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Administrator\Desktop\"/>
    </mc:Choice>
  </mc:AlternateContent>
  <xr:revisionPtr revIDLastSave="0" documentId="8_{89D35EB3-1169-4F5D-8233-946F5326DFD6}" xr6:coauthVersionLast="47" xr6:coauthVersionMax="47" xr10:uidLastSave="{00000000-0000-0000-0000-000000000000}"/>
  <bookViews>
    <workbookView xWindow="-120" yWindow="-120" windowWidth="20640" windowHeight="11160" tabRatio="910" firstSheet="13" activeTab="13" xr2:uid="{00000000-000D-0000-FFFF-FFFF00000000}"/>
  </bookViews>
  <sheets>
    <sheet name="KHCD Tuan 20-B4" sheetId="71" state="hidden" r:id="rId1"/>
    <sheet name="KHCD Tuan 20 (BS lần 1)-B4" sheetId="136" state="hidden" r:id="rId2"/>
    <sheet name="KHCD Tuan 20 (ĐX lần 1)-B4 " sheetId="126" state="hidden" r:id="rId3"/>
    <sheet name="PL DR" sheetId="129" state="hidden" r:id="rId4"/>
    <sheet name="KHCD Tuan 30 (ĐX lần 2)-B4" sheetId="124" state="hidden" r:id="rId5"/>
    <sheet name="DS DD sa thải trua ngay 4.7" sheetId="119" state="hidden" r:id="rId6"/>
    <sheet name="KHCDTuan31(ĐX lần1)-B4(50MW)" sheetId="127" state="hidden" r:id="rId7"/>
    <sheet name="KHCD Tuan 18 (BS lần 1)-B4" sheetId="135" state="hidden" r:id="rId8"/>
    <sheet name="KHCD Tuan 16 (BS lần 1)-B4" sheetId="132" state="hidden" r:id="rId9"/>
    <sheet name="KHCD SCADA" sheetId="133" state="hidden" r:id="rId10"/>
    <sheet name="KHCD Tuan 20 (ĐX lần 2)-B4" sheetId="137" state="hidden" r:id="rId11"/>
    <sheet name="KHCD Tuan 20 (ĐX lần 3)-B4" sheetId="138" state="hidden" r:id="rId12"/>
    <sheet name="KHCD Tuan 20 (ĐX lần 4)-B4" sheetId="139" state="hidden" r:id="rId13"/>
    <sheet name="Tổng hợp" sheetId="153" r:id="rId14"/>
    <sheet name="1" sheetId="154" state="hidden" r:id="rId15"/>
    <sheet name="Ngày 12" sheetId="143" state="hidden" r:id="rId16"/>
    <sheet name="Ngày 13" sheetId="144" state="hidden" r:id="rId17"/>
    <sheet name="Ngày 14" sheetId="145" state="hidden" r:id="rId18"/>
    <sheet name="Ngày 15" sheetId="146" state="hidden" r:id="rId19"/>
    <sheet name="Ngày 16" sheetId="147" state="hidden" r:id="rId20"/>
    <sheet name="Ngày 17" sheetId="148" state="hidden" r:id="rId21"/>
    <sheet name="Ngày 18" sheetId="149" state="hidden" r:id="rId22"/>
    <sheet name="Ngày 19" sheetId="151" state="hidden" r:id="rId23"/>
    <sheet name="Ngày 20" sheetId="150" state="hidden" r:id="rId24"/>
    <sheet name="KHCD Tuan 23 (ĐX lần 1)-B4" sheetId="142" state="hidden" r:id="rId25"/>
    <sheet name="KHCD Tuan 22 (ĐX lần 4)-B4" sheetId="141" state="hidden" r:id="rId26"/>
  </sheets>
  <definedNames>
    <definedName name="_xlnm._FilterDatabase" localSheetId="5" hidden="1">'DS DD sa thải trua ngay 4.7'!$A$3:$I$12</definedName>
    <definedName name="_xlnm._FilterDatabase" localSheetId="0" hidden="1">'KHCD Tuan 20-B4'!$A$28:$V$167</definedName>
    <definedName name="_xlnm.Print_Titles" localSheetId="14">'1'!$28:$30</definedName>
    <definedName name="_xlnm.Print_Titles" localSheetId="9">'KHCD SCADA'!$7:$10</definedName>
    <definedName name="_xlnm.Print_Titles" localSheetId="8">'KHCD Tuan 16 (BS lần 1)-B4'!$7:$9</definedName>
    <definedName name="_xlnm.Print_Titles" localSheetId="7">'KHCD Tuan 18 (BS lần 1)-B4'!$7:$9</definedName>
    <definedName name="_xlnm.Print_Titles" localSheetId="1">'KHCD Tuan 20 (BS lần 1)-B4'!$7:$9</definedName>
    <definedName name="_xlnm.Print_Titles" localSheetId="2">'KHCD Tuan 20 (ĐX lần 1)-B4 '!$7:$9</definedName>
    <definedName name="_xlnm.Print_Titles" localSheetId="10">'KHCD Tuan 20 (ĐX lần 2)-B4'!$7:$9</definedName>
    <definedName name="_xlnm.Print_Titles" localSheetId="11">'KHCD Tuan 20 (ĐX lần 3)-B4'!$7:$9</definedName>
    <definedName name="_xlnm.Print_Titles" localSheetId="12">'KHCD Tuan 20 (ĐX lần 4)-B4'!$7:$9</definedName>
    <definedName name="_xlnm.Print_Titles" localSheetId="0">'KHCD Tuan 20-B4'!$7:$10</definedName>
    <definedName name="_xlnm.Print_Titles" localSheetId="25">'KHCD Tuan 22 (ĐX lần 4)-B4'!$8:$10</definedName>
    <definedName name="_xlnm.Print_Titles" localSheetId="24">'KHCD Tuan 23 (ĐX lần 1)-B4'!$18:$20</definedName>
    <definedName name="_xlnm.Print_Titles" localSheetId="4">'KHCD Tuan 30 (ĐX lần 2)-B4'!$7:$9</definedName>
    <definedName name="_xlnm.Print_Titles" localSheetId="6">'KHCDTuan31(ĐX lần1)-B4(50MW)'!$7:$9</definedName>
    <definedName name="_xlnm.Print_Titles" localSheetId="15">'Ngày 12'!$18:$20</definedName>
    <definedName name="_xlnm.Print_Titles" localSheetId="16">'Ngày 13'!$18:$20</definedName>
    <definedName name="_xlnm.Print_Titles" localSheetId="17">'Ngày 14'!$18:$20</definedName>
    <definedName name="_xlnm.Print_Titles" localSheetId="18">'Ngày 15'!$18:$20</definedName>
    <definedName name="_xlnm.Print_Titles" localSheetId="19">'Ngày 16'!$18:$20</definedName>
    <definedName name="_xlnm.Print_Titles" localSheetId="20">'Ngày 17'!$18:$20</definedName>
    <definedName name="_xlnm.Print_Titles" localSheetId="21">'Ngày 18'!$18:$20</definedName>
    <definedName name="_xlnm.Print_Titles" localSheetId="22">'Ngày 19'!$18:$20</definedName>
    <definedName name="_xlnm.Print_Titles" localSheetId="23">'Ngày 20'!$18:$20</definedName>
    <definedName name="_xlnm.Print_Titles" localSheetId="3">'PL DR'!$2:$2</definedName>
    <definedName name="_xlnm.Print_Titles" localSheetId="13">'Tổng hợp'!$24:$26</definedName>
    <definedName name="_xlnm.Print_Area" localSheetId="14">'1'!$A$1:$Q$639</definedName>
    <definedName name="_xlnm.Print_Area" localSheetId="9">'KHCD SCADA'!$A$1:$Q$15</definedName>
    <definedName name="_xlnm.Print_Area" localSheetId="8">'KHCD Tuan 16 (BS lần 1)-B4'!$A$1:$Q$43</definedName>
    <definedName name="_xlnm.Print_Area" localSheetId="7">'KHCD Tuan 18 (BS lần 1)-B4'!$A$1:$Q$133</definedName>
    <definedName name="_xlnm.Print_Area" localSheetId="1">'KHCD Tuan 20 (BS lần 1)-B4'!$A$1:$Q$50</definedName>
    <definedName name="_xlnm.Print_Area" localSheetId="2">'KHCD Tuan 20 (ĐX lần 1)-B4 '!$A$1:$Q$135</definedName>
    <definedName name="_xlnm.Print_Area" localSheetId="10">'KHCD Tuan 20 (ĐX lần 2)-B4'!$A$1:$Q$115</definedName>
    <definedName name="_xlnm.Print_Area" localSheetId="11">'KHCD Tuan 20 (ĐX lần 3)-B4'!$A$1:$Q$71</definedName>
    <definedName name="_xlnm.Print_Area" localSheetId="12">'KHCD Tuan 20 (ĐX lần 4)-B4'!$A$1:$Q$86</definedName>
    <definedName name="_xlnm.Print_Area" localSheetId="0">'KHCD Tuan 20-B4'!$A$1:$S$165</definedName>
    <definedName name="_xlnm.Print_Area" localSheetId="25">'KHCD Tuan 22 (ĐX lần 4)-B4'!$A$1:$Q$141</definedName>
    <definedName name="_xlnm.Print_Area" localSheetId="24">'KHCD Tuan 23 (ĐX lần 1)-B4'!$A$1:$Q$374</definedName>
    <definedName name="_xlnm.Print_Area" localSheetId="4">'KHCD Tuan 30 (ĐX lần 2)-B4'!$A$1:$Q$50</definedName>
    <definedName name="_xlnm.Print_Area" localSheetId="6">'KHCDTuan31(ĐX lần1)-B4(50MW)'!$A$1:$Q$148</definedName>
    <definedName name="_xlnm.Print_Area" localSheetId="15">'Ngày 12'!$A$1:$Q$110</definedName>
    <definedName name="_xlnm.Print_Area" localSheetId="16">'Ngày 13'!$A$1:$Q$102</definedName>
    <definedName name="_xlnm.Print_Area" localSheetId="17">'Ngày 14'!$A$1:$Q$107</definedName>
    <definedName name="_xlnm.Print_Area" localSheetId="18">'Ngày 15'!$A$1:$Q$102</definedName>
    <definedName name="_xlnm.Print_Area" localSheetId="19">'Ngày 16'!$A$1:$Q$103</definedName>
    <definedName name="_xlnm.Print_Area" localSheetId="20">'Ngày 17'!$A$1:$Q$100</definedName>
    <definedName name="_xlnm.Print_Area" localSheetId="21">'Ngày 18'!$A$1:$Q$108</definedName>
    <definedName name="_xlnm.Print_Area" localSheetId="22">'Ngày 19'!$A$1:$Q$111</definedName>
    <definedName name="_xlnm.Print_Area" localSheetId="23">'Ngày 20'!$A$1:$Q$109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652" i="154" l="1"/>
  <c r="I652" i="154"/>
  <c r="N652" i="154" s="1"/>
  <c r="P652" i="154" s="1"/>
  <c r="T652" i="154" s="1"/>
  <c r="S651" i="154"/>
  <c r="I651" i="154"/>
  <c r="N651" i="154" s="1"/>
  <c r="P651" i="154" s="1"/>
  <c r="T651" i="154" s="1"/>
  <c r="S650" i="154"/>
  <c r="I650" i="154"/>
  <c r="N650" i="154" s="1"/>
  <c r="P650" i="154" s="1"/>
  <c r="T650" i="154" s="1"/>
  <c r="S649" i="154"/>
  <c r="I649" i="154"/>
  <c r="N649" i="154" s="1"/>
  <c r="P649" i="154" s="1"/>
  <c r="T649" i="154" s="1"/>
  <c r="S648" i="154"/>
  <c r="I648" i="154"/>
  <c r="N648" i="154" s="1"/>
  <c r="P648" i="154" s="1"/>
  <c r="T648" i="154" s="1"/>
  <c r="P632" i="154"/>
  <c r="C632" i="154" s="1"/>
  <c r="O632" i="154"/>
  <c r="K632" i="154" s="1"/>
  <c r="P631" i="154"/>
  <c r="O631" i="154"/>
  <c r="K631" i="154"/>
  <c r="C631" i="154"/>
  <c r="P630" i="154"/>
  <c r="C630" i="154" s="1"/>
  <c r="O630" i="154"/>
  <c r="K630" i="154" s="1"/>
  <c r="P629" i="154"/>
  <c r="O629" i="154"/>
  <c r="K629" i="154" s="1"/>
  <c r="L629" i="154"/>
  <c r="L633" i="154" s="1"/>
  <c r="C629" i="154"/>
  <c r="P628" i="154"/>
  <c r="O628" i="154"/>
  <c r="L628" i="154"/>
  <c r="P627" i="154"/>
  <c r="O627" i="154"/>
  <c r="T623" i="154"/>
  <c r="S623" i="154"/>
  <c r="D623" i="154"/>
  <c r="S622" i="154"/>
  <c r="N622" i="154"/>
  <c r="P622" i="154" s="1"/>
  <c r="T622" i="154" s="1"/>
  <c r="S621" i="154"/>
  <c r="N621" i="154"/>
  <c r="P621" i="154" s="1"/>
  <c r="T621" i="154" s="1"/>
  <c r="S620" i="154"/>
  <c r="N620" i="154"/>
  <c r="P620" i="154" s="1"/>
  <c r="T620" i="154" s="1"/>
  <c r="S619" i="154"/>
  <c r="N619" i="154"/>
  <c r="P619" i="154" s="1"/>
  <c r="T619" i="154" s="1"/>
  <c r="S618" i="154"/>
  <c r="N618" i="154"/>
  <c r="P618" i="154" s="1"/>
  <c r="T618" i="154" s="1"/>
  <c r="S617" i="154"/>
  <c r="N617" i="154"/>
  <c r="P617" i="154" s="1"/>
  <c r="T617" i="154" s="1"/>
  <c r="N616" i="154"/>
  <c r="P616" i="154" s="1"/>
  <c r="S615" i="154"/>
  <c r="N615" i="154"/>
  <c r="P615" i="154" s="1"/>
  <c r="T615" i="154" s="1"/>
  <c r="S614" i="154"/>
  <c r="N614" i="154"/>
  <c r="P614" i="154" s="1"/>
  <c r="T614" i="154" s="1"/>
  <c r="N613" i="154"/>
  <c r="P613" i="154" s="1"/>
  <c r="S612" i="154"/>
  <c r="N612" i="154"/>
  <c r="P612" i="154" s="1"/>
  <c r="T612" i="154" s="1"/>
  <c r="S611" i="154"/>
  <c r="N611" i="154"/>
  <c r="P611" i="154" s="1"/>
  <c r="T611" i="154" s="1"/>
  <c r="N610" i="154"/>
  <c r="P610" i="154" s="1"/>
  <c r="S609" i="154"/>
  <c r="N609" i="154"/>
  <c r="P609" i="154" s="1"/>
  <c r="T609" i="154" s="1"/>
  <c r="S608" i="154"/>
  <c r="N608" i="154"/>
  <c r="P608" i="154" s="1"/>
  <c r="T608" i="154" s="1"/>
  <c r="S607" i="154"/>
  <c r="I607" i="154"/>
  <c r="N607" i="154" s="1"/>
  <c r="P607" i="154" s="1"/>
  <c r="T607" i="154" s="1"/>
  <c r="S606" i="154"/>
  <c r="N606" i="154"/>
  <c r="P606" i="154" s="1"/>
  <c r="T606" i="154" s="1"/>
  <c r="S605" i="154"/>
  <c r="N605" i="154"/>
  <c r="P605" i="154" s="1"/>
  <c r="T605" i="154" s="1"/>
  <c r="S604" i="154"/>
  <c r="I604" i="154"/>
  <c r="N604" i="154" s="1"/>
  <c r="P604" i="154" s="1"/>
  <c r="T604" i="154" s="1"/>
  <c r="S603" i="154"/>
  <c r="N603" i="154"/>
  <c r="P603" i="154" s="1"/>
  <c r="T603" i="154" s="1"/>
  <c r="S602" i="154"/>
  <c r="I602" i="154"/>
  <c r="N602" i="154" s="1"/>
  <c r="P602" i="154" s="1"/>
  <c r="T602" i="154" s="1"/>
  <c r="S601" i="154"/>
  <c r="I601" i="154"/>
  <c r="N601" i="154" s="1"/>
  <c r="P601" i="154" s="1"/>
  <c r="T601" i="154" s="1"/>
  <c r="S600" i="154"/>
  <c r="I600" i="154"/>
  <c r="N600" i="154" s="1"/>
  <c r="P600" i="154" s="1"/>
  <c r="T600" i="154" s="1"/>
  <c r="S599" i="154"/>
  <c r="I599" i="154"/>
  <c r="N599" i="154" s="1"/>
  <c r="P599" i="154" s="1"/>
  <c r="T599" i="154" s="1"/>
  <c r="S598" i="154"/>
  <c r="I598" i="154"/>
  <c r="N598" i="154" s="1"/>
  <c r="P598" i="154" s="1"/>
  <c r="S597" i="154"/>
  <c r="I597" i="154"/>
  <c r="N597" i="154" s="1"/>
  <c r="P597" i="154" s="1"/>
  <c r="T597" i="154" s="1"/>
  <c r="T596" i="154"/>
  <c r="S596" i="154"/>
  <c r="T595" i="154"/>
  <c r="S595" i="154"/>
  <c r="D595" i="154"/>
  <c r="S594" i="154"/>
  <c r="I594" i="154"/>
  <c r="N594" i="154" s="1"/>
  <c r="P594" i="154" s="1"/>
  <c r="T594" i="154" s="1"/>
  <c r="S593" i="154"/>
  <c r="I593" i="154"/>
  <c r="N593" i="154" s="1"/>
  <c r="P593" i="154" s="1"/>
  <c r="T593" i="154" s="1"/>
  <c r="S592" i="154"/>
  <c r="I592" i="154"/>
  <c r="N592" i="154" s="1"/>
  <c r="P592" i="154" s="1"/>
  <c r="T592" i="154" s="1"/>
  <c r="S591" i="154"/>
  <c r="I591" i="154"/>
  <c r="N591" i="154" s="1"/>
  <c r="P591" i="154" s="1"/>
  <c r="T591" i="154" s="1"/>
  <c r="S590" i="154"/>
  <c r="I590" i="154"/>
  <c r="N590" i="154" s="1"/>
  <c r="P590" i="154" s="1"/>
  <c r="T590" i="154" s="1"/>
  <c r="S589" i="154"/>
  <c r="I589" i="154"/>
  <c r="N589" i="154" s="1"/>
  <c r="P589" i="154" s="1"/>
  <c r="T589" i="154" s="1"/>
  <c r="S588" i="154"/>
  <c r="I588" i="154"/>
  <c r="N588" i="154" s="1"/>
  <c r="P588" i="154" s="1"/>
  <c r="T588" i="154" s="1"/>
  <c r="S587" i="154"/>
  <c r="I587" i="154"/>
  <c r="N587" i="154" s="1"/>
  <c r="P587" i="154" s="1"/>
  <c r="T587" i="154" s="1"/>
  <c r="S586" i="154"/>
  <c r="I586" i="154"/>
  <c r="N586" i="154" s="1"/>
  <c r="P586" i="154" s="1"/>
  <c r="T586" i="154" s="1"/>
  <c r="S585" i="154"/>
  <c r="I585" i="154"/>
  <c r="N585" i="154" s="1"/>
  <c r="P585" i="154" s="1"/>
  <c r="T585" i="154" s="1"/>
  <c r="S584" i="154"/>
  <c r="I584" i="154"/>
  <c r="N584" i="154" s="1"/>
  <c r="P584" i="154" s="1"/>
  <c r="T584" i="154" s="1"/>
  <c r="S583" i="154"/>
  <c r="I583" i="154"/>
  <c r="N583" i="154" s="1"/>
  <c r="P583" i="154" s="1"/>
  <c r="T583" i="154" s="1"/>
  <c r="S582" i="154"/>
  <c r="I582" i="154"/>
  <c r="N582" i="154" s="1"/>
  <c r="P582" i="154" s="1"/>
  <c r="T582" i="154" s="1"/>
  <c r="S581" i="154"/>
  <c r="I581" i="154"/>
  <c r="N581" i="154" s="1"/>
  <c r="P581" i="154" s="1"/>
  <c r="T581" i="154" s="1"/>
  <c r="S580" i="154"/>
  <c r="I580" i="154"/>
  <c r="N580" i="154" s="1"/>
  <c r="P580" i="154" s="1"/>
  <c r="T580" i="154" s="1"/>
  <c r="S579" i="154"/>
  <c r="I579" i="154"/>
  <c r="N579" i="154" s="1"/>
  <c r="P579" i="154" s="1"/>
  <c r="T579" i="154" s="1"/>
  <c r="S578" i="154"/>
  <c r="I578" i="154"/>
  <c r="N578" i="154" s="1"/>
  <c r="P578" i="154" s="1"/>
  <c r="T578" i="154" s="1"/>
  <c r="S577" i="154"/>
  <c r="I577" i="154"/>
  <c r="N577" i="154" s="1"/>
  <c r="P577" i="154" s="1"/>
  <c r="T577" i="154" s="1"/>
  <c r="S576" i="154"/>
  <c r="I576" i="154"/>
  <c r="N576" i="154" s="1"/>
  <c r="P576" i="154" s="1"/>
  <c r="T576" i="154" s="1"/>
  <c r="S575" i="154"/>
  <c r="I575" i="154"/>
  <c r="N575" i="154" s="1"/>
  <c r="P575" i="154" s="1"/>
  <c r="T575" i="154" s="1"/>
  <c r="S574" i="154"/>
  <c r="I574" i="154"/>
  <c r="N574" i="154" s="1"/>
  <c r="P574" i="154" s="1"/>
  <c r="T574" i="154" s="1"/>
  <c r="S573" i="154"/>
  <c r="I573" i="154"/>
  <c r="N573" i="154" s="1"/>
  <c r="P573" i="154" s="1"/>
  <c r="T573" i="154" s="1"/>
  <c r="S572" i="154"/>
  <c r="I572" i="154"/>
  <c r="N572" i="154" s="1"/>
  <c r="P572" i="154" s="1"/>
  <c r="T572" i="154" s="1"/>
  <c r="S571" i="154"/>
  <c r="I571" i="154"/>
  <c r="N571" i="154" s="1"/>
  <c r="P571" i="154" s="1"/>
  <c r="T571" i="154" s="1"/>
  <c r="S570" i="154"/>
  <c r="I570" i="154"/>
  <c r="N570" i="154" s="1"/>
  <c r="P570" i="154" s="1"/>
  <c r="T570" i="154" s="1"/>
  <c r="S569" i="154"/>
  <c r="I569" i="154"/>
  <c r="N569" i="154" s="1"/>
  <c r="P569" i="154" s="1"/>
  <c r="T569" i="154" s="1"/>
  <c r="S568" i="154"/>
  <c r="I568" i="154"/>
  <c r="N568" i="154" s="1"/>
  <c r="P568" i="154" s="1"/>
  <c r="T568" i="154" s="1"/>
  <c r="S567" i="154"/>
  <c r="I567" i="154"/>
  <c r="N567" i="154" s="1"/>
  <c r="P567" i="154" s="1"/>
  <c r="T567" i="154" s="1"/>
  <c r="S566" i="154"/>
  <c r="I566" i="154"/>
  <c r="N566" i="154" s="1"/>
  <c r="P566" i="154" s="1"/>
  <c r="T566" i="154" s="1"/>
  <c r="S565" i="154"/>
  <c r="I565" i="154"/>
  <c r="N565" i="154" s="1"/>
  <c r="P565" i="154" s="1"/>
  <c r="T565" i="154" s="1"/>
  <c r="S564" i="154"/>
  <c r="I564" i="154"/>
  <c r="N564" i="154" s="1"/>
  <c r="P564" i="154" s="1"/>
  <c r="T564" i="154" s="1"/>
  <c r="S563" i="154"/>
  <c r="I563" i="154"/>
  <c r="N563" i="154" s="1"/>
  <c r="P563" i="154" s="1"/>
  <c r="T563" i="154" s="1"/>
  <c r="S562" i="154"/>
  <c r="I562" i="154"/>
  <c r="N562" i="154" s="1"/>
  <c r="P562" i="154" s="1"/>
  <c r="T562" i="154" s="1"/>
  <c r="S561" i="154"/>
  <c r="I561" i="154"/>
  <c r="N561" i="154" s="1"/>
  <c r="P561" i="154" s="1"/>
  <c r="T561" i="154" s="1"/>
  <c r="S560" i="154"/>
  <c r="I560" i="154"/>
  <c r="N560" i="154" s="1"/>
  <c r="P560" i="154" s="1"/>
  <c r="T560" i="154" s="1"/>
  <c r="S559" i="154"/>
  <c r="I559" i="154"/>
  <c r="N559" i="154" s="1"/>
  <c r="P559" i="154" s="1"/>
  <c r="T559" i="154" s="1"/>
  <c r="T554" i="154"/>
  <c r="S554" i="154"/>
  <c r="D554" i="154"/>
  <c r="S553" i="154"/>
  <c r="N553" i="154"/>
  <c r="P553" i="154" s="1"/>
  <c r="T553" i="154" s="1"/>
  <c r="N552" i="154"/>
  <c r="P552" i="154" s="1"/>
  <c r="N551" i="154"/>
  <c r="P551" i="154" s="1"/>
  <c r="N550" i="154"/>
  <c r="P550" i="154" s="1"/>
  <c r="S549" i="154"/>
  <c r="N549" i="154"/>
  <c r="P549" i="154" s="1"/>
  <c r="T549" i="154" s="1"/>
  <c r="S548" i="154"/>
  <c r="N548" i="154"/>
  <c r="P548" i="154" s="1"/>
  <c r="T548" i="154" s="1"/>
  <c r="S547" i="154"/>
  <c r="N547" i="154"/>
  <c r="P547" i="154" s="1"/>
  <c r="T547" i="154" s="1"/>
  <c r="S546" i="154"/>
  <c r="N546" i="154"/>
  <c r="P546" i="154" s="1"/>
  <c r="T546" i="154" s="1"/>
  <c r="N545" i="154"/>
  <c r="N544" i="154"/>
  <c r="N543" i="154"/>
  <c r="N542" i="154"/>
  <c r="N541" i="154"/>
  <c r="S540" i="154"/>
  <c r="N540" i="154"/>
  <c r="P540" i="154" s="1"/>
  <c r="T540" i="154" s="1"/>
  <c r="S539" i="154"/>
  <c r="N539" i="154"/>
  <c r="P539" i="154" s="1"/>
  <c r="T539" i="154" s="1"/>
  <c r="S538" i="154"/>
  <c r="N538" i="154"/>
  <c r="P538" i="154" s="1"/>
  <c r="T538" i="154" s="1"/>
  <c r="S537" i="154"/>
  <c r="N537" i="154"/>
  <c r="P537" i="154" s="1"/>
  <c r="T537" i="154" s="1"/>
  <c r="N536" i="154"/>
  <c r="S535" i="154"/>
  <c r="N535" i="154"/>
  <c r="P535" i="154" s="1"/>
  <c r="T535" i="154" s="1"/>
  <c r="S534" i="154"/>
  <c r="N534" i="154"/>
  <c r="P534" i="154" s="1"/>
  <c r="T534" i="154" s="1"/>
  <c r="S533" i="154"/>
  <c r="N533" i="154"/>
  <c r="P533" i="154" s="1"/>
  <c r="T533" i="154" s="1"/>
  <c r="S532" i="154"/>
  <c r="N532" i="154"/>
  <c r="P532" i="154" s="1"/>
  <c r="T532" i="154" s="1"/>
  <c r="S531" i="154"/>
  <c r="N531" i="154"/>
  <c r="P531" i="154" s="1"/>
  <c r="T531" i="154" s="1"/>
  <c r="S530" i="154"/>
  <c r="N530" i="154"/>
  <c r="P530" i="154" s="1"/>
  <c r="T530" i="154" s="1"/>
  <c r="S529" i="154"/>
  <c r="N529" i="154"/>
  <c r="P529" i="154" s="1"/>
  <c r="T529" i="154" s="1"/>
  <c r="S528" i="154"/>
  <c r="N528" i="154"/>
  <c r="P528" i="154" s="1"/>
  <c r="T528" i="154" s="1"/>
  <c r="S527" i="154"/>
  <c r="N527" i="154"/>
  <c r="P527" i="154" s="1"/>
  <c r="T527" i="154" s="1"/>
  <c r="T526" i="154"/>
  <c r="S526" i="154"/>
  <c r="T525" i="154"/>
  <c r="S525" i="154"/>
  <c r="D525" i="154"/>
  <c r="S524" i="154"/>
  <c r="I524" i="154"/>
  <c r="N524" i="154" s="1"/>
  <c r="P524" i="154" s="1"/>
  <c r="T524" i="154" s="1"/>
  <c r="S523" i="154"/>
  <c r="I523" i="154"/>
  <c r="N523" i="154" s="1"/>
  <c r="P523" i="154" s="1"/>
  <c r="T523" i="154" s="1"/>
  <c r="S522" i="154"/>
  <c r="I522" i="154"/>
  <c r="N522" i="154" s="1"/>
  <c r="P522" i="154" s="1"/>
  <c r="T522" i="154" s="1"/>
  <c r="S521" i="154"/>
  <c r="I521" i="154"/>
  <c r="N521" i="154" s="1"/>
  <c r="P521" i="154" s="1"/>
  <c r="T521" i="154" s="1"/>
  <c r="S520" i="154"/>
  <c r="I520" i="154"/>
  <c r="N520" i="154" s="1"/>
  <c r="P520" i="154" s="1"/>
  <c r="T520" i="154" s="1"/>
  <c r="S519" i="154"/>
  <c r="I519" i="154"/>
  <c r="N519" i="154" s="1"/>
  <c r="P519" i="154" s="1"/>
  <c r="T519" i="154" s="1"/>
  <c r="S518" i="154"/>
  <c r="I518" i="154"/>
  <c r="N518" i="154" s="1"/>
  <c r="P518" i="154" s="1"/>
  <c r="T518" i="154" s="1"/>
  <c r="S517" i="154"/>
  <c r="I517" i="154"/>
  <c r="N517" i="154" s="1"/>
  <c r="P517" i="154" s="1"/>
  <c r="T517" i="154" s="1"/>
  <c r="S516" i="154"/>
  <c r="I516" i="154"/>
  <c r="N516" i="154" s="1"/>
  <c r="P516" i="154" s="1"/>
  <c r="T516" i="154" s="1"/>
  <c r="S515" i="154"/>
  <c r="I515" i="154"/>
  <c r="N515" i="154" s="1"/>
  <c r="P515" i="154" s="1"/>
  <c r="T515" i="154" s="1"/>
  <c r="S514" i="154"/>
  <c r="I514" i="154"/>
  <c r="N514" i="154" s="1"/>
  <c r="P514" i="154" s="1"/>
  <c r="T514" i="154" s="1"/>
  <c r="S513" i="154"/>
  <c r="I513" i="154"/>
  <c r="N513" i="154" s="1"/>
  <c r="P513" i="154" s="1"/>
  <c r="T513" i="154" s="1"/>
  <c r="S512" i="154"/>
  <c r="I512" i="154"/>
  <c r="N512" i="154" s="1"/>
  <c r="P512" i="154" s="1"/>
  <c r="T512" i="154" s="1"/>
  <c r="S511" i="154"/>
  <c r="I511" i="154"/>
  <c r="N511" i="154" s="1"/>
  <c r="P511" i="154" s="1"/>
  <c r="T511" i="154" s="1"/>
  <c r="S510" i="154"/>
  <c r="I510" i="154"/>
  <c r="N510" i="154" s="1"/>
  <c r="P510" i="154" s="1"/>
  <c r="T510" i="154" s="1"/>
  <c r="S509" i="154"/>
  <c r="I509" i="154"/>
  <c r="N509" i="154" s="1"/>
  <c r="P509" i="154" s="1"/>
  <c r="T509" i="154" s="1"/>
  <c r="S508" i="154"/>
  <c r="I508" i="154"/>
  <c r="N508" i="154" s="1"/>
  <c r="P508" i="154" s="1"/>
  <c r="T508" i="154" s="1"/>
  <c r="S507" i="154"/>
  <c r="I507" i="154"/>
  <c r="N507" i="154" s="1"/>
  <c r="P507" i="154" s="1"/>
  <c r="T507" i="154" s="1"/>
  <c r="S506" i="154"/>
  <c r="I506" i="154"/>
  <c r="N506" i="154" s="1"/>
  <c r="P506" i="154" s="1"/>
  <c r="T506" i="154" s="1"/>
  <c r="S505" i="154"/>
  <c r="I505" i="154"/>
  <c r="N505" i="154" s="1"/>
  <c r="P505" i="154" s="1"/>
  <c r="T505" i="154" s="1"/>
  <c r="S504" i="154"/>
  <c r="I504" i="154"/>
  <c r="N504" i="154" s="1"/>
  <c r="P504" i="154" s="1"/>
  <c r="T504" i="154" s="1"/>
  <c r="S503" i="154"/>
  <c r="I503" i="154"/>
  <c r="N503" i="154" s="1"/>
  <c r="P503" i="154" s="1"/>
  <c r="T503" i="154" s="1"/>
  <c r="S502" i="154"/>
  <c r="I502" i="154"/>
  <c r="N502" i="154" s="1"/>
  <c r="P502" i="154" s="1"/>
  <c r="T502" i="154" s="1"/>
  <c r="S501" i="154"/>
  <c r="I501" i="154"/>
  <c r="N501" i="154" s="1"/>
  <c r="P501" i="154" s="1"/>
  <c r="T501" i="154" s="1"/>
  <c r="S500" i="154"/>
  <c r="I500" i="154"/>
  <c r="N500" i="154" s="1"/>
  <c r="P500" i="154" s="1"/>
  <c r="T500" i="154" s="1"/>
  <c r="S499" i="154"/>
  <c r="I499" i="154"/>
  <c r="N499" i="154" s="1"/>
  <c r="P499" i="154" s="1"/>
  <c r="T499" i="154" s="1"/>
  <c r="S498" i="154"/>
  <c r="I498" i="154"/>
  <c r="N498" i="154" s="1"/>
  <c r="P498" i="154" s="1"/>
  <c r="T498" i="154" s="1"/>
  <c r="S497" i="154"/>
  <c r="I497" i="154"/>
  <c r="N497" i="154" s="1"/>
  <c r="P497" i="154" s="1"/>
  <c r="T497" i="154" s="1"/>
  <c r="S496" i="154"/>
  <c r="I496" i="154"/>
  <c r="N496" i="154" s="1"/>
  <c r="P496" i="154" s="1"/>
  <c r="T496" i="154" s="1"/>
  <c r="S495" i="154"/>
  <c r="I495" i="154"/>
  <c r="N495" i="154" s="1"/>
  <c r="P495" i="154" s="1"/>
  <c r="T495" i="154" s="1"/>
  <c r="S494" i="154"/>
  <c r="I494" i="154"/>
  <c r="N494" i="154" s="1"/>
  <c r="P494" i="154" s="1"/>
  <c r="T494" i="154" s="1"/>
  <c r="S493" i="154"/>
  <c r="I493" i="154"/>
  <c r="N493" i="154" s="1"/>
  <c r="P493" i="154" s="1"/>
  <c r="T493" i="154" s="1"/>
  <c r="S492" i="154"/>
  <c r="I492" i="154"/>
  <c r="N492" i="154" s="1"/>
  <c r="P492" i="154" s="1"/>
  <c r="T492" i="154" s="1"/>
  <c r="S491" i="154"/>
  <c r="I491" i="154"/>
  <c r="N491" i="154" s="1"/>
  <c r="P491" i="154" s="1"/>
  <c r="T491" i="154" s="1"/>
  <c r="S490" i="154"/>
  <c r="I490" i="154"/>
  <c r="N490" i="154" s="1"/>
  <c r="P490" i="154" s="1"/>
  <c r="T490" i="154" s="1"/>
  <c r="S489" i="154"/>
  <c r="I489" i="154"/>
  <c r="N489" i="154" s="1"/>
  <c r="P489" i="154" s="1"/>
  <c r="T489" i="154" s="1"/>
  <c r="S488" i="154"/>
  <c r="I488" i="154"/>
  <c r="N488" i="154" s="1"/>
  <c r="P488" i="154" s="1"/>
  <c r="T488" i="154" s="1"/>
  <c r="T483" i="154"/>
  <c r="S483" i="154"/>
  <c r="D483" i="154"/>
  <c r="S482" i="154"/>
  <c r="N482" i="154"/>
  <c r="P482" i="154" s="1"/>
  <c r="T482" i="154" s="1"/>
  <c r="S481" i="154"/>
  <c r="N481" i="154"/>
  <c r="P481" i="154" s="1"/>
  <c r="T481" i="154" s="1"/>
  <c r="S480" i="154"/>
  <c r="N480" i="154"/>
  <c r="P480" i="154" s="1"/>
  <c r="T480" i="154" s="1"/>
  <c r="S479" i="154"/>
  <c r="N479" i="154"/>
  <c r="P479" i="154" s="1"/>
  <c r="T479" i="154" s="1"/>
  <c r="S478" i="154"/>
  <c r="N478" i="154"/>
  <c r="P478" i="154" s="1"/>
  <c r="T478" i="154" s="1"/>
  <c r="S477" i="154"/>
  <c r="N477" i="154"/>
  <c r="P477" i="154" s="1"/>
  <c r="T477" i="154" s="1"/>
  <c r="S476" i="154"/>
  <c r="N476" i="154"/>
  <c r="P476" i="154" s="1"/>
  <c r="T476" i="154" s="1"/>
  <c r="S475" i="154"/>
  <c r="N475" i="154"/>
  <c r="P475" i="154" s="1"/>
  <c r="T475" i="154" s="1"/>
  <c r="S474" i="154"/>
  <c r="N474" i="154"/>
  <c r="P474" i="154" s="1"/>
  <c r="T474" i="154" s="1"/>
  <c r="S473" i="154"/>
  <c r="N473" i="154"/>
  <c r="P473" i="154" s="1"/>
  <c r="T473" i="154" s="1"/>
  <c r="S472" i="154"/>
  <c r="N472" i="154"/>
  <c r="P472" i="154" s="1"/>
  <c r="T472" i="154" s="1"/>
  <c r="S471" i="154"/>
  <c r="N471" i="154"/>
  <c r="P471" i="154" s="1"/>
  <c r="T471" i="154" s="1"/>
  <c r="S470" i="154"/>
  <c r="N470" i="154"/>
  <c r="P470" i="154" s="1"/>
  <c r="T470" i="154" s="1"/>
  <c r="S469" i="154"/>
  <c r="N469" i="154"/>
  <c r="P469" i="154" s="1"/>
  <c r="T469" i="154" s="1"/>
  <c r="S468" i="154"/>
  <c r="N468" i="154"/>
  <c r="P468" i="154" s="1"/>
  <c r="T468" i="154" s="1"/>
  <c r="S467" i="154"/>
  <c r="N467" i="154"/>
  <c r="P467" i="154" s="1"/>
  <c r="T467" i="154" s="1"/>
  <c r="S466" i="154"/>
  <c r="I466" i="154"/>
  <c r="N466" i="154" s="1"/>
  <c r="P466" i="154" s="1"/>
  <c r="T466" i="154" s="1"/>
  <c r="S465" i="154"/>
  <c r="N465" i="154"/>
  <c r="P465" i="154" s="1"/>
  <c r="T465" i="154" s="1"/>
  <c r="S464" i="154"/>
  <c r="N464" i="154"/>
  <c r="P464" i="154" s="1"/>
  <c r="T464" i="154" s="1"/>
  <c r="S463" i="154"/>
  <c r="I463" i="154"/>
  <c r="N463" i="154" s="1"/>
  <c r="P463" i="154" s="1"/>
  <c r="T463" i="154" s="1"/>
  <c r="S462" i="154"/>
  <c r="N462" i="154"/>
  <c r="P462" i="154" s="1"/>
  <c r="T462" i="154" s="1"/>
  <c r="S461" i="154"/>
  <c r="I461" i="154"/>
  <c r="N461" i="154" s="1"/>
  <c r="P461" i="154" s="1"/>
  <c r="T461" i="154" s="1"/>
  <c r="S460" i="154"/>
  <c r="I460" i="154"/>
  <c r="N460" i="154" s="1"/>
  <c r="P460" i="154" s="1"/>
  <c r="T460" i="154" s="1"/>
  <c r="S459" i="154"/>
  <c r="I459" i="154"/>
  <c r="N459" i="154" s="1"/>
  <c r="P459" i="154" s="1"/>
  <c r="T459" i="154" s="1"/>
  <c r="S458" i="154"/>
  <c r="I458" i="154"/>
  <c r="N458" i="154" s="1"/>
  <c r="P458" i="154" s="1"/>
  <c r="T458" i="154" s="1"/>
  <c r="T457" i="154"/>
  <c r="S457" i="154"/>
  <c r="T456" i="154"/>
  <c r="S456" i="154"/>
  <c r="D456" i="154"/>
  <c r="S455" i="154"/>
  <c r="I455" i="154"/>
  <c r="N455" i="154" s="1"/>
  <c r="P455" i="154" s="1"/>
  <c r="T455" i="154" s="1"/>
  <c r="S454" i="154"/>
  <c r="I454" i="154"/>
  <c r="N454" i="154" s="1"/>
  <c r="P454" i="154" s="1"/>
  <c r="T454" i="154" s="1"/>
  <c r="S453" i="154"/>
  <c r="I453" i="154"/>
  <c r="N453" i="154" s="1"/>
  <c r="P453" i="154" s="1"/>
  <c r="T453" i="154" s="1"/>
  <c r="S452" i="154"/>
  <c r="I452" i="154"/>
  <c r="N452" i="154" s="1"/>
  <c r="P452" i="154" s="1"/>
  <c r="T452" i="154" s="1"/>
  <c r="S451" i="154"/>
  <c r="I451" i="154"/>
  <c r="N451" i="154" s="1"/>
  <c r="P451" i="154" s="1"/>
  <c r="T451" i="154" s="1"/>
  <c r="S450" i="154"/>
  <c r="I450" i="154"/>
  <c r="N450" i="154" s="1"/>
  <c r="P450" i="154" s="1"/>
  <c r="T450" i="154" s="1"/>
  <c r="S449" i="154"/>
  <c r="I449" i="154"/>
  <c r="N449" i="154" s="1"/>
  <c r="P449" i="154" s="1"/>
  <c r="T449" i="154" s="1"/>
  <c r="S448" i="154"/>
  <c r="I448" i="154"/>
  <c r="N448" i="154" s="1"/>
  <c r="P448" i="154" s="1"/>
  <c r="T448" i="154" s="1"/>
  <c r="S447" i="154"/>
  <c r="I447" i="154"/>
  <c r="N447" i="154" s="1"/>
  <c r="P447" i="154" s="1"/>
  <c r="T447" i="154" s="1"/>
  <c r="S446" i="154"/>
  <c r="I446" i="154"/>
  <c r="N446" i="154" s="1"/>
  <c r="P446" i="154" s="1"/>
  <c r="T446" i="154" s="1"/>
  <c r="S445" i="154"/>
  <c r="I445" i="154"/>
  <c r="N445" i="154" s="1"/>
  <c r="P445" i="154" s="1"/>
  <c r="T445" i="154" s="1"/>
  <c r="S444" i="154"/>
  <c r="I444" i="154"/>
  <c r="N444" i="154" s="1"/>
  <c r="P444" i="154" s="1"/>
  <c r="T444" i="154" s="1"/>
  <c r="S443" i="154"/>
  <c r="I443" i="154"/>
  <c r="N443" i="154" s="1"/>
  <c r="P443" i="154" s="1"/>
  <c r="T443" i="154" s="1"/>
  <c r="S442" i="154"/>
  <c r="I442" i="154"/>
  <c r="N442" i="154" s="1"/>
  <c r="P442" i="154" s="1"/>
  <c r="T442" i="154" s="1"/>
  <c r="S441" i="154"/>
  <c r="I441" i="154"/>
  <c r="N441" i="154" s="1"/>
  <c r="P441" i="154" s="1"/>
  <c r="T441" i="154" s="1"/>
  <c r="S440" i="154"/>
  <c r="I440" i="154"/>
  <c r="N440" i="154" s="1"/>
  <c r="P440" i="154" s="1"/>
  <c r="T440" i="154" s="1"/>
  <c r="S439" i="154"/>
  <c r="I439" i="154"/>
  <c r="N439" i="154" s="1"/>
  <c r="P439" i="154" s="1"/>
  <c r="T439" i="154" s="1"/>
  <c r="S438" i="154"/>
  <c r="I438" i="154"/>
  <c r="N438" i="154" s="1"/>
  <c r="P438" i="154" s="1"/>
  <c r="T438" i="154" s="1"/>
  <c r="S437" i="154"/>
  <c r="I437" i="154"/>
  <c r="N437" i="154" s="1"/>
  <c r="P437" i="154" s="1"/>
  <c r="T437" i="154" s="1"/>
  <c r="S436" i="154"/>
  <c r="I436" i="154"/>
  <c r="N436" i="154" s="1"/>
  <c r="P436" i="154" s="1"/>
  <c r="T436" i="154" s="1"/>
  <c r="S435" i="154"/>
  <c r="I435" i="154"/>
  <c r="N435" i="154" s="1"/>
  <c r="P435" i="154" s="1"/>
  <c r="T435" i="154" s="1"/>
  <c r="S434" i="154"/>
  <c r="I434" i="154"/>
  <c r="N434" i="154" s="1"/>
  <c r="P434" i="154" s="1"/>
  <c r="T434" i="154" s="1"/>
  <c r="S433" i="154"/>
  <c r="I433" i="154"/>
  <c r="N433" i="154" s="1"/>
  <c r="P433" i="154" s="1"/>
  <c r="T433" i="154" s="1"/>
  <c r="S432" i="154"/>
  <c r="I432" i="154"/>
  <c r="N432" i="154" s="1"/>
  <c r="P432" i="154" s="1"/>
  <c r="T432" i="154" s="1"/>
  <c r="S431" i="154"/>
  <c r="I431" i="154"/>
  <c r="N431" i="154" s="1"/>
  <c r="P431" i="154" s="1"/>
  <c r="T431" i="154" s="1"/>
  <c r="S430" i="154"/>
  <c r="I430" i="154"/>
  <c r="N430" i="154" s="1"/>
  <c r="P430" i="154" s="1"/>
  <c r="T430" i="154" s="1"/>
  <c r="S429" i="154"/>
  <c r="I429" i="154"/>
  <c r="N429" i="154" s="1"/>
  <c r="P429" i="154" s="1"/>
  <c r="T429" i="154" s="1"/>
  <c r="S428" i="154"/>
  <c r="I428" i="154"/>
  <c r="N428" i="154" s="1"/>
  <c r="P428" i="154" s="1"/>
  <c r="T428" i="154" s="1"/>
  <c r="S427" i="154"/>
  <c r="I427" i="154"/>
  <c r="N427" i="154" s="1"/>
  <c r="P427" i="154" s="1"/>
  <c r="T427" i="154" s="1"/>
  <c r="S426" i="154"/>
  <c r="I426" i="154"/>
  <c r="N426" i="154" s="1"/>
  <c r="P426" i="154" s="1"/>
  <c r="T426" i="154" s="1"/>
  <c r="S425" i="154"/>
  <c r="I425" i="154"/>
  <c r="N425" i="154" s="1"/>
  <c r="P425" i="154" s="1"/>
  <c r="T425" i="154" s="1"/>
  <c r="S424" i="154"/>
  <c r="I424" i="154"/>
  <c r="N424" i="154" s="1"/>
  <c r="P424" i="154" s="1"/>
  <c r="T424" i="154" s="1"/>
  <c r="S423" i="154"/>
  <c r="I423" i="154"/>
  <c r="N423" i="154" s="1"/>
  <c r="P423" i="154" s="1"/>
  <c r="T423" i="154" s="1"/>
  <c r="S422" i="154"/>
  <c r="I422" i="154"/>
  <c r="N422" i="154" s="1"/>
  <c r="P422" i="154" s="1"/>
  <c r="T422" i="154" s="1"/>
  <c r="S421" i="154"/>
  <c r="I421" i="154"/>
  <c r="N421" i="154" s="1"/>
  <c r="P421" i="154" s="1"/>
  <c r="T421" i="154" s="1"/>
  <c r="S420" i="154"/>
  <c r="I420" i="154"/>
  <c r="N420" i="154" s="1"/>
  <c r="P420" i="154" s="1"/>
  <c r="T420" i="154" s="1"/>
  <c r="T415" i="154"/>
  <c r="S415" i="154"/>
  <c r="D415" i="154"/>
  <c r="S414" i="154"/>
  <c r="N414" i="154"/>
  <c r="P414" i="154" s="1"/>
  <c r="T414" i="154" s="1"/>
  <c r="S413" i="154"/>
  <c r="N413" i="154"/>
  <c r="P413" i="154" s="1"/>
  <c r="T413" i="154" s="1"/>
  <c r="S412" i="154"/>
  <c r="N412" i="154"/>
  <c r="P412" i="154" s="1"/>
  <c r="T412" i="154" s="1"/>
  <c r="S411" i="154"/>
  <c r="N411" i="154"/>
  <c r="P411" i="154" s="1"/>
  <c r="T411" i="154" s="1"/>
  <c r="S410" i="154"/>
  <c r="N410" i="154"/>
  <c r="P410" i="154" s="1"/>
  <c r="T410" i="154" s="1"/>
  <c r="S409" i="154"/>
  <c r="N409" i="154"/>
  <c r="P409" i="154" s="1"/>
  <c r="T409" i="154" s="1"/>
  <c r="S408" i="154"/>
  <c r="N408" i="154"/>
  <c r="P408" i="154" s="1"/>
  <c r="T408" i="154" s="1"/>
  <c r="S407" i="154"/>
  <c r="N407" i="154"/>
  <c r="P407" i="154" s="1"/>
  <c r="T407" i="154" s="1"/>
  <c r="S406" i="154"/>
  <c r="N406" i="154"/>
  <c r="P406" i="154" s="1"/>
  <c r="T406" i="154" s="1"/>
  <c r="S405" i="154"/>
  <c r="N405" i="154"/>
  <c r="P405" i="154" s="1"/>
  <c r="T405" i="154" s="1"/>
  <c r="S404" i="154"/>
  <c r="N404" i="154"/>
  <c r="P404" i="154" s="1"/>
  <c r="T404" i="154" s="1"/>
  <c r="S403" i="154"/>
  <c r="N403" i="154"/>
  <c r="P403" i="154" s="1"/>
  <c r="T403" i="154" s="1"/>
  <c r="S402" i="154"/>
  <c r="N402" i="154"/>
  <c r="P402" i="154" s="1"/>
  <c r="T402" i="154" s="1"/>
  <c r="S401" i="154"/>
  <c r="N401" i="154"/>
  <c r="P401" i="154" s="1"/>
  <c r="T401" i="154" s="1"/>
  <c r="S400" i="154"/>
  <c r="N400" i="154"/>
  <c r="P400" i="154" s="1"/>
  <c r="T400" i="154" s="1"/>
  <c r="S399" i="154"/>
  <c r="N399" i="154"/>
  <c r="P399" i="154" s="1"/>
  <c r="T399" i="154" s="1"/>
  <c r="T398" i="154"/>
  <c r="S398" i="154"/>
  <c r="T397" i="154"/>
  <c r="S397" i="154"/>
  <c r="D397" i="154"/>
  <c r="S396" i="154"/>
  <c r="I396" i="154"/>
  <c r="N396" i="154" s="1"/>
  <c r="P396" i="154" s="1"/>
  <c r="T396" i="154" s="1"/>
  <c r="S395" i="154"/>
  <c r="I395" i="154"/>
  <c r="N395" i="154" s="1"/>
  <c r="P395" i="154" s="1"/>
  <c r="T395" i="154" s="1"/>
  <c r="S394" i="154"/>
  <c r="I394" i="154"/>
  <c r="N394" i="154" s="1"/>
  <c r="P394" i="154" s="1"/>
  <c r="T394" i="154" s="1"/>
  <c r="S393" i="154"/>
  <c r="I393" i="154"/>
  <c r="N393" i="154" s="1"/>
  <c r="P393" i="154" s="1"/>
  <c r="T393" i="154" s="1"/>
  <c r="S392" i="154"/>
  <c r="I392" i="154"/>
  <c r="N392" i="154" s="1"/>
  <c r="P392" i="154" s="1"/>
  <c r="T392" i="154" s="1"/>
  <c r="S391" i="154"/>
  <c r="I391" i="154"/>
  <c r="N391" i="154" s="1"/>
  <c r="P391" i="154" s="1"/>
  <c r="T391" i="154" s="1"/>
  <c r="S390" i="154"/>
  <c r="I390" i="154"/>
  <c r="N390" i="154" s="1"/>
  <c r="P390" i="154" s="1"/>
  <c r="T390" i="154" s="1"/>
  <c r="S389" i="154"/>
  <c r="I389" i="154"/>
  <c r="N389" i="154" s="1"/>
  <c r="P389" i="154" s="1"/>
  <c r="T389" i="154" s="1"/>
  <c r="S388" i="154"/>
  <c r="I388" i="154"/>
  <c r="N388" i="154" s="1"/>
  <c r="P388" i="154" s="1"/>
  <c r="T388" i="154" s="1"/>
  <c r="S387" i="154"/>
  <c r="I387" i="154"/>
  <c r="N387" i="154" s="1"/>
  <c r="P387" i="154" s="1"/>
  <c r="T387" i="154" s="1"/>
  <c r="S386" i="154"/>
  <c r="I386" i="154"/>
  <c r="N386" i="154" s="1"/>
  <c r="P386" i="154" s="1"/>
  <c r="T386" i="154" s="1"/>
  <c r="S385" i="154"/>
  <c r="I385" i="154"/>
  <c r="N385" i="154" s="1"/>
  <c r="P385" i="154" s="1"/>
  <c r="T385" i="154" s="1"/>
  <c r="S384" i="154"/>
  <c r="I384" i="154"/>
  <c r="N384" i="154" s="1"/>
  <c r="P384" i="154" s="1"/>
  <c r="T384" i="154" s="1"/>
  <c r="S383" i="154"/>
  <c r="I383" i="154"/>
  <c r="N383" i="154" s="1"/>
  <c r="P383" i="154" s="1"/>
  <c r="T383" i="154" s="1"/>
  <c r="S382" i="154"/>
  <c r="I382" i="154"/>
  <c r="N382" i="154" s="1"/>
  <c r="P382" i="154" s="1"/>
  <c r="T382" i="154" s="1"/>
  <c r="S381" i="154"/>
  <c r="I381" i="154"/>
  <c r="N381" i="154" s="1"/>
  <c r="P381" i="154" s="1"/>
  <c r="T381" i="154" s="1"/>
  <c r="S380" i="154"/>
  <c r="I380" i="154"/>
  <c r="N380" i="154" s="1"/>
  <c r="P380" i="154" s="1"/>
  <c r="T380" i="154" s="1"/>
  <c r="S379" i="154"/>
  <c r="I379" i="154"/>
  <c r="N379" i="154" s="1"/>
  <c r="P379" i="154" s="1"/>
  <c r="T379" i="154" s="1"/>
  <c r="S378" i="154"/>
  <c r="I378" i="154"/>
  <c r="N378" i="154" s="1"/>
  <c r="P378" i="154" s="1"/>
  <c r="T378" i="154" s="1"/>
  <c r="S377" i="154"/>
  <c r="I377" i="154"/>
  <c r="N377" i="154" s="1"/>
  <c r="P377" i="154" s="1"/>
  <c r="T377" i="154" s="1"/>
  <c r="S376" i="154"/>
  <c r="I376" i="154"/>
  <c r="N376" i="154" s="1"/>
  <c r="P376" i="154" s="1"/>
  <c r="T376" i="154" s="1"/>
  <c r="S375" i="154"/>
  <c r="I375" i="154"/>
  <c r="N375" i="154" s="1"/>
  <c r="P375" i="154" s="1"/>
  <c r="T375" i="154" s="1"/>
  <c r="S374" i="154"/>
  <c r="I374" i="154"/>
  <c r="N374" i="154" s="1"/>
  <c r="P374" i="154" s="1"/>
  <c r="T374" i="154" s="1"/>
  <c r="S373" i="154"/>
  <c r="I373" i="154"/>
  <c r="N373" i="154" s="1"/>
  <c r="P373" i="154" s="1"/>
  <c r="T373" i="154" s="1"/>
  <c r="S372" i="154"/>
  <c r="I372" i="154"/>
  <c r="N372" i="154" s="1"/>
  <c r="P372" i="154" s="1"/>
  <c r="T372" i="154" s="1"/>
  <c r="S371" i="154"/>
  <c r="I371" i="154"/>
  <c r="N371" i="154" s="1"/>
  <c r="P371" i="154" s="1"/>
  <c r="T371" i="154" s="1"/>
  <c r="S370" i="154"/>
  <c r="I370" i="154"/>
  <c r="N370" i="154" s="1"/>
  <c r="P370" i="154" s="1"/>
  <c r="T370" i="154" s="1"/>
  <c r="S369" i="154"/>
  <c r="I369" i="154"/>
  <c r="N369" i="154" s="1"/>
  <c r="P369" i="154" s="1"/>
  <c r="T369" i="154" s="1"/>
  <c r="S368" i="154"/>
  <c r="I368" i="154"/>
  <c r="N368" i="154" s="1"/>
  <c r="P368" i="154" s="1"/>
  <c r="T368" i="154" s="1"/>
  <c r="S367" i="154"/>
  <c r="I367" i="154"/>
  <c r="N367" i="154" s="1"/>
  <c r="P367" i="154" s="1"/>
  <c r="T367" i="154" s="1"/>
  <c r="S366" i="154"/>
  <c r="I366" i="154"/>
  <c r="N366" i="154" s="1"/>
  <c r="P366" i="154" s="1"/>
  <c r="T366" i="154" s="1"/>
  <c r="S365" i="154"/>
  <c r="I365" i="154"/>
  <c r="N365" i="154" s="1"/>
  <c r="P365" i="154" s="1"/>
  <c r="T365" i="154" s="1"/>
  <c r="S364" i="154"/>
  <c r="I364" i="154"/>
  <c r="N364" i="154" s="1"/>
  <c r="P364" i="154" s="1"/>
  <c r="T364" i="154" s="1"/>
  <c r="S363" i="154"/>
  <c r="I363" i="154"/>
  <c r="N363" i="154" s="1"/>
  <c r="P363" i="154" s="1"/>
  <c r="T363" i="154" s="1"/>
  <c r="S362" i="154"/>
  <c r="I362" i="154"/>
  <c r="N362" i="154" s="1"/>
  <c r="P362" i="154" s="1"/>
  <c r="T362" i="154" s="1"/>
  <c r="S361" i="154"/>
  <c r="I361" i="154"/>
  <c r="N361" i="154" s="1"/>
  <c r="P361" i="154" s="1"/>
  <c r="T361" i="154" s="1"/>
  <c r="S360" i="154"/>
  <c r="I360" i="154"/>
  <c r="N360" i="154" s="1"/>
  <c r="P360" i="154" s="1"/>
  <c r="T360" i="154" s="1"/>
  <c r="T355" i="154"/>
  <c r="S355" i="154"/>
  <c r="D355" i="154"/>
  <c r="S354" i="154"/>
  <c r="N354" i="154"/>
  <c r="P354" i="154" s="1"/>
  <c r="T354" i="154" s="1"/>
  <c r="S353" i="154"/>
  <c r="N353" i="154"/>
  <c r="P353" i="154" s="1"/>
  <c r="T353" i="154" s="1"/>
  <c r="S352" i="154"/>
  <c r="N352" i="154"/>
  <c r="P352" i="154" s="1"/>
  <c r="T352" i="154" s="1"/>
  <c r="S351" i="154"/>
  <c r="N351" i="154"/>
  <c r="P351" i="154" s="1"/>
  <c r="T351" i="154" s="1"/>
  <c r="S350" i="154"/>
  <c r="N350" i="154"/>
  <c r="P350" i="154" s="1"/>
  <c r="T350" i="154" s="1"/>
  <c r="S349" i="154"/>
  <c r="N349" i="154"/>
  <c r="P349" i="154" s="1"/>
  <c r="T349" i="154" s="1"/>
  <c r="S348" i="154"/>
  <c r="N348" i="154"/>
  <c r="P348" i="154" s="1"/>
  <c r="T348" i="154" s="1"/>
  <c r="S347" i="154"/>
  <c r="N347" i="154"/>
  <c r="P347" i="154" s="1"/>
  <c r="T347" i="154" s="1"/>
  <c r="S346" i="154"/>
  <c r="N346" i="154"/>
  <c r="P346" i="154" s="1"/>
  <c r="T346" i="154" s="1"/>
  <c r="S345" i="154"/>
  <c r="N345" i="154"/>
  <c r="P345" i="154" s="1"/>
  <c r="T345" i="154" s="1"/>
  <c r="S344" i="154"/>
  <c r="N344" i="154"/>
  <c r="P344" i="154" s="1"/>
  <c r="T344" i="154" s="1"/>
  <c r="S343" i="154"/>
  <c r="I343" i="154"/>
  <c r="N343" i="154" s="1"/>
  <c r="P343" i="154" s="1"/>
  <c r="T343" i="154" s="1"/>
  <c r="S342" i="154"/>
  <c r="N342" i="154"/>
  <c r="P342" i="154" s="1"/>
  <c r="T342" i="154" s="1"/>
  <c r="S341" i="154"/>
  <c r="N341" i="154"/>
  <c r="P341" i="154" s="1"/>
  <c r="T341" i="154" s="1"/>
  <c r="S340" i="154"/>
  <c r="I340" i="154"/>
  <c r="N340" i="154" s="1"/>
  <c r="P340" i="154" s="1"/>
  <c r="T340" i="154" s="1"/>
  <c r="S339" i="154"/>
  <c r="N339" i="154"/>
  <c r="P339" i="154" s="1"/>
  <c r="T339" i="154" s="1"/>
  <c r="S338" i="154"/>
  <c r="I338" i="154"/>
  <c r="N338" i="154" s="1"/>
  <c r="P338" i="154" s="1"/>
  <c r="T338" i="154" s="1"/>
  <c r="S337" i="154"/>
  <c r="I337" i="154"/>
  <c r="N337" i="154" s="1"/>
  <c r="P337" i="154" s="1"/>
  <c r="T337" i="154" s="1"/>
  <c r="S336" i="154"/>
  <c r="I336" i="154"/>
  <c r="N336" i="154" s="1"/>
  <c r="P336" i="154" s="1"/>
  <c r="T336" i="154" s="1"/>
  <c r="S335" i="154"/>
  <c r="I335" i="154"/>
  <c r="N335" i="154" s="1"/>
  <c r="P335" i="154" s="1"/>
  <c r="T335" i="154" s="1"/>
  <c r="T334" i="154"/>
  <c r="S334" i="154"/>
  <c r="T333" i="154"/>
  <c r="S333" i="154"/>
  <c r="D333" i="154"/>
  <c r="S332" i="154"/>
  <c r="I332" i="154"/>
  <c r="N332" i="154" s="1"/>
  <c r="P332" i="154" s="1"/>
  <c r="T332" i="154" s="1"/>
  <c r="S331" i="154"/>
  <c r="I331" i="154"/>
  <c r="N331" i="154" s="1"/>
  <c r="P331" i="154" s="1"/>
  <c r="T331" i="154" s="1"/>
  <c r="S330" i="154"/>
  <c r="I330" i="154"/>
  <c r="N330" i="154" s="1"/>
  <c r="P330" i="154" s="1"/>
  <c r="T330" i="154" s="1"/>
  <c r="S329" i="154"/>
  <c r="I329" i="154"/>
  <c r="N329" i="154" s="1"/>
  <c r="P329" i="154" s="1"/>
  <c r="T329" i="154" s="1"/>
  <c r="S328" i="154"/>
  <c r="I328" i="154"/>
  <c r="N328" i="154" s="1"/>
  <c r="P328" i="154" s="1"/>
  <c r="T328" i="154" s="1"/>
  <c r="S327" i="154"/>
  <c r="I327" i="154"/>
  <c r="N327" i="154" s="1"/>
  <c r="P327" i="154" s="1"/>
  <c r="T327" i="154" s="1"/>
  <c r="S326" i="154"/>
  <c r="I326" i="154"/>
  <c r="N326" i="154" s="1"/>
  <c r="P326" i="154" s="1"/>
  <c r="T326" i="154" s="1"/>
  <c r="S325" i="154"/>
  <c r="I325" i="154"/>
  <c r="N325" i="154" s="1"/>
  <c r="P325" i="154" s="1"/>
  <c r="T325" i="154" s="1"/>
  <c r="S324" i="154"/>
  <c r="I324" i="154"/>
  <c r="N324" i="154" s="1"/>
  <c r="P324" i="154" s="1"/>
  <c r="T324" i="154" s="1"/>
  <c r="S323" i="154"/>
  <c r="I323" i="154"/>
  <c r="N323" i="154" s="1"/>
  <c r="P323" i="154" s="1"/>
  <c r="T323" i="154" s="1"/>
  <c r="S322" i="154"/>
  <c r="I322" i="154"/>
  <c r="N322" i="154" s="1"/>
  <c r="P322" i="154" s="1"/>
  <c r="T322" i="154" s="1"/>
  <c r="S321" i="154"/>
  <c r="I321" i="154"/>
  <c r="N321" i="154" s="1"/>
  <c r="P321" i="154" s="1"/>
  <c r="T321" i="154" s="1"/>
  <c r="S320" i="154"/>
  <c r="I320" i="154"/>
  <c r="N320" i="154" s="1"/>
  <c r="P320" i="154" s="1"/>
  <c r="T320" i="154" s="1"/>
  <c r="S319" i="154"/>
  <c r="I319" i="154"/>
  <c r="N319" i="154" s="1"/>
  <c r="P319" i="154" s="1"/>
  <c r="T319" i="154" s="1"/>
  <c r="S318" i="154"/>
  <c r="I318" i="154"/>
  <c r="N318" i="154" s="1"/>
  <c r="P318" i="154" s="1"/>
  <c r="T318" i="154" s="1"/>
  <c r="S317" i="154"/>
  <c r="I317" i="154"/>
  <c r="N317" i="154" s="1"/>
  <c r="P317" i="154" s="1"/>
  <c r="T317" i="154" s="1"/>
  <c r="S316" i="154"/>
  <c r="I316" i="154"/>
  <c r="N316" i="154" s="1"/>
  <c r="P316" i="154" s="1"/>
  <c r="T316" i="154" s="1"/>
  <c r="S315" i="154"/>
  <c r="I315" i="154"/>
  <c r="N315" i="154" s="1"/>
  <c r="P315" i="154" s="1"/>
  <c r="T315" i="154" s="1"/>
  <c r="S314" i="154"/>
  <c r="I314" i="154"/>
  <c r="N314" i="154" s="1"/>
  <c r="P314" i="154" s="1"/>
  <c r="T314" i="154" s="1"/>
  <c r="S313" i="154"/>
  <c r="I313" i="154"/>
  <c r="N313" i="154" s="1"/>
  <c r="P313" i="154" s="1"/>
  <c r="T313" i="154" s="1"/>
  <c r="S312" i="154"/>
  <c r="I312" i="154"/>
  <c r="N312" i="154" s="1"/>
  <c r="P312" i="154" s="1"/>
  <c r="T312" i="154" s="1"/>
  <c r="S311" i="154"/>
  <c r="I311" i="154"/>
  <c r="N311" i="154" s="1"/>
  <c r="P311" i="154" s="1"/>
  <c r="T311" i="154" s="1"/>
  <c r="S310" i="154"/>
  <c r="I310" i="154"/>
  <c r="N310" i="154" s="1"/>
  <c r="P310" i="154" s="1"/>
  <c r="T310" i="154" s="1"/>
  <c r="S309" i="154"/>
  <c r="I309" i="154"/>
  <c r="N309" i="154" s="1"/>
  <c r="P309" i="154" s="1"/>
  <c r="T309" i="154" s="1"/>
  <c r="S308" i="154"/>
  <c r="I308" i="154"/>
  <c r="N308" i="154" s="1"/>
  <c r="P308" i="154" s="1"/>
  <c r="T308" i="154" s="1"/>
  <c r="S307" i="154"/>
  <c r="I307" i="154"/>
  <c r="N307" i="154" s="1"/>
  <c r="P307" i="154" s="1"/>
  <c r="T307" i="154" s="1"/>
  <c r="S306" i="154"/>
  <c r="I306" i="154"/>
  <c r="N306" i="154" s="1"/>
  <c r="P306" i="154" s="1"/>
  <c r="T306" i="154" s="1"/>
  <c r="S305" i="154"/>
  <c r="I305" i="154"/>
  <c r="N305" i="154" s="1"/>
  <c r="P305" i="154" s="1"/>
  <c r="T305" i="154" s="1"/>
  <c r="S304" i="154"/>
  <c r="I304" i="154"/>
  <c r="N304" i="154" s="1"/>
  <c r="P304" i="154" s="1"/>
  <c r="T304" i="154" s="1"/>
  <c r="S303" i="154"/>
  <c r="I303" i="154"/>
  <c r="N303" i="154" s="1"/>
  <c r="P303" i="154" s="1"/>
  <c r="T303" i="154" s="1"/>
  <c r="S302" i="154"/>
  <c r="I302" i="154"/>
  <c r="N302" i="154" s="1"/>
  <c r="P302" i="154" s="1"/>
  <c r="T302" i="154" s="1"/>
  <c r="S301" i="154"/>
  <c r="I301" i="154"/>
  <c r="N301" i="154" s="1"/>
  <c r="P301" i="154" s="1"/>
  <c r="T301" i="154" s="1"/>
  <c r="S300" i="154"/>
  <c r="I300" i="154"/>
  <c r="N300" i="154" s="1"/>
  <c r="P300" i="154" s="1"/>
  <c r="T300" i="154" s="1"/>
  <c r="S299" i="154"/>
  <c r="I299" i="154"/>
  <c r="N299" i="154" s="1"/>
  <c r="P299" i="154" s="1"/>
  <c r="T299" i="154" s="1"/>
  <c r="S298" i="154"/>
  <c r="I298" i="154"/>
  <c r="N298" i="154" s="1"/>
  <c r="P298" i="154" s="1"/>
  <c r="T298" i="154" s="1"/>
  <c r="S297" i="154"/>
  <c r="I297" i="154"/>
  <c r="N297" i="154" s="1"/>
  <c r="P297" i="154" s="1"/>
  <c r="T297" i="154" s="1"/>
  <c r="T292" i="154"/>
  <c r="S292" i="154"/>
  <c r="D292" i="154"/>
  <c r="S291" i="154"/>
  <c r="N291" i="154"/>
  <c r="P291" i="154" s="1"/>
  <c r="T291" i="154" s="1"/>
  <c r="S290" i="154"/>
  <c r="N290" i="154"/>
  <c r="P290" i="154" s="1"/>
  <c r="T290" i="154" s="1"/>
  <c r="S289" i="154"/>
  <c r="N289" i="154"/>
  <c r="P289" i="154" s="1"/>
  <c r="T289" i="154" s="1"/>
  <c r="S288" i="154"/>
  <c r="N288" i="154"/>
  <c r="P288" i="154" s="1"/>
  <c r="T288" i="154" s="1"/>
  <c r="S287" i="154"/>
  <c r="N287" i="154"/>
  <c r="P287" i="154" s="1"/>
  <c r="T287" i="154" s="1"/>
  <c r="S286" i="154"/>
  <c r="N286" i="154"/>
  <c r="P286" i="154" s="1"/>
  <c r="T286" i="154" s="1"/>
  <c r="S285" i="154"/>
  <c r="N285" i="154"/>
  <c r="P285" i="154" s="1"/>
  <c r="T285" i="154" s="1"/>
  <c r="S284" i="154"/>
  <c r="N284" i="154"/>
  <c r="P284" i="154" s="1"/>
  <c r="T284" i="154" s="1"/>
  <c r="S283" i="154"/>
  <c r="N283" i="154"/>
  <c r="P283" i="154" s="1"/>
  <c r="T283" i="154" s="1"/>
  <c r="S282" i="154"/>
  <c r="N282" i="154"/>
  <c r="P282" i="154" s="1"/>
  <c r="T282" i="154" s="1"/>
  <c r="S281" i="154"/>
  <c r="N281" i="154"/>
  <c r="P281" i="154" s="1"/>
  <c r="T281" i="154" s="1"/>
  <c r="S280" i="154"/>
  <c r="N280" i="154"/>
  <c r="P280" i="154" s="1"/>
  <c r="T280" i="154" s="1"/>
  <c r="S279" i="154"/>
  <c r="N279" i="154"/>
  <c r="P279" i="154" s="1"/>
  <c r="T279" i="154" s="1"/>
  <c r="S278" i="154"/>
  <c r="N278" i="154"/>
  <c r="P278" i="154" s="1"/>
  <c r="T278" i="154" s="1"/>
  <c r="S277" i="154"/>
  <c r="N277" i="154"/>
  <c r="P277" i="154" s="1"/>
  <c r="T277" i="154" s="1"/>
  <c r="S276" i="154"/>
  <c r="N276" i="154"/>
  <c r="P276" i="154" s="1"/>
  <c r="T276" i="154" s="1"/>
  <c r="S275" i="154"/>
  <c r="N275" i="154"/>
  <c r="P275" i="154" s="1"/>
  <c r="T275" i="154" s="1"/>
  <c r="S274" i="154"/>
  <c r="N274" i="154"/>
  <c r="P274" i="154" s="1"/>
  <c r="T274" i="154" s="1"/>
  <c r="T273" i="154"/>
  <c r="S273" i="154"/>
  <c r="T272" i="154"/>
  <c r="S272" i="154"/>
  <c r="D272" i="154"/>
  <c r="S271" i="154"/>
  <c r="I271" i="154"/>
  <c r="N271" i="154" s="1"/>
  <c r="P271" i="154" s="1"/>
  <c r="T271" i="154" s="1"/>
  <c r="S270" i="154"/>
  <c r="I270" i="154"/>
  <c r="N270" i="154" s="1"/>
  <c r="P270" i="154" s="1"/>
  <c r="T270" i="154" s="1"/>
  <c r="S269" i="154"/>
  <c r="I269" i="154"/>
  <c r="N269" i="154" s="1"/>
  <c r="P269" i="154" s="1"/>
  <c r="T269" i="154" s="1"/>
  <c r="S268" i="154"/>
  <c r="I268" i="154"/>
  <c r="N268" i="154" s="1"/>
  <c r="P268" i="154" s="1"/>
  <c r="T268" i="154" s="1"/>
  <c r="S267" i="154"/>
  <c r="I267" i="154"/>
  <c r="N267" i="154" s="1"/>
  <c r="P267" i="154" s="1"/>
  <c r="T267" i="154" s="1"/>
  <c r="S266" i="154"/>
  <c r="I266" i="154"/>
  <c r="N266" i="154" s="1"/>
  <c r="P266" i="154" s="1"/>
  <c r="T266" i="154" s="1"/>
  <c r="S265" i="154"/>
  <c r="I265" i="154"/>
  <c r="N265" i="154" s="1"/>
  <c r="P265" i="154" s="1"/>
  <c r="T265" i="154" s="1"/>
  <c r="S264" i="154"/>
  <c r="I264" i="154"/>
  <c r="N264" i="154" s="1"/>
  <c r="P264" i="154" s="1"/>
  <c r="T264" i="154" s="1"/>
  <c r="S263" i="154"/>
  <c r="I263" i="154"/>
  <c r="N263" i="154" s="1"/>
  <c r="P263" i="154" s="1"/>
  <c r="T263" i="154" s="1"/>
  <c r="S262" i="154"/>
  <c r="I262" i="154"/>
  <c r="N262" i="154" s="1"/>
  <c r="P262" i="154" s="1"/>
  <c r="T262" i="154" s="1"/>
  <c r="S261" i="154"/>
  <c r="I261" i="154"/>
  <c r="N261" i="154" s="1"/>
  <c r="P261" i="154" s="1"/>
  <c r="T261" i="154" s="1"/>
  <c r="S260" i="154"/>
  <c r="I260" i="154"/>
  <c r="N260" i="154" s="1"/>
  <c r="P260" i="154" s="1"/>
  <c r="T260" i="154" s="1"/>
  <c r="S259" i="154"/>
  <c r="I259" i="154"/>
  <c r="N259" i="154" s="1"/>
  <c r="P259" i="154" s="1"/>
  <c r="T259" i="154" s="1"/>
  <c r="S258" i="154"/>
  <c r="I258" i="154"/>
  <c r="N258" i="154" s="1"/>
  <c r="P258" i="154" s="1"/>
  <c r="T258" i="154" s="1"/>
  <c r="S257" i="154"/>
  <c r="I257" i="154"/>
  <c r="N257" i="154" s="1"/>
  <c r="P257" i="154" s="1"/>
  <c r="T257" i="154" s="1"/>
  <c r="S256" i="154"/>
  <c r="I256" i="154"/>
  <c r="N256" i="154" s="1"/>
  <c r="P256" i="154" s="1"/>
  <c r="T256" i="154" s="1"/>
  <c r="S255" i="154"/>
  <c r="I255" i="154"/>
  <c r="N255" i="154" s="1"/>
  <c r="P255" i="154" s="1"/>
  <c r="T255" i="154" s="1"/>
  <c r="S254" i="154"/>
  <c r="I254" i="154"/>
  <c r="N254" i="154" s="1"/>
  <c r="P254" i="154" s="1"/>
  <c r="T254" i="154" s="1"/>
  <c r="S253" i="154"/>
  <c r="I253" i="154"/>
  <c r="N253" i="154" s="1"/>
  <c r="P253" i="154" s="1"/>
  <c r="T253" i="154" s="1"/>
  <c r="S252" i="154"/>
  <c r="I252" i="154"/>
  <c r="N252" i="154" s="1"/>
  <c r="P252" i="154" s="1"/>
  <c r="T252" i="154" s="1"/>
  <c r="S251" i="154"/>
  <c r="I251" i="154"/>
  <c r="N251" i="154" s="1"/>
  <c r="P251" i="154" s="1"/>
  <c r="T251" i="154" s="1"/>
  <c r="S250" i="154"/>
  <c r="I250" i="154"/>
  <c r="N250" i="154" s="1"/>
  <c r="P250" i="154" s="1"/>
  <c r="T250" i="154" s="1"/>
  <c r="S249" i="154"/>
  <c r="I249" i="154"/>
  <c r="N249" i="154" s="1"/>
  <c r="P249" i="154" s="1"/>
  <c r="T249" i="154" s="1"/>
  <c r="S248" i="154"/>
  <c r="I248" i="154"/>
  <c r="N248" i="154" s="1"/>
  <c r="P248" i="154" s="1"/>
  <c r="T248" i="154" s="1"/>
  <c r="S247" i="154"/>
  <c r="I247" i="154"/>
  <c r="N247" i="154" s="1"/>
  <c r="P247" i="154" s="1"/>
  <c r="T247" i="154" s="1"/>
  <c r="S246" i="154"/>
  <c r="I246" i="154"/>
  <c r="N246" i="154" s="1"/>
  <c r="P246" i="154" s="1"/>
  <c r="T246" i="154" s="1"/>
  <c r="S245" i="154"/>
  <c r="I245" i="154"/>
  <c r="N245" i="154" s="1"/>
  <c r="P245" i="154" s="1"/>
  <c r="T245" i="154" s="1"/>
  <c r="S244" i="154"/>
  <c r="I244" i="154"/>
  <c r="N244" i="154" s="1"/>
  <c r="P244" i="154" s="1"/>
  <c r="T244" i="154" s="1"/>
  <c r="S243" i="154"/>
  <c r="I243" i="154"/>
  <c r="N243" i="154" s="1"/>
  <c r="P243" i="154" s="1"/>
  <c r="T243" i="154" s="1"/>
  <c r="S242" i="154"/>
  <c r="I242" i="154"/>
  <c r="N242" i="154" s="1"/>
  <c r="P242" i="154" s="1"/>
  <c r="T242" i="154" s="1"/>
  <c r="S241" i="154"/>
  <c r="I241" i="154"/>
  <c r="N241" i="154" s="1"/>
  <c r="P241" i="154" s="1"/>
  <c r="T241" i="154" s="1"/>
  <c r="S240" i="154"/>
  <c r="I240" i="154"/>
  <c r="N240" i="154" s="1"/>
  <c r="P240" i="154" s="1"/>
  <c r="T240" i="154" s="1"/>
  <c r="S239" i="154"/>
  <c r="I239" i="154"/>
  <c r="N239" i="154" s="1"/>
  <c r="P239" i="154" s="1"/>
  <c r="T239" i="154" s="1"/>
  <c r="S238" i="154"/>
  <c r="I238" i="154"/>
  <c r="N238" i="154" s="1"/>
  <c r="P238" i="154" s="1"/>
  <c r="T238" i="154" s="1"/>
  <c r="S237" i="154"/>
  <c r="I237" i="154"/>
  <c r="N237" i="154" s="1"/>
  <c r="P237" i="154" s="1"/>
  <c r="T237" i="154" s="1"/>
  <c r="S236" i="154"/>
  <c r="I236" i="154"/>
  <c r="N236" i="154" s="1"/>
  <c r="P236" i="154" s="1"/>
  <c r="T236" i="154" s="1"/>
  <c r="S235" i="154"/>
  <c r="I235" i="154"/>
  <c r="N235" i="154" s="1"/>
  <c r="P235" i="154" s="1"/>
  <c r="T235" i="154" s="1"/>
  <c r="T230" i="154"/>
  <c r="S230" i="154"/>
  <c r="D230" i="154"/>
  <c r="S229" i="154"/>
  <c r="N229" i="154"/>
  <c r="P229" i="154" s="1"/>
  <c r="T229" i="154" s="1"/>
  <c r="S228" i="154"/>
  <c r="N228" i="154"/>
  <c r="P228" i="154" s="1"/>
  <c r="T228" i="154" s="1"/>
  <c r="S227" i="154"/>
  <c r="N227" i="154"/>
  <c r="P227" i="154" s="1"/>
  <c r="T227" i="154" s="1"/>
  <c r="S226" i="154"/>
  <c r="N226" i="154"/>
  <c r="P226" i="154" s="1"/>
  <c r="T226" i="154" s="1"/>
  <c r="S225" i="154"/>
  <c r="N225" i="154"/>
  <c r="P225" i="154" s="1"/>
  <c r="T225" i="154" s="1"/>
  <c r="S224" i="154"/>
  <c r="N224" i="154"/>
  <c r="P224" i="154" s="1"/>
  <c r="T224" i="154" s="1"/>
  <c r="S223" i="154"/>
  <c r="N223" i="154"/>
  <c r="P223" i="154" s="1"/>
  <c r="T223" i="154" s="1"/>
  <c r="S222" i="154"/>
  <c r="N222" i="154"/>
  <c r="P222" i="154" s="1"/>
  <c r="T222" i="154" s="1"/>
  <c r="S221" i="154"/>
  <c r="N221" i="154"/>
  <c r="P221" i="154" s="1"/>
  <c r="T221" i="154" s="1"/>
  <c r="S220" i="154"/>
  <c r="N220" i="154"/>
  <c r="P220" i="154" s="1"/>
  <c r="T220" i="154" s="1"/>
  <c r="S219" i="154"/>
  <c r="N219" i="154"/>
  <c r="P219" i="154" s="1"/>
  <c r="T219" i="154" s="1"/>
  <c r="S218" i="154"/>
  <c r="N218" i="154"/>
  <c r="P218" i="154" s="1"/>
  <c r="T218" i="154" s="1"/>
  <c r="S217" i="154"/>
  <c r="N217" i="154"/>
  <c r="P217" i="154" s="1"/>
  <c r="T217" i="154" s="1"/>
  <c r="S216" i="154"/>
  <c r="I216" i="154"/>
  <c r="N216" i="154" s="1"/>
  <c r="P216" i="154" s="1"/>
  <c r="T216" i="154" s="1"/>
  <c r="S215" i="154"/>
  <c r="N215" i="154"/>
  <c r="P215" i="154" s="1"/>
  <c r="T215" i="154" s="1"/>
  <c r="S214" i="154"/>
  <c r="N214" i="154"/>
  <c r="P214" i="154" s="1"/>
  <c r="T214" i="154" s="1"/>
  <c r="S213" i="154"/>
  <c r="I213" i="154"/>
  <c r="N213" i="154" s="1"/>
  <c r="P213" i="154" s="1"/>
  <c r="T213" i="154" s="1"/>
  <c r="S212" i="154"/>
  <c r="N212" i="154"/>
  <c r="P212" i="154" s="1"/>
  <c r="T212" i="154" s="1"/>
  <c r="S211" i="154"/>
  <c r="I211" i="154"/>
  <c r="N211" i="154" s="1"/>
  <c r="P211" i="154" s="1"/>
  <c r="T211" i="154" s="1"/>
  <c r="S210" i="154"/>
  <c r="I210" i="154"/>
  <c r="N210" i="154" s="1"/>
  <c r="P210" i="154" s="1"/>
  <c r="T210" i="154" s="1"/>
  <c r="S209" i="154"/>
  <c r="I209" i="154"/>
  <c r="N209" i="154" s="1"/>
  <c r="P209" i="154" s="1"/>
  <c r="T209" i="154" s="1"/>
  <c r="S208" i="154"/>
  <c r="I208" i="154"/>
  <c r="N208" i="154" s="1"/>
  <c r="P208" i="154" s="1"/>
  <c r="T208" i="154" s="1"/>
  <c r="S207" i="154"/>
  <c r="I207" i="154"/>
  <c r="N207" i="154" s="1"/>
  <c r="P207" i="154" s="1"/>
  <c r="T207" i="154" s="1"/>
  <c r="S206" i="154"/>
  <c r="I206" i="154"/>
  <c r="N206" i="154" s="1"/>
  <c r="P206" i="154" s="1"/>
  <c r="T206" i="154" s="1"/>
  <c r="T205" i="154"/>
  <c r="S205" i="154"/>
  <c r="T204" i="154"/>
  <c r="S204" i="154"/>
  <c r="D204" i="154"/>
  <c r="S203" i="154"/>
  <c r="I203" i="154"/>
  <c r="N203" i="154" s="1"/>
  <c r="P203" i="154" s="1"/>
  <c r="T203" i="154" s="1"/>
  <c r="S202" i="154"/>
  <c r="I202" i="154"/>
  <c r="N202" i="154" s="1"/>
  <c r="P202" i="154" s="1"/>
  <c r="T202" i="154" s="1"/>
  <c r="S201" i="154"/>
  <c r="I201" i="154"/>
  <c r="N201" i="154" s="1"/>
  <c r="P201" i="154" s="1"/>
  <c r="T201" i="154" s="1"/>
  <c r="S200" i="154"/>
  <c r="I200" i="154"/>
  <c r="N200" i="154" s="1"/>
  <c r="P200" i="154" s="1"/>
  <c r="T200" i="154" s="1"/>
  <c r="S199" i="154"/>
  <c r="I199" i="154"/>
  <c r="N199" i="154" s="1"/>
  <c r="P199" i="154" s="1"/>
  <c r="T199" i="154" s="1"/>
  <c r="S198" i="154"/>
  <c r="I198" i="154"/>
  <c r="N198" i="154" s="1"/>
  <c r="P198" i="154" s="1"/>
  <c r="T198" i="154" s="1"/>
  <c r="S197" i="154"/>
  <c r="I197" i="154"/>
  <c r="N197" i="154" s="1"/>
  <c r="P197" i="154" s="1"/>
  <c r="T197" i="154" s="1"/>
  <c r="S196" i="154"/>
  <c r="I196" i="154"/>
  <c r="N196" i="154" s="1"/>
  <c r="P196" i="154" s="1"/>
  <c r="T196" i="154" s="1"/>
  <c r="S195" i="154"/>
  <c r="I195" i="154"/>
  <c r="N195" i="154" s="1"/>
  <c r="P195" i="154" s="1"/>
  <c r="T195" i="154" s="1"/>
  <c r="S194" i="154"/>
  <c r="I194" i="154"/>
  <c r="N194" i="154" s="1"/>
  <c r="P194" i="154" s="1"/>
  <c r="T194" i="154" s="1"/>
  <c r="S193" i="154"/>
  <c r="I193" i="154"/>
  <c r="N193" i="154" s="1"/>
  <c r="P193" i="154" s="1"/>
  <c r="T193" i="154" s="1"/>
  <c r="S192" i="154"/>
  <c r="I192" i="154"/>
  <c r="N192" i="154" s="1"/>
  <c r="P192" i="154" s="1"/>
  <c r="T192" i="154" s="1"/>
  <c r="S191" i="154"/>
  <c r="I191" i="154"/>
  <c r="N191" i="154" s="1"/>
  <c r="P191" i="154" s="1"/>
  <c r="T191" i="154" s="1"/>
  <c r="S190" i="154"/>
  <c r="I190" i="154"/>
  <c r="N190" i="154" s="1"/>
  <c r="P190" i="154" s="1"/>
  <c r="T190" i="154" s="1"/>
  <c r="S189" i="154"/>
  <c r="I189" i="154"/>
  <c r="N189" i="154" s="1"/>
  <c r="P189" i="154" s="1"/>
  <c r="T189" i="154" s="1"/>
  <c r="S188" i="154"/>
  <c r="I188" i="154"/>
  <c r="N188" i="154" s="1"/>
  <c r="P188" i="154" s="1"/>
  <c r="T188" i="154" s="1"/>
  <c r="S187" i="154"/>
  <c r="I187" i="154"/>
  <c r="N187" i="154" s="1"/>
  <c r="P187" i="154" s="1"/>
  <c r="T187" i="154" s="1"/>
  <c r="S186" i="154"/>
  <c r="I186" i="154"/>
  <c r="N186" i="154" s="1"/>
  <c r="P186" i="154" s="1"/>
  <c r="T186" i="154" s="1"/>
  <c r="S185" i="154"/>
  <c r="I185" i="154"/>
  <c r="N185" i="154" s="1"/>
  <c r="P185" i="154" s="1"/>
  <c r="T185" i="154" s="1"/>
  <c r="S184" i="154"/>
  <c r="I184" i="154"/>
  <c r="N184" i="154" s="1"/>
  <c r="P184" i="154" s="1"/>
  <c r="T184" i="154" s="1"/>
  <c r="S183" i="154"/>
  <c r="I183" i="154"/>
  <c r="N183" i="154" s="1"/>
  <c r="P183" i="154" s="1"/>
  <c r="T183" i="154" s="1"/>
  <c r="S182" i="154"/>
  <c r="I182" i="154"/>
  <c r="N182" i="154" s="1"/>
  <c r="P182" i="154" s="1"/>
  <c r="T182" i="154" s="1"/>
  <c r="S181" i="154"/>
  <c r="I181" i="154"/>
  <c r="N181" i="154" s="1"/>
  <c r="P181" i="154" s="1"/>
  <c r="T181" i="154" s="1"/>
  <c r="S180" i="154"/>
  <c r="I180" i="154"/>
  <c r="N180" i="154" s="1"/>
  <c r="P180" i="154" s="1"/>
  <c r="T180" i="154" s="1"/>
  <c r="S179" i="154"/>
  <c r="I179" i="154"/>
  <c r="N179" i="154" s="1"/>
  <c r="P179" i="154" s="1"/>
  <c r="T179" i="154" s="1"/>
  <c r="S178" i="154"/>
  <c r="I178" i="154"/>
  <c r="N178" i="154" s="1"/>
  <c r="P178" i="154" s="1"/>
  <c r="T178" i="154" s="1"/>
  <c r="S177" i="154"/>
  <c r="I177" i="154"/>
  <c r="N177" i="154" s="1"/>
  <c r="P177" i="154" s="1"/>
  <c r="T177" i="154" s="1"/>
  <c r="S176" i="154"/>
  <c r="I176" i="154"/>
  <c r="N176" i="154" s="1"/>
  <c r="P176" i="154" s="1"/>
  <c r="T176" i="154" s="1"/>
  <c r="S175" i="154"/>
  <c r="I175" i="154"/>
  <c r="N175" i="154" s="1"/>
  <c r="P175" i="154" s="1"/>
  <c r="T175" i="154" s="1"/>
  <c r="S174" i="154"/>
  <c r="I174" i="154"/>
  <c r="N174" i="154" s="1"/>
  <c r="P174" i="154" s="1"/>
  <c r="T174" i="154" s="1"/>
  <c r="S173" i="154"/>
  <c r="I173" i="154"/>
  <c r="N173" i="154" s="1"/>
  <c r="P173" i="154" s="1"/>
  <c r="T173" i="154" s="1"/>
  <c r="S172" i="154"/>
  <c r="I172" i="154"/>
  <c r="N172" i="154" s="1"/>
  <c r="P172" i="154" s="1"/>
  <c r="T172" i="154" s="1"/>
  <c r="S171" i="154"/>
  <c r="I171" i="154"/>
  <c r="N171" i="154" s="1"/>
  <c r="P171" i="154" s="1"/>
  <c r="T171" i="154" s="1"/>
  <c r="S170" i="154"/>
  <c r="I170" i="154"/>
  <c r="N170" i="154" s="1"/>
  <c r="P170" i="154" s="1"/>
  <c r="T170" i="154" s="1"/>
  <c r="S169" i="154"/>
  <c r="I169" i="154"/>
  <c r="N169" i="154" s="1"/>
  <c r="P169" i="154" s="1"/>
  <c r="T169" i="154" s="1"/>
  <c r="S168" i="154"/>
  <c r="I168" i="154"/>
  <c r="N168" i="154" s="1"/>
  <c r="P168" i="154" s="1"/>
  <c r="T168" i="154" s="1"/>
  <c r="T163" i="154"/>
  <c r="S163" i="154"/>
  <c r="D163" i="154"/>
  <c r="S162" i="154"/>
  <c r="N162" i="154"/>
  <c r="P162" i="154" s="1"/>
  <c r="T162" i="154" s="1"/>
  <c r="S161" i="154"/>
  <c r="N161" i="154"/>
  <c r="P161" i="154" s="1"/>
  <c r="T161" i="154" s="1"/>
  <c r="S160" i="154"/>
  <c r="N160" i="154"/>
  <c r="P160" i="154" s="1"/>
  <c r="T160" i="154" s="1"/>
  <c r="S159" i="154"/>
  <c r="N159" i="154"/>
  <c r="P159" i="154" s="1"/>
  <c r="T159" i="154" s="1"/>
  <c r="S158" i="154"/>
  <c r="N158" i="154"/>
  <c r="P158" i="154" s="1"/>
  <c r="T158" i="154" s="1"/>
  <c r="S157" i="154"/>
  <c r="N157" i="154"/>
  <c r="P157" i="154" s="1"/>
  <c r="T157" i="154" s="1"/>
  <c r="S156" i="154"/>
  <c r="N156" i="154"/>
  <c r="P156" i="154" s="1"/>
  <c r="T156" i="154" s="1"/>
  <c r="S155" i="154"/>
  <c r="N155" i="154"/>
  <c r="P155" i="154" s="1"/>
  <c r="T155" i="154" s="1"/>
  <c r="S154" i="154"/>
  <c r="N154" i="154"/>
  <c r="P154" i="154" s="1"/>
  <c r="T154" i="154" s="1"/>
  <c r="S153" i="154"/>
  <c r="N153" i="154"/>
  <c r="P153" i="154" s="1"/>
  <c r="T153" i="154" s="1"/>
  <c r="S152" i="154"/>
  <c r="N152" i="154"/>
  <c r="P152" i="154" s="1"/>
  <c r="T152" i="154" s="1"/>
  <c r="S151" i="154"/>
  <c r="N151" i="154"/>
  <c r="P151" i="154" s="1"/>
  <c r="T151" i="154" s="1"/>
  <c r="S150" i="154"/>
  <c r="N150" i="154"/>
  <c r="P150" i="154" s="1"/>
  <c r="T150" i="154" s="1"/>
  <c r="S149" i="154"/>
  <c r="N149" i="154"/>
  <c r="P149" i="154" s="1"/>
  <c r="T149" i="154" s="1"/>
  <c r="S148" i="154"/>
  <c r="N148" i="154"/>
  <c r="P148" i="154" s="1"/>
  <c r="T148" i="154" s="1"/>
  <c r="S147" i="154"/>
  <c r="N147" i="154"/>
  <c r="P147" i="154" s="1"/>
  <c r="T147" i="154" s="1"/>
  <c r="S146" i="154"/>
  <c r="N146" i="154"/>
  <c r="P146" i="154" s="1"/>
  <c r="T146" i="154" s="1"/>
  <c r="S145" i="154"/>
  <c r="N145" i="154"/>
  <c r="P145" i="154" s="1"/>
  <c r="T145" i="154" s="1"/>
  <c r="T144" i="154"/>
  <c r="S144" i="154"/>
  <c r="T143" i="154"/>
  <c r="S143" i="154"/>
  <c r="D143" i="154"/>
  <c r="S142" i="154"/>
  <c r="I142" i="154"/>
  <c r="N142" i="154" s="1"/>
  <c r="P142" i="154" s="1"/>
  <c r="T142" i="154" s="1"/>
  <c r="S141" i="154"/>
  <c r="I141" i="154"/>
  <c r="N141" i="154" s="1"/>
  <c r="P141" i="154" s="1"/>
  <c r="T141" i="154" s="1"/>
  <c r="S140" i="154"/>
  <c r="I140" i="154"/>
  <c r="N140" i="154" s="1"/>
  <c r="P140" i="154" s="1"/>
  <c r="T140" i="154" s="1"/>
  <c r="S139" i="154"/>
  <c r="I139" i="154"/>
  <c r="N139" i="154" s="1"/>
  <c r="P139" i="154" s="1"/>
  <c r="T139" i="154" s="1"/>
  <c r="S138" i="154"/>
  <c r="I138" i="154"/>
  <c r="N138" i="154" s="1"/>
  <c r="P138" i="154" s="1"/>
  <c r="T138" i="154" s="1"/>
  <c r="S137" i="154"/>
  <c r="I137" i="154"/>
  <c r="N137" i="154" s="1"/>
  <c r="P137" i="154" s="1"/>
  <c r="T137" i="154" s="1"/>
  <c r="S136" i="154"/>
  <c r="I136" i="154"/>
  <c r="N136" i="154" s="1"/>
  <c r="P136" i="154" s="1"/>
  <c r="T136" i="154" s="1"/>
  <c r="S135" i="154"/>
  <c r="I135" i="154"/>
  <c r="N135" i="154" s="1"/>
  <c r="P135" i="154" s="1"/>
  <c r="T135" i="154" s="1"/>
  <c r="S134" i="154"/>
  <c r="I134" i="154"/>
  <c r="N134" i="154" s="1"/>
  <c r="P134" i="154" s="1"/>
  <c r="T134" i="154" s="1"/>
  <c r="S133" i="154"/>
  <c r="I133" i="154"/>
  <c r="N133" i="154" s="1"/>
  <c r="P133" i="154" s="1"/>
  <c r="T133" i="154" s="1"/>
  <c r="S132" i="154"/>
  <c r="I132" i="154"/>
  <c r="N132" i="154" s="1"/>
  <c r="P132" i="154" s="1"/>
  <c r="T132" i="154" s="1"/>
  <c r="S131" i="154"/>
  <c r="I131" i="154"/>
  <c r="N131" i="154" s="1"/>
  <c r="P131" i="154" s="1"/>
  <c r="T131" i="154" s="1"/>
  <c r="S130" i="154"/>
  <c r="I130" i="154"/>
  <c r="N130" i="154" s="1"/>
  <c r="P130" i="154" s="1"/>
  <c r="T130" i="154" s="1"/>
  <c r="S129" i="154"/>
  <c r="I129" i="154"/>
  <c r="N129" i="154" s="1"/>
  <c r="P129" i="154" s="1"/>
  <c r="T129" i="154" s="1"/>
  <c r="S128" i="154"/>
  <c r="I128" i="154"/>
  <c r="N128" i="154" s="1"/>
  <c r="P128" i="154" s="1"/>
  <c r="T128" i="154" s="1"/>
  <c r="S127" i="154"/>
  <c r="I127" i="154"/>
  <c r="N127" i="154" s="1"/>
  <c r="P127" i="154" s="1"/>
  <c r="T127" i="154" s="1"/>
  <c r="S126" i="154"/>
  <c r="I126" i="154"/>
  <c r="N126" i="154" s="1"/>
  <c r="P126" i="154" s="1"/>
  <c r="T126" i="154" s="1"/>
  <c r="S125" i="154"/>
  <c r="I125" i="154"/>
  <c r="N125" i="154" s="1"/>
  <c r="P125" i="154" s="1"/>
  <c r="T125" i="154" s="1"/>
  <c r="S124" i="154"/>
  <c r="I124" i="154"/>
  <c r="N124" i="154" s="1"/>
  <c r="P124" i="154" s="1"/>
  <c r="T124" i="154" s="1"/>
  <c r="S123" i="154"/>
  <c r="I123" i="154"/>
  <c r="N123" i="154" s="1"/>
  <c r="P123" i="154" s="1"/>
  <c r="T123" i="154" s="1"/>
  <c r="S122" i="154"/>
  <c r="I122" i="154"/>
  <c r="N122" i="154" s="1"/>
  <c r="P122" i="154" s="1"/>
  <c r="T122" i="154" s="1"/>
  <c r="S121" i="154"/>
  <c r="I121" i="154"/>
  <c r="N121" i="154" s="1"/>
  <c r="P121" i="154" s="1"/>
  <c r="T121" i="154" s="1"/>
  <c r="S120" i="154"/>
  <c r="I120" i="154"/>
  <c r="N120" i="154" s="1"/>
  <c r="P120" i="154" s="1"/>
  <c r="T120" i="154" s="1"/>
  <c r="S119" i="154"/>
  <c r="I119" i="154"/>
  <c r="N119" i="154" s="1"/>
  <c r="P119" i="154" s="1"/>
  <c r="T119" i="154" s="1"/>
  <c r="S118" i="154"/>
  <c r="I118" i="154"/>
  <c r="N118" i="154" s="1"/>
  <c r="P118" i="154" s="1"/>
  <c r="T118" i="154" s="1"/>
  <c r="S117" i="154"/>
  <c r="I117" i="154"/>
  <c r="N117" i="154" s="1"/>
  <c r="P117" i="154" s="1"/>
  <c r="T117" i="154" s="1"/>
  <c r="S116" i="154"/>
  <c r="I116" i="154"/>
  <c r="N116" i="154" s="1"/>
  <c r="P116" i="154" s="1"/>
  <c r="T116" i="154" s="1"/>
  <c r="S115" i="154"/>
  <c r="I115" i="154"/>
  <c r="N115" i="154" s="1"/>
  <c r="P115" i="154" s="1"/>
  <c r="T115" i="154" s="1"/>
  <c r="S114" i="154"/>
  <c r="I114" i="154"/>
  <c r="N114" i="154" s="1"/>
  <c r="P114" i="154" s="1"/>
  <c r="T114" i="154" s="1"/>
  <c r="S113" i="154"/>
  <c r="I113" i="154"/>
  <c r="N113" i="154" s="1"/>
  <c r="P113" i="154" s="1"/>
  <c r="T113" i="154" s="1"/>
  <c r="S112" i="154"/>
  <c r="I112" i="154"/>
  <c r="N112" i="154" s="1"/>
  <c r="P112" i="154" s="1"/>
  <c r="T112" i="154" s="1"/>
  <c r="S111" i="154"/>
  <c r="I111" i="154"/>
  <c r="N111" i="154" s="1"/>
  <c r="P111" i="154" s="1"/>
  <c r="T111" i="154" s="1"/>
  <c r="S110" i="154"/>
  <c r="I110" i="154"/>
  <c r="N110" i="154" s="1"/>
  <c r="P110" i="154" s="1"/>
  <c r="T110" i="154" s="1"/>
  <c r="S109" i="154"/>
  <c r="I109" i="154"/>
  <c r="N109" i="154" s="1"/>
  <c r="P109" i="154" s="1"/>
  <c r="T109" i="154" s="1"/>
  <c r="S108" i="154"/>
  <c r="I108" i="154"/>
  <c r="N108" i="154" s="1"/>
  <c r="P108" i="154" s="1"/>
  <c r="T108" i="154" s="1"/>
  <c r="S107" i="154"/>
  <c r="I107" i="154"/>
  <c r="N107" i="154" s="1"/>
  <c r="P107" i="154" s="1"/>
  <c r="T107" i="154" s="1"/>
  <c r="S106" i="154"/>
  <c r="I106" i="154"/>
  <c r="N106" i="154" s="1"/>
  <c r="P106" i="154" s="1"/>
  <c r="T106" i="154" s="1"/>
  <c r="T101" i="154"/>
  <c r="S101" i="154"/>
  <c r="D101" i="154"/>
  <c r="S100" i="154"/>
  <c r="N100" i="154"/>
  <c r="P100" i="154" s="1"/>
  <c r="T100" i="154" s="1"/>
  <c r="S99" i="154"/>
  <c r="N99" i="154"/>
  <c r="P99" i="154" s="1"/>
  <c r="T99" i="154" s="1"/>
  <c r="S98" i="154"/>
  <c r="N98" i="154"/>
  <c r="P98" i="154" s="1"/>
  <c r="T98" i="154" s="1"/>
  <c r="S97" i="154"/>
  <c r="N97" i="154"/>
  <c r="P97" i="154" s="1"/>
  <c r="T97" i="154" s="1"/>
  <c r="S96" i="154"/>
  <c r="N96" i="154"/>
  <c r="P96" i="154" s="1"/>
  <c r="T96" i="154" s="1"/>
  <c r="S95" i="154"/>
  <c r="N95" i="154"/>
  <c r="P95" i="154" s="1"/>
  <c r="T95" i="154" s="1"/>
  <c r="S94" i="154"/>
  <c r="N94" i="154"/>
  <c r="P94" i="154" s="1"/>
  <c r="T94" i="154" s="1"/>
  <c r="S93" i="154"/>
  <c r="N93" i="154"/>
  <c r="P93" i="154" s="1"/>
  <c r="T93" i="154" s="1"/>
  <c r="S92" i="154"/>
  <c r="N92" i="154"/>
  <c r="P92" i="154" s="1"/>
  <c r="T92" i="154" s="1"/>
  <c r="S91" i="154"/>
  <c r="N91" i="154"/>
  <c r="P91" i="154" s="1"/>
  <c r="T91" i="154" s="1"/>
  <c r="S90" i="154"/>
  <c r="N90" i="154"/>
  <c r="P90" i="154" s="1"/>
  <c r="T90" i="154" s="1"/>
  <c r="S89" i="154"/>
  <c r="N89" i="154"/>
  <c r="P89" i="154" s="1"/>
  <c r="T89" i="154" s="1"/>
  <c r="S88" i="154"/>
  <c r="N88" i="154"/>
  <c r="P88" i="154" s="1"/>
  <c r="T88" i="154" s="1"/>
  <c r="S87" i="154"/>
  <c r="N87" i="154"/>
  <c r="P87" i="154" s="1"/>
  <c r="T87" i="154" s="1"/>
  <c r="S86" i="154"/>
  <c r="N86" i="154"/>
  <c r="P86" i="154" s="1"/>
  <c r="T86" i="154" s="1"/>
  <c r="S85" i="154"/>
  <c r="N85" i="154"/>
  <c r="P85" i="154" s="1"/>
  <c r="T85" i="154" s="1"/>
  <c r="S84" i="154"/>
  <c r="N84" i="154"/>
  <c r="P84" i="154" s="1"/>
  <c r="T84" i="154" s="1"/>
  <c r="S83" i="154"/>
  <c r="N83" i="154"/>
  <c r="P83" i="154" s="1"/>
  <c r="T83" i="154" s="1"/>
  <c r="S82" i="154"/>
  <c r="I82" i="154"/>
  <c r="N82" i="154" s="1"/>
  <c r="P82" i="154" s="1"/>
  <c r="T82" i="154" s="1"/>
  <c r="S81" i="154"/>
  <c r="N81" i="154"/>
  <c r="P81" i="154" s="1"/>
  <c r="T81" i="154" s="1"/>
  <c r="S80" i="154"/>
  <c r="N80" i="154"/>
  <c r="P80" i="154" s="1"/>
  <c r="T80" i="154" s="1"/>
  <c r="S79" i="154"/>
  <c r="I79" i="154"/>
  <c r="N79" i="154" s="1"/>
  <c r="P79" i="154" s="1"/>
  <c r="T79" i="154" s="1"/>
  <c r="S78" i="154"/>
  <c r="N78" i="154"/>
  <c r="P78" i="154" s="1"/>
  <c r="T78" i="154" s="1"/>
  <c r="S77" i="154"/>
  <c r="I77" i="154"/>
  <c r="N77" i="154" s="1"/>
  <c r="P77" i="154" s="1"/>
  <c r="T77" i="154" s="1"/>
  <c r="S76" i="154"/>
  <c r="I76" i="154"/>
  <c r="N76" i="154" s="1"/>
  <c r="P76" i="154" s="1"/>
  <c r="T76" i="154" s="1"/>
  <c r="S75" i="154"/>
  <c r="I75" i="154"/>
  <c r="N75" i="154" s="1"/>
  <c r="P75" i="154" s="1"/>
  <c r="T75" i="154" s="1"/>
  <c r="S74" i="154"/>
  <c r="I74" i="154"/>
  <c r="N74" i="154" s="1"/>
  <c r="P74" i="154" s="1"/>
  <c r="T74" i="154" s="1"/>
  <c r="T73" i="154"/>
  <c r="S73" i="154"/>
  <c r="T72" i="154"/>
  <c r="S72" i="154"/>
  <c r="D72" i="154"/>
  <c r="S71" i="154"/>
  <c r="I71" i="154"/>
  <c r="N71" i="154" s="1"/>
  <c r="P71" i="154" s="1"/>
  <c r="T71" i="154" s="1"/>
  <c r="S70" i="154"/>
  <c r="I70" i="154"/>
  <c r="N70" i="154" s="1"/>
  <c r="P70" i="154" s="1"/>
  <c r="T70" i="154" s="1"/>
  <c r="S69" i="154"/>
  <c r="I69" i="154"/>
  <c r="N69" i="154" s="1"/>
  <c r="P69" i="154" s="1"/>
  <c r="T69" i="154" s="1"/>
  <c r="S68" i="154"/>
  <c r="I68" i="154"/>
  <c r="N68" i="154" s="1"/>
  <c r="P68" i="154" s="1"/>
  <c r="T68" i="154" s="1"/>
  <c r="S67" i="154"/>
  <c r="I67" i="154"/>
  <c r="N67" i="154" s="1"/>
  <c r="P67" i="154" s="1"/>
  <c r="T67" i="154" s="1"/>
  <c r="S66" i="154"/>
  <c r="I66" i="154"/>
  <c r="N66" i="154" s="1"/>
  <c r="P66" i="154" s="1"/>
  <c r="T66" i="154" s="1"/>
  <c r="S65" i="154"/>
  <c r="I65" i="154"/>
  <c r="N65" i="154" s="1"/>
  <c r="P65" i="154" s="1"/>
  <c r="T65" i="154" s="1"/>
  <c r="S64" i="154"/>
  <c r="I64" i="154"/>
  <c r="N64" i="154" s="1"/>
  <c r="P64" i="154" s="1"/>
  <c r="T64" i="154" s="1"/>
  <c r="S63" i="154"/>
  <c r="I63" i="154"/>
  <c r="N63" i="154" s="1"/>
  <c r="P63" i="154" s="1"/>
  <c r="T63" i="154" s="1"/>
  <c r="S62" i="154"/>
  <c r="I62" i="154"/>
  <c r="N62" i="154" s="1"/>
  <c r="P62" i="154" s="1"/>
  <c r="T62" i="154" s="1"/>
  <c r="S61" i="154"/>
  <c r="I61" i="154"/>
  <c r="N61" i="154" s="1"/>
  <c r="P61" i="154" s="1"/>
  <c r="T61" i="154" s="1"/>
  <c r="S60" i="154"/>
  <c r="I60" i="154"/>
  <c r="N60" i="154" s="1"/>
  <c r="P60" i="154" s="1"/>
  <c r="T60" i="154" s="1"/>
  <c r="S59" i="154"/>
  <c r="I59" i="154"/>
  <c r="N59" i="154" s="1"/>
  <c r="P59" i="154" s="1"/>
  <c r="T59" i="154" s="1"/>
  <c r="S58" i="154"/>
  <c r="I58" i="154"/>
  <c r="N58" i="154" s="1"/>
  <c r="P58" i="154" s="1"/>
  <c r="T58" i="154" s="1"/>
  <c r="S57" i="154"/>
  <c r="I57" i="154"/>
  <c r="N57" i="154" s="1"/>
  <c r="P57" i="154" s="1"/>
  <c r="T57" i="154" s="1"/>
  <c r="S56" i="154"/>
  <c r="I56" i="154"/>
  <c r="N56" i="154" s="1"/>
  <c r="P56" i="154" s="1"/>
  <c r="T56" i="154" s="1"/>
  <c r="S55" i="154"/>
  <c r="I55" i="154"/>
  <c r="N55" i="154" s="1"/>
  <c r="P55" i="154" s="1"/>
  <c r="T55" i="154" s="1"/>
  <c r="S54" i="154"/>
  <c r="I54" i="154"/>
  <c r="N54" i="154" s="1"/>
  <c r="P54" i="154" s="1"/>
  <c r="T54" i="154" s="1"/>
  <c r="S53" i="154"/>
  <c r="I53" i="154"/>
  <c r="N53" i="154" s="1"/>
  <c r="P53" i="154" s="1"/>
  <c r="T53" i="154" s="1"/>
  <c r="S52" i="154"/>
  <c r="I52" i="154"/>
  <c r="N52" i="154" s="1"/>
  <c r="P52" i="154" s="1"/>
  <c r="T52" i="154" s="1"/>
  <c r="S51" i="154"/>
  <c r="I51" i="154"/>
  <c r="N51" i="154" s="1"/>
  <c r="P51" i="154" s="1"/>
  <c r="T51" i="154" s="1"/>
  <c r="S50" i="154"/>
  <c r="I50" i="154"/>
  <c r="N50" i="154" s="1"/>
  <c r="P50" i="154" s="1"/>
  <c r="T50" i="154" s="1"/>
  <c r="S49" i="154"/>
  <c r="I49" i="154"/>
  <c r="N49" i="154" s="1"/>
  <c r="P49" i="154" s="1"/>
  <c r="T49" i="154" s="1"/>
  <c r="S48" i="154"/>
  <c r="I48" i="154"/>
  <c r="N48" i="154" s="1"/>
  <c r="P48" i="154" s="1"/>
  <c r="T48" i="154" s="1"/>
  <c r="S47" i="154"/>
  <c r="I47" i="154"/>
  <c r="N47" i="154" s="1"/>
  <c r="P47" i="154" s="1"/>
  <c r="T47" i="154" s="1"/>
  <c r="S46" i="154"/>
  <c r="I46" i="154"/>
  <c r="N46" i="154" s="1"/>
  <c r="P46" i="154" s="1"/>
  <c r="T46" i="154" s="1"/>
  <c r="S45" i="154"/>
  <c r="I45" i="154"/>
  <c r="N45" i="154" s="1"/>
  <c r="P45" i="154" s="1"/>
  <c r="T45" i="154" s="1"/>
  <c r="S44" i="154"/>
  <c r="I44" i="154"/>
  <c r="N44" i="154" s="1"/>
  <c r="P44" i="154" s="1"/>
  <c r="T44" i="154" s="1"/>
  <c r="S43" i="154"/>
  <c r="I43" i="154"/>
  <c r="N43" i="154" s="1"/>
  <c r="P43" i="154" s="1"/>
  <c r="T43" i="154" s="1"/>
  <c r="S42" i="154"/>
  <c r="I42" i="154"/>
  <c r="N42" i="154" s="1"/>
  <c r="P42" i="154" s="1"/>
  <c r="T42" i="154" s="1"/>
  <c r="S41" i="154"/>
  <c r="I41" i="154"/>
  <c r="N41" i="154" s="1"/>
  <c r="P41" i="154" s="1"/>
  <c r="T41" i="154" s="1"/>
  <c r="S40" i="154"/>
  <c r="I40" i="154"/>
  <c r="N40" i="154" s="1"/>
  <c r="P40" i="154" s="1"/>
  <c r="T40" i="154" s="1"/>
  <c r="S39" i="154"/>
  <c r="I39" i="154"/>
  <c r="N39" i="154" s="1"/>
  <c r="P39" i="154" s="1"/>
  <c r="T39" i="154" s="1"/>
  <c r="S38" i="154"/>
  <c r="I38" i="154"/>
  <c r="N38" i="154" s="1"/>
  <c r="P38" i="154" s="1"/>
  <c r="T38" i="154" s="1"/>
  <c r="S37" i="154"/>
  <c r="I37" i="154"/>
  <c r="N37" i="154" s="1"/>
  <c r="P37" i="154" s="1"/>
  <c r="T37" i="154" s="1"/>
  <c r="S36" i="154"/>
  <c r="I36" i="154"/>
  <c r="N36" i="154" s="1"/>
  <c r="P36" i="154" s="1"/>
  <c r="T36" i="154" s="1"/>
  <c r="D544" i="153"/>
  <c r="D473" i="153"/>
  <c r="H402" i="153"/>
  <c r="D407" i="153"/>
  <c r="D347" i="153"/>
  <c r="D285" i="153"/>
  <c r="D157" i="153"/>
  <c r="D612" i="153"/>
  <c r="H594" i="153"/>
  <c r="H591" i="153"/>
  <c r="H589" i="153"/>
  <c r="H588" i="153"/>
  <c r="H587" i="153"/>
  <c r="H586" i="153"/>
  <c r="H585" i="153"/>
  <c r="H584" i="153"/>
  <c r="D582" i="153"/>
  <c r="H581" i="153"/>
  <c r="H580" i="153"/>
  <c r="H579" i="153"/>
  <c r="H578" i="153"/>
  <c r="H577" i="153"/>
  <c r="H576" i="153"/>
  <c r="H575" i="153"/>
  <c r="H574" i="153"/>
  <c r="H573" i="153"/>
  <c r="H572" i="153"/>
  <c r="H571" i="153"/>
  <c r="H570" i="153"/>
  <c r="H569" i="153"/>
  <c r="H611" i="153"/>
  <c r="H568" i="153"/>
  <c r="H567" i="153"/>
  <c r="H566" i="153"/>
  <c r="H565" i="153"/>
  <c r="H610" i="153"/>
  <c r="H564" i="153"/>
  <c r="H563" i="153"/>
  <c r="H562" i="153"/>
  <c r="H561" i="153"/>
  <c r="H560" i="153"/>
  <c r="H559" i="153"/>
  <c r="H558" i="153"/>
  <c r="H557" i="153"/>
  <c r="H556" i="153"/>
  <c r="H555" i="153"/>
  <c r="H554" i="153"/>
  <c r="H553" i="153"/>
  <c r="H552" i="153"/>
  <c r="H551" i="153"/>
  <c r="H550" i="153"/>
  <c r="H549" i="153"/>
  <c r="D512" i="153"/>
  <c r="H511" i="153"/>
  <c r="H510" i="153"/>
  <c r="H509" i="153"/>
  <c r="H508" i="153"/>
  <c r="H507" i="153"/>
  <c r="H506" i="153"/>
  <c r="H505" i="153"/>
  <c r="H504" i="153"/>
  <c r="H503" i="153"/>
  <c r="H502" i="153"/>
  <c r="H501" i="153"/>
  <c r="H500" i="153"/>
  <c r="H499" i="153"/>
  <c r="H498" i="153"/>
  <c r="H497" i="153"/>
  <c r="H543" i="153"/>
  <c r="H496" i="153"/>
  <c r="H495" i="153"/>
  <c r="H494" i="153"/>
  <c r="H493" i="153"/>
  <c r="H492" i="153"/>
  <c r="H491" i="153"/>
  <c r="H542" i="153"/>
  <c r="H490" i="153"/>
  <c r="H489" i="153"/>
  <c r="H488" i="153"/>
  <c r="H487" i="153"/>
  <c r="H486" i="153"/>
  <c r="H541" i="153"/>
  <c r="H485" i="153"/>
  <c r="H484" i="153"/>
  <c r="H483" i="153"/>
  <c r="H482" i="153"/>
  <c r="H481" i="153"/>
  <c r="H480" i="153"/>
  <c r="H479" i="153"/>
  <c r="H478" i="153"/>
  <c r="H454" i="153"/>
  <c r="H451" i="153"/>
  <c r="H449" i="153"/>
  <c r="H448" i="153"/>
  <c r="H447" i="153"/>
  <c r="H446" i="153"/>
  <c r="D444" i="153"/>
  <c r="H443" i="153"/>
  <c r="H442" i="153"/>
  <c r="H441" i="153"/>
  <c r="H440" i="153"/>
  <c r="H439" i="153"/>
  <c r="H438" i="153"/>
  <c r="H437" i="153"/>
  <c r="H436" i="153"/>
  <c r="H435" i="153"/>
  <c r="H434" i="153"/>
  <c r="H433" i="153"/>
  <c r="H432" i="153"/>
  <c r="H431" i="153"/>
  <c r="H430" i="153"/>
  <c r="H429" i="153"/>
  <c r="H428" i="153"/>
  <c r="H427" i="153"/>
  <c r="H426" i="153"/>
  <c r="H425" i="153"/>
  <c r="H424" i="153"/>
  <c r="H423" i="153"/>
  <c r="H422" i="153"/>
  <c r="H421" i="153"/>
  <c r="H420" i="153"/>
  <c r="H419" i="153"/>
  <c r="H418" i="153"/>
  <c r="H417" i="153"/>
  <c r="H416" i="153"/>
  <c r="H415" i="153"/>
  <c r="H414" i="153"/>
  <c r="H413" i="153"/>
  <c r="H412" i="153"/>
  <c r="D383" i="153"/>
  <c r="H382" i="153"/>
  <c r="H381" i="153"/>
  <c r="H380" i="153"/>
  <c r="H379" i="153"/>
  <c r="H378" i="153"/>
  <c r="H377" i="153"/>
  <c r="H376" i="153"/>
  <c r="H375" i="153"/>
  <c r="H374" i="153"/>
  <c r="H373" i="153"/>
  <c r="H372" i="153"/>
  <c r="H371" i="153"/>
  <c r="H370" i="153"/>
  <c r="H369" i="153"/>
  <c r="H368" i="153"/>
  <c r="H367" i="153"/>
  <c r="H366" i="153"/>
  <c r="H365" i="153"/>
  <c r="H364" i="153"/>
  <c r="H363" i="153"/>
  <c r="H362" i="153"/>
  <c r="H361" i="153"/>
  <c r="H360" i="153"/>
  <c r="H401" i="153"/>
  <c r="H359" i="153"/>
  <c r="H358" i="153"/>
  <c r="H357" i="153"/>
  <c r="H356" i="153"/>
  <c r="H355" i="153"/>
  <c r="H354" i="153"/>
  <c r="H353" i="153"/>
  <c r="H352" i="153"/>
  <c r="H333" i="153"/>
  <c r="H330" i="153"/>
  <c r="H328" i="153"/>
  <c r="H327" i="153"/>
  <c r="H326" i="153"/>
  <c r="H325" i="153"/>
  <c r="D323" i="153"/>
  <c r="H322" i="153"/>
  <c r="H321" i="153"/>
  <c r="H320" i="153"/>
  <c r="H319" i="153"/>
  <c r="H318" i="153"/>
  <c r="H317" i="153"/>
  <c r="H316" i="153"/>
  <c r="H315" i="153"/>
  <c r="H314" i="153"/>
  <c r="H313" i="153"/>
  <c r="H312" i="153"/>
  <c r="H311" i="153"/>
  <c r="H310" i="153"/>
  <c r="H346" i="153"/>
  <c r="H309" i="153"/>
  <c r="H308" i="153"/>
  <c r="H307" i="153"/>
  <c r="H306" i="153"/>
  <c r="H345" i="153"/>
  <c r="H305" i="153"/>
  <c r="H304" i="153"/>
  <c r="H303" i="153"/>
  <c r="H302" i="153"/>
  <c r="H301" i="153"/>
  <c r="H300" i="153"/>
  <c r="H299" i="153"/>
  <c r="H298" i="153"/>
  <c r="H297" i="153"/>
  <c r="H296" i="153"/>
  <c r="H295" i="153"/>
  <c r="H294" i="153"/>
  <c r="H293" i="153"/>
  <c r="H292" i="153"/>
  <c r="H291" i="153"/>
  <c r="H290" i="153"/>
  <c r="H258" i="153"/>
  <c r="H257" i="153"/>
  <c r="H256" i="153"/>
  <c r="H255" i="153"/>
  <c r="H254" i="153"/>
  <c r="H253" i="153"/>
  <c r="H252" i="153"/>
  <c r="H251" i="153"/>
  <c r="H250" i="153"/>
  <c r="H249" i="153"/>
  <c r="H248" i="153"/>
  <c r="H247" i="153"/>
  <c r="H246" i="153"/>
  <c r="H245" i="153"/>
  <c r="H244" i="153"/>
  <c r="H243" i="153"/>
  <c r="H242" i="153"/>
  <c r="H241" i="153"/>
  <c r="H240" i="153"/>
  <c r="H239" i="153"/>
  <c r="H238" i="153"/>
  <c r="H237" i="153"/>
  <c r="H236" i="153"/>
  <c r="H235" i="153"/>
  <c r="H234" i="153"/>
  <c r="H233" i="153"/>
  <c r="H232" i="153"/>
  <c r="H231" i="153"/>
  <c r="H230" i="153"/>
  <c r="H229" i="153"/>
  <c r="H228" i="153"/>
  <c r="D223" i="153"/>
  <c r="H209" i="153"/>
  <c r="H206" i="153"/>
  <c r="H204" i="153"/>
  <c r="H203" i="153"/>
  <c r="H202" i="153"/>
  <c r="H201" i="153"/>
  <c r="H200" i="153"/>
  <c r="H199" i="153"/>
  <c r="D197" i="153"/>
  <c r="H196" i="153"/>
  <c r="H195" i="153"/>
  <c r="H194" i="153"/>
  <c r="H193" i="153"/>
  <c r="H192" i="153"/>
  <c r="H191" i="153"/>
  <c r="H190" i="153"/>
  <c r="H189" i="153"/>
  <c r="H188" i="153"/>
  <c r="H187" i="153"/>
  <c r="H186" i="153"/>
  <c r="H185" i="153"/>
  <c r="H184" i="153"/>
  <c r="H183" i="153"/>
  <c r="H182" i="153"/>
  <c r="H181" i="153"/>
  <c r="H180" i="153"/>
  <c r="H179" i="153"/>
  <c r="H178" i="153"/>
  <c r="H177" i="153"/>
  <c r="H176" i="153"/>
  <c r="H175" i="153"/>
  <c r="H174" i="153"/>
  <c r="H173" i="153"/>
  <c r="H172" i="153"/>
  <c r="H171" i="153"/>
  <c r="H170" i="153"/>
  <c r="H169" i="153"/>
  <c r="H168" i="153"/>
  <c r="H167" i="153"/>
  <c r="H166" i="153"/>
  <c r="H165" i="153"/>
  <c r="H164" i="153"/>
  <c r="H163" i="153"/>
  <c r="H162" i="153"/>
  <c r="D134" i="153"/>
  <c r="H133" i="153"/>
  <c r="H132" i="153"/>
  <c r="H131" i="153"/>
  <c r="H130" i="153"/>
  <c r="H129" i="153"/>
  <c r="H128" i="153"/>
  <c r="H127" i="153"/>
  <c r="H126" i="153"/>
  <c r="H125" i="153"/>
  <c r="H124" i="153"/>
  <c r="H123" i="153"/>
  <c r="H122" i="153"/>
  <c r="H121" i="153"/>
  <c r="H120" i="153"/>
  <c r="H119" i="153"/>
  <c r="H118" i="153"/>
  <c r="H117" i="153"/>
  <c r="H116" i="153"/>
  <c r="H115" i="153"/>
  <c r="H114" i="153"/>
  <c r="H113" i="153"/>
  <c r="H112" i="153"/>
  <c r="H111" i="153"/>
  <c r="H110" i="153"/>
  <c r="H109" i="153"/>
  <c r="H108" i="153"/>
  <c r="H107" i="153"/>
  <c r="H106" i="153"/>
  <c r="H105" i="153"/>
  <c r="H104" i="153"/>
  <c r="H103" i="153"/>
  <c r="H102" i="153"/>
  <c r="H101" i="153"/>
  <c r="H100" i="153"/>
  <c r="D95" i="153"/>
  <c r="H76" i="153"/>
  <c r="H73" i="153"/>
  <c r="H71" i="153"/>
  <c r="H70" i="153"/>
  <c r="H69" i="153"/>
  <c r="H68" i="153"/>
  <c r="D66" i="153"/>
  <c r="H65" i="153"/>
  <c r="H64" i="153"/>
  <c r="H63" i="153"/>
  <c r="H62" i="153"/>
  <c r="H61" i="153"/>
  <c r="H60" i="153"/>
  <c r="H59" i="153"/>
  <c r="H58" i="153"/>
  <c r="H57" i="153"/>
  <c r="H56" i="153"/>
  <c r="H55" i="153"/>
  <c r="H54" i="153"/>
  <c r="H53" i="153"/>
  <c r="H52" i="153"/>
  <c r="H51" i="153"/>
  <c r="H50" i="153"/>
  <c r="H49" i="153"/>
  <c r="H48" i="153"/>
  <c r="H47" i="153"/>
  <c r="H46" i="153"/>
  <c r="H45" i="153"/>
  <c r="H44" i="153"/>
  <c r="H43" i="153"/>
  <c r="H42" i="153"/>
  <c r="H41" i="153"/>
  <c r="H40" i="153"/>
  <c r="H39" i="153"/>
  <c r="H38" i="153"/>
  <c r="H37" i="153"/>
  <c r="H36" i="153"/>
  <c r="H35" i="153"/>
  <c r="H34" i="153"/>
  <c r="H33" i="153"/>
  <c r="H32" i="153"/>
  <c r="S68" i="150"/>
  <c r="C628" i="154" l="1"/>
  <c r="K628" i="154"/>
  <c r="N91" i="151"/>
  <c r="P91" i="151" s="1"/>
  <c r="N92" i="151"/>
  <c r="P92" i="151" s="1"/>
  <c r="N93" i="151"/>
  <c r="P93" i="151" s="1"/>
  <c r="N94" i="151"/>
  <c r="I69" i="150"/>
  <c r="N69" i="150" s="1"/>
  <c r="P69" i="150" s="1"/>
  <c r="T69" i="150" s="1"/>
  <c r="S69" i="150"/>
  <c r="I68" i="150"/>
  <c r="N68" i="150" s="1"/>
  <c r="P68" i="150" s="1"/>
  <c r="S67" i="150"/>
  <c r="I67" i="150"/>
  <c r="N67" i="150" s="1"/>
  <c r="P67" i="150" s="1"/>
  <c r="T67" i="150" s="1"/>
  <c r="H621" i="153" l="1"/>
  <c r="H620" i="153"/>
  <c r="H619" i="153"/>
  <c r="H618" i="153"/>
  <c r="H617" i="153"/>
  <c r="S84" i="143" l="1"/>
  <c r="N84" i="143"/>
  <c r="P84" i="143" s="1"/>
  <c r="T84" i="143" s="1"/>
  <c r="S83" i="143"/>
  <c r="N83" i="143"/>
  <c r="P83" i="143" s="1"/>
  <c r="T83" i="143" s="1"/>
  <c r="S82" i="143"/>
  <c r="N82" i="143"/>
  <c r="P82" i="143" s="1"/>
  <c r="T82" i="143" s="1"/>
  <c r="S81" i="143"/>
  <c r="N81" i="143"/>
  <c r="P81" i="143" s="1"/>
  <c r="T81" i="143" s="1"/>
  <c r="S86" i="143"/>
  <c r="N86" i="143"/>
  <c r="P86" i="143" s="1"/>
  <c r="T86" i="143" s="1"/>
  <c r="S85" i="143"/>
  <c r="N85" i="143"/>
  <c r="P85" i="143" s="1"/>
  <c r="T85" i="143" s="1"/>
  <c r="S78" i="143"/>
  <c r="N78" i="143"/>
  <c r="P78" i="143" s="1"/>
  <c r="T78" i="143" s="1"/>
  <c r="S79" i="143"/>
  <c r="N79" i="143"/>
  <c r="P79" i="143" s="1"/>
  <c r="T79" i="143" s="1"/>
  <c r="S124" i="151" l="1"/>
  <c r="I124" i="151"/>
  <c r="N124" i="151" s="1"/>
  <c r="P124" i="151" s="1"/>
  <c r="T124" i="151" s="1"/>
  <c r="S123" i="151"/>
  <c r="I123" i="151"/>
  <c r="N123" i="151" s="1"/>
  <c r="P123" i="151" s="1"/>
  <c r="T123" i="151" s="1"/>
  <c r="S122" i="151"/>
  <c r="I122" i="151"/>
  <c r="N122" i="151" s="1"/>
  <c r="P122" i="151" s="1"/>
  <c r="T122" i="151" s="1"/>
  <c r="S121" i="151"/>
  <c r="I121" i="151"/>
  <c r="N121" i="151" s="1"/>
  <c r="P121" i="151" s="1"/>
  <c r="T121" i="151" s="1"/>
  <c r="S120" i="151"/>
  <c r="I120" i="151"/>
  <c r="N120" i="151" s="1"/>
  <c r="P120" i="151" s="1"/>
  <c r="T120" i="151" s="1"/>
  <c r="P100" i="151"/>
  <c r="X96" i="151"/>
  <c r="U96" i="151"/>
  <c r="L100" i="151" s="1"/>
  <c r="T95" i="151"/>
  <c r="S95" i="151"/>
  <c r="D95" i="151"/>
  <c r="S94" i="151"/>
  <c r="P94" i="151"/>
  <c r="T94" i="151" s="1"/>
  <c r="S90" i="151"/>
  <c r="N90" i="151"/>
  <c r="P90" i="151" s="1"/>
  <c r="T90" i="151" s="1"/>
  <c r="S89" i="151"/>
  <c r="N89" i="151"/>
  <c r="P89" i="151" s="1"/>
  <c r="T89" i="151" s="1"/>
  <c r="S88" i="151"/>
  <c r="N88" i="151"/>
  <c r="P88" i="151" s="1"/>
  <c r="T88" i="151" s="1"/>
  <c r="S87" i="151"/>
  <c r="N87" i="151"/>
  <c r="P87" i="151" s="1"/>
  <c r="T87" i="151" s="1"/>
  <c r="N86" i="151"/>
  <c r="N85" i="151"/>
  <c r="N84" i="151"/>
  <c r="N83" i="151"/>
  <c r="N82" i="151"/>
  <c r="S81" i="151"/>
  <c r="N81" i="151"/>
  <c r="P81" i="151" s="1"/>
  <c r="T81" i="151" s="1"/>
  <c r="S80" i="151"/>
  <c r="N80" i="151"/>
  <c r="P80" i="151" s="1"/>
  <c r="T80" i="151" s="1"/>
  <c r="S79" i="151"/>
  <c r="N79" i="151"/>
  <c r="P79" i="151" s="1"/>
  <c r="T79" i="151" s="1"/>
  <c r="S78" i="151"/>
  <c r="N78" i="151"/>
  <c r="P78" i="151" s="1"/>
  <c r="T78" i="151" s="1"/>
  <c r="N77" i="151"/>
  <c r="S76" i="151"/>
  <c r="N76" i="151"/>
  <c r="P76" i="151" s="1"/>
  <c r="T76" i="151" s="1"/>
  <c r="S75" i="151"/>
  <c r="N75" i="151"/>
  <c r="P75" i="151" s="1"/>
  <c r="T75" i="151" s="1"/>
  <c r="S74" i="151"/>
  <c r="N74" i="151"/>
  <c r="P74" i="151" s="1"/>
  <c r="T74" i="151" s="1"/>
  <c r="S73" i="151"/>
  <c r="N73" i="151"/>
  <c r="P73" i="151" s="1"/>
  <c r="T73" i="151" s="1"/>
  <c r="S72" i="151"/>
  <c r="N72" i="151"/>
  <c r="P72" i="151" s="1"/>
  <c r="T72" i="151" s="1"/>
  <c r="S71" i="151"/>
  <c r="N71" i="151"/>
  <c r="P71" i="151" s="1"/>
  <c r="T71" i="151" s="1"/>
  <c r="S70" i="151"/>
  <c r="N70" i="151"/>
  <c r="P70" i="151" s="1"/>
  <c r="T70" i="151" s="1"/>
  <c r="S69" i="151"/>
  <c r="N69" i="151"/>
  <c r="P69" i="151" s="1"/>
  <c r="T69" i="151" s="1"/>
  <c r="S68" i="151"/>
  <c r="N68" i="151"/>
  <c r="P68" i="151" s="1"/>
  <c r="T68" i="151" s="1"/>
  <c r="T67" i="151"/>
  <c r="S67" i="151"/>
  <c r="T66" i="151"/>
  <c r="S66" i="151"/>
  <c r="D66" i="151"/>
  <c r="S65" i="151"/>
  <c r="I65" i="151"/>
  <c r="N65" i="151" s="1"/>
  <c r="P65" i="151" s="1"/>
  <c r="T65" i="151" s="1"/>
  <c r="S64" i="151"/>
  <c r="I64" i="151"/>
  <c r="N64" i="151" s="1"/>
  <c r="P64" i="151" s="1"/>
  <c r="T64" i="151" s="1"/>
  <c r="S63" i="151"/>
  <c r="I63" i="151"/>
  <c r="N63" i="151" s="1"/>
  <c r="P63" i="151" s="1"/>
  <c r="T63" i="151" s="1"/>
  <c r="S62" i="151"/>
  <c r="I62" i="151"/>
  <c r="N62" i="151" s="1"/>
  <c r="P62" i="151" s="1"/>
  <c r="T62" i="151" s="1"/>
  <c r="S61" i="151"/>
  <c r="I61" i="151"/>
  <c r="N61" i="151" s="1"/>
  <c r="P61" i="151" s="1"/>
  <c r="T61" i="151" s="1"/>
  <c r="S60" i="151"/>
  <c r="I60" i="151"/>
  <c r="N60" i="151" s="1"/>
  <c r="P60" i="151" s="1"/>
  <c r="T60" i="151" s="1"/>
  <c r="S59" i="151"/>
  <c r="I59" i="151"/>
  <c r="N59" i="151" s="1"/>
  <c r="P59" i="151" s="1"/>
  <c r="T59" i="151" s="1"/>
  <c r="S58" i="151"/>
  <c r="I58" i="151"/>
  <c r="N58" i="151" s="1"/>
  <c r="P58" i="151" s="1"/>
  <c r="T58" i="151" s="1"/>
  <c r="S57" i="151"/>
  <c r="I57" i="151"/>
  <c r="N57" i="151" s="1"/>
  <c r="P57" i="151" s="1"/>
  <c r="T57" i="151" s="1"/>
  <c r="S56" i="151"/>
  <c r="I56" i="151"/>
  <c r="N56" i="151" s="1"/>
  <c r="P56" i="151" s="1"/>
  <c r="T56" i="151" s="1"/>
  <c r="S55" i="151"/>
  <c r="I55" i="151"/>
  <c r="N55" i="151" s="1"/>
  <c r="P55" i="151" s="1"/>
  <c r="T55" i="151" s="1"/>
  <c r="S54" i="151"/>
  <c r="I54" i="151"/>
  <c r="N54" i="151" s="1"/>
  <c r="P54" i="151" s="1"/>
  <c r="T54" i="151" s="1"/>
  <c r="S53" i="151"/>
  <c r="I53" i="151"/>
  <c r="N53" i="151" s="1"/>
  <c r="P53" i="151" s="1"/>
  <c r="T53" i="151" s="1"/>
  <c r="S52" i="151"/>
  <c r="I52" i="151"/>
  <c r="N52" i="151" s="1"/>
  <c r="P52" i="151" s="1"/>
  <c r="T52" i="151" s="1"/>
  <c r="S51" i="151"/>
  <c r="I51" i="151"/>
  <c r="N51" i="151" s="1"/>
  <c r="P51" i="151" s="1"/>
  <c r="T51" i="151" s="1"/>
  <c r="S50" i="151"/>
  <c r="I50" i="151"/>
  <c r="N50" i="151" s="1"/>
  <c r="P50" i="151" s="1"/>
  <c r="T50" i="151" s="1"/>
  <c r="S49" i="151"/>
  <c r="I49" i="151"/>
  <c r="N49" i="151" s="1"/>
  <c r="P49" i="151" s="1"/>
  <c r="T49" i="151" s="1"/>
  <c r="S48" i="151"/>
  <c r="I48" i="151"/>
  <c r="N48" i="151" s="1"/>
  <c r="P48" i="151" s="1"/>
  <c r="T48" i="151" s="1"/>
  <c r="S47" i="151"/>
  <c r="I47" i="151"/>
  <c r="N47" i="151" s="1"/>
  <c r="P47" i="151" s="1"/>
  <c r="T47" i="151" s="1"/>
  <c r="S46" i="151"/>
  <c r="I46" i="151"/>
  <c r="N46" i="151" s="1"/>
  <c r="P46" i="151" s="1"/>
  <c r="T46" i="151" s="1"/>
  <c r="S45" i="151"/>
  <c r="I45" i="151"/>
  <c r="N45" i="151" s="1"/>
  <c r="P45" i="151" s="1"/>
  <c r="T45" i="151" s="1"/>
  <c r="S44" i="151"/>
  <c r="I44" i="151"/>
  <c r="N44" i="151" s="1"/>
  <c r="P44" i="151" s="1"/>
  <c r="T44" i="151" s="1"/>
  <c r="S43" i="151"/>
  <c r="I43" i="151"/>
  <c r="N43" i="151" s="1"/>
  <c r="P43" i="151" s="1"/>
  <c r="T43" i="151" s="1"/>
  <c r="S42" i="151"/>
  <c r="I42" i="151"/>
  <c r="N42" i="151" s="1"/>
  <c r="P42" i="151" s="1"/>
  <c r="T42" i="151" s="1"/>
  <c r="S41" i="151"/>
  <c r="I41" i="151"/>
  <c r="N41" i="151" s="1"/>
  <c r="P41" i="151" s="1"/>
  <c r="T41" i="151" s="1"/>
  <c r="S40" i="151"/>
  <c r="I40" i="151"/>
  <c r="N40" i="151" s="1"/>
  <c r="P40" i="151" s="1"/>
  <c r="T40" i="151" s="1"/>
  <c r="S39" i="151"/>
  <c r="I39" i="151"/>
  <c r="N39" i="151" s="1"/>
  <c r="P39" i="151" s="1"/>
  <c r="T39" i="151" s="1"/>
  <c r="S38" i="151"/>
  <c r="I38" i="151"/>
  <c r="N38" i="151" s="1"/>
  <c r="P38" i="151" s="1"/>
  <c r="T38" i="151" s="1"/>
  <c r="S37" i="151"/>
  <c r="I37" i="151"/>
  <c r="N37" i="151" s="1"/>
  <c r="P37" i="151" s="1"/>
  <c r="T37" i="151" s="1"/>
  <c r="S36" i="151"/>
  <c r="I36" i="151"/>
  <c r="N36" i="151" s="1"/>
  <c r="P36" i="151" s="1"/>
  <c r="T36" i="151" s="1"/>
  <c r="S35" i="151"/>
  <c r="I35" i="151"/>
  <c r="N35" i="151" s="1"/>
  <c r="P35" i="151" s="1"/>
  <c r="T35" i="151" s="1"/>
  <c r="S34" i="151"/>
  <c r="I34" i="151"/>
  <c r="N34" i="151" s="1"/>
  <c r="P34" i="151" s="1"/>
  <c r="T34" i="151" s="1"/>
  <c r="S33" i="151"/>
  <c r="I33" i="151"/>
  <c r="N33" i="151" s="1"/>
  <c r="P33" i="151" s="1"/>
  <c r="T33" i="151" s="1"/>
  <c r="S32" i="151"/>
  <c r="I32" i="151"/>
  <c r="N32" i="151" s="1"/>
  <c r="P32" i="151" s="1"/>
  <c r="T32" i="151" s="1"/>
  <c r="S31" i="151"/>
  <c r="I31" i="151"/>
  <c r="N31" i="151" s="1"/>
  <c r="P31" i="151" s="1"/>
  <c r="T31" i="151" s="1"/>
  <c r="S30" i="151"/>
  <c r="I30" i="151"/>
  <c r="N30" i="151" s="1"/>
  <c r="P30" i="151" s="1"/>
  <c r="T30" i="151" s="1"/>
  <c r="S29" i="151"/>
  <c r="I29" i="151"/>
  <c r="N29" i="151" s="1"/>
  <c r="P29" i="151" s="1"/>
  <c r="T29" i="151" s="1"/>
  <c r="AB24" i="151"/>
  <c r="AA24" i="151"/>
  <c r="Z24" i="151"/>
  <c r="Z96" i="151" s="1"/>
  <c r="P102" i="151" s="1"/>
  <c r="C102" i="151" s="1"/>
  <c r="Y24" i="151"/>
  <c r="Y96" i="151" s="1"/>
  <c r="O102" i="151" s="1"/>
  <c r="K102" i="151" s="1"/>
  <c r="W24" i="151"/>
  <c r="W96" i="151" s="1"/>
  <c r="S24" i="151"/>
  <c r="N24" i="151"/>
  <c r="P24" i="151" s="1"/>
  <c r="N22" i="151"/>
  <c r="P22" i="151" s="1"/>
  <c r="S122" i="150"/>
  <c r="I122" i="150"/>
  <c r="N122" i="150" s="1"/>
  <c r="P122" i="150" s="1"/>
  <c r="T122" i="150" s="1"/>
  <c r="S121" i="150"/>
  <c r="I121" i="150"/>
  <c r="N121" i="150" s="1"/>
  <c r="P121" i="150" s="1"/>
  <c r="T121" i="150" s="1"/>
  <c r="S120" i="150"/>
  <c r="I120" i="150"/>
  <c r="N120" i="150" s="1"/>
  <c r="P120" i="150" s="1"/>
  <c r="T120" i="150" s="1"/>
  <c r="S119" i="150"/>
  <c r="I119" i="150"/>
  <c r="N119" i="150" s="1"/>
  <c r="P119" i="150" s="1"/>
  <c r="T119" i="150" s="1"/>
  <c r="S118" i="150"/>
  <c r="I118" i="150"/>
  <c r="N118" i="150" s="1"/>
  <c r="P118" i="150" s="1"/>
  <c r="T118" i="150" s="1"/>
  <c r="P98" i="150"/>
  <c r="X94" i="150"/>
  <c r="U94" i="150"/>
  <c r="L98" i="150" s="1"/>
  <c r="T93" i="150"/>
  <c r="S93" i="150"/>
  <c r="D93" i="150"/>
  <c r="S92" i="150"/>
  <c r="N92" i="150"/>
  <c r="S91" i="150"/>
  <c r="N91" i="150"/>
  <c r="S90" i="150"/>
  <c r="N90" i="150"/>
  <c r="S89" i="150"/>
  <c r="N89" i="150"/>
  <c r="S88" i="150"/>
  <c r="N88" i="150"/>
  <c r="S87" i="150"/>
  <c r="N87" i="150"/>
  <c r="N86" i="150"/>
  <c r="P86" i="150" s="1"/>
  <c r="S85" i="150"/>
  <c r="N85" i="150"/>
  <c r="S84" i="150"/>
  <c r="N84" i="150"/>
  <c r="N83" i="150"/>
  <c r="P83" i="150" s="1"/>
  <c r="S82" i="150"/>
  <c r="N82" i="150"/>
  <c r="S81" i="150"/>
  <c r="N81" i="150"/>
  <c r="N80" i="150"/>
  <c r="P80" i="150" s="1"/>
  <c r="S79" i="150"/>
  <c r="N79" i="150"/>
  <c r="P79" i="150" s="1"/>
  <c r="T79" i="150" s="1"/>
  <c r="S78" i="150"/>
  <c r="N78" i="150"/>
  <c r="P78" i="150" s="1"/>
  <c r="T78" i="150" s="1"/>
  <c r="S77" i="150"/>
  <c r="I77" i="150"/>
  <c r="N77" i="150" s="1"/>
  <c r="P77" i="150" s="1"/>
  <c r="T77" i="150" s="1"/>
  <c r="S76" i="150"/>
  <c r="N76" i="150"/>
  <c r="P76" i="150" s="1"/>
  <c r="T76" i="150" s="1"/>
  <c r="S75" i="150"/>
  <c r="N75" i="150"/>
  <c r="P75" i="150" s="1"/>
  <c r="T75" i="150" s="1"/>
  <c r="S74" i="150"/>
  <c r="I74" i="150"/>
  <c r="N74" i="150" s="1"/>
  <c r="P74" i="150" s="1"/>
  <c r="T74" i="150" s="1"/>
  <c r="S73" i="150"/>
  <c r="N73" i="150"/>
  <c r="P73" i="150" s="1"/>
  <c r="T73" i="150" s="1"/>
  <c r="S72" i="150"/>
  <c r="I72" i="150"/>
  <c r="N72" i="150" s="1"/>
  <c r="P72" i="150" s="1"/>
  <c r="T72" i="150" s="1"/>
  <c r="S71" i="150"/>
  <c r="I71" i="150"/>
  <c r="N71" i="150" s="1"/>
  <c r="S70" i="150"/>
  <c r="I70" i="150"/>
  <c r="T66" i="150"/>
  <c r="S66" i="150"/>
  <c r="T65" i="150"/>
  <c r="S65" i="150"/>
  <c r="D65" i="150"/>
  <c r="S64" i="150"/>
  <c r="I64" i="150"/>
  <c r="N64" i="150" s="1"/>
  <c r="P64" i="150" s="1"/>
  <c r="T64" i="150" s="1"/>
  <c r="S63" i="150"/>
  <c r="I63" i="150"/>
  <c r="N63" i="150" s="1"/>
  <c r="P63" i="150" s="1"/>
  <c r="T63" i="150" s="1"/>
  <c r="S62" i="150"/>
  <c r="I62" i="150"/>
  <c r="N62" i="150" s="1"/>
  <c r="P62" i="150" s="1"/>
  <c r="T62" i="150" s="1"/>
  <c r="S61" i="150"/>
  <c r="I61" i="150"/>
  <c r="N61" i="150" s="1"/>
  <c r="P61" i="150" s="1"/>
  <c r="T61" i="150" s="1"/>
  <c r="S60" i="150"/>
  <c r="I60" i="150"/>
  <c r="N60" i="150" s="1"/>
  <c r="P60" i="150" s="1"/>
  <c r="T60" i="150" s="1"/>
  <c r="S59" i="150"/>
  <c r="I59" i="150"/>
  <c r="N59" i="150" s="1"/>
  <c r="P59" i="150" s="1"/>
  <c r="T59" i="150" s="1"/>
  <c r="S58" i="150"/>
  <c r="I58" i="150"/>
  <c r="N58" i="150" s="1"/>
  <c r="P58" i="150" s="1"/>
  <c r="T58" i="150" s="1"/>
  <c r="S57" i="150"/>
  <c r="I57" i="150"/>
  <c r="N57" i="150" s="1"/>
  <c r="P57" i="150" s="1"/>
  <c r="T57" i="150" s="1"/>
  <c r="S56" i="150"/>
  <c r="I56" i="150"/>
  <c r="N56" i="150" s="1"/>
  <c r="P56" i="150" s="1"/>
  <c r="T56" i="150" s="1"/>
  <c r="S55" i="150"/>
  <c r="I55" i="150"/>
  <c r="N55" i="150" s="1"/>
  <c r="P55" i="150" s="1"/>
  <c r="T55" i="150" s="1"/>
  <c r="S54" i="150"/>
  <c r="I54" i="150"/>
  <c r="N54" i="150" s="1"/>
  <c r="P54" i="150" s="1"/>
  <c r="T54" i="150" s="1"/>
  <c r="S53" i="150"/>
  <c r="I53" i="150"/>
  <c r="N53" i="150" s="1"/>
  <c r="P53" i="150" s="1"/>
  <c r="T53" i="150" s="1"/>
  <c r="S52" i="150"/>
  <c r="I52" i="150"/>
  <c r="N52" i="150" s="1"/>
  <c r="P52" i="150" s="1"/>
  <c r="T52" i="150" s="1"/>
  <c r="S51" i="150"/>
  <c r="I51" i="150"/>
  <c r="N51" i="150" s="1"/>
  <c r="P51" i="150" s="1"/>
  <c r="T51" i="150" s="1"/>
  <c r="S50" i="150"/>
  <c r="I50" i="150"/>
  <c r="N50" i="150" s="1"/>
  <c r="P50" i="150" s="1"/>
  <c r="T50" i="150" s="1"/>
  <c r="S49" i="150"/>
  <c r="I49" i="150"/>
  <c r="N49" i="150" s="1"/>
  <c r="P49" i="150" s="1"/>
  <c r="T49" i="150" s="1"/>
  <c r="S48" i="150"/>
  <c r="I48" i="150"/>
  <c r="N48" i="150" s="1"/>
  <c r="P48" i="150" s="1"/>
  <c r="T48" i="150" s="1"/>
  <c r="S47" i="150"/>
  <c r="I47" i="150"/>
  <c r="N47" i="150" s="1"/>
  <c r="P47" i="150" s="1"/>
  <c r="T47" i="150" s="1"/>
  <c r="S46" i="150"/>
  <c r="I46" i="150"/>
  <c r="N46" i="150" s="1"/>
  <c r="P46" i="150" s="1"/>
  <c r="T46" i="150" s="1"/>
  <c r="S45" i="150"/>
  <c r="I45" i="150"/>
  <c r="N45" i="150" s="1"/>
  <c r="P45" i="150" s="1"/>
  <c r="T45" i="150" s="1"/>
  <c r="S44" i="150"/>
  <c r="I44" i="150"/>
  <c r="N44" i="150" s="1"/>
  <c r="P44" i="150" s="1"/>
  <c r="T44" i="150" s="1"/>
  <c r="S43" i="150"/>
  <c r="I43" i="150"/>
  <c r="N43" i="150" s="1"/>
  <c r="P43" i="150" s="1"/>
  <c r="T43" i="150" s="1"/>
  <c r="S42" i="150"/>
  <c r="I42" i="150"/>
  <c r="N42" i="150" s="1"/>
  <c r="P42" i="150" s="1"/>
  <c r="T42" i="150" s="1"/>
  <c r="S41" i="150"/>
  <c r="I41" i="150"/>
  <c r="N41" i="150" s="1"/>
  <c r="P41" i="150" s="1"/>
  <c r="T41" i="150" s="1"/>
  <c r="S40" i="150"/>
  <c r="I40" i="150"/>
  <c r="N40" i="150" s="1"/>
  <c r="P40" i="150" s="1"/>
  <c r="T40" i="150" s="1"/>
  <c r="S39" i="150"/>
  <c r="I39" i="150"/>
  <c r="N39" i="150" s="1"/>
  <c r="P39" i="150" s="1"/>
  <c r="T39" i="150" s="1"/>
  <c r="S38" i="150"/>
  <c r="I38" i="150"/>
  <c r="N38" i="150" s="1"/>
  <c r="P38" i="150" s="1"/>
  <c r="T38" i="150" s="1"/>
  <c r="S37" i="150"/>
  <c r="I37" i="150"/>
  <c r="N37" i="150" s="1"/>
  <c r="P37" i="150" s="1"/>
  <c r="T37" i="150" s="1"/>
  <c r="S36" i="150"/>
  <c r="I36" i="150"/>
  <c r="N36" i="150" s="1"/>
  <c r="P36" i="150" s="1"/>
  <c r="T36" i="150" s="1"/>
  <c r="S35" i="150"/>
  <c r="I35" i="150"/>
  <c r="N35" i="150" s="1"/>
  <c r="P35" i="150" s="1"/>
  <c r="T35" i="150" s="1"/>
  <c r="S34" i="150"/>
  <c r="I34" i="150"/>
  <c r="N34" i="150" s="1"/>
  <c r="P34" i="150" s="1"/>
  <c r="T34" i="150" s="1"/>
  <c r="S33" i="150"/>
  <c r="I33" i="150"/>
  <c r="N33" i="150" s="1"/>
  <c r="P33" i="150" s="1"/>
  <c r="T33" i="150" s="1"/>
  <c r="S32" i="150"/>
  <c r="I32" i="150"/>
  <c r="N32" i="150" s="1"/>
  <c r="P32" i="150" s="1"/>
  <c r="T32" i="150" s="1"/>
  <c r="S31" i="150"/>
  <c r="I31" i="150"/>
  <c r="N31" i="150" s="1"/>
  <c r="P31" i="150" s="1"/>
  <c r="T31" i="150" s="1"/>
  <c r="S30" i="150"/>
  <c r="I30" i="150"/>
  <c r="N30" i="150" s="1"/>
  <c r="P30" i="150" s="1"/>
  <c r="T30" i="150" s="1"/>
  <c r="S29" i="150"/>
  <c r="I29" i="150"/>
  <c r="N29" i="150" s="1"/>
  <c r="P29" i="150" s="1"/>
  <c r="T29" i="150" s="1"/>
  <c r="AB24" i="150"/>
  <c r="AA24" i="150"/>
  <c r="Z24" i="150"/>
  <c r="Z94" i="150" s="1"/>
  <c r="P100" i="150" s="1"/>
  <c r="C100" i="150" s="1"/>
  <c r="Y24" i="150"/>
  <c r="Y94" i="150" s="1"/>
  <c r="O100" i="150" s="1"/>
  <c r="K100" i="150" s="1"/>
  <c r="W24" i="150"/>
  <c r="W94" i="150" s="1"/>
  <c r="S24" i="150"/>
  <c r="N24" i="150"/>
  <c r="P24" i="150" s="1"/>
  <c r="N22" i="150"/>
  <c r="P22" i="150" s="1"/>
  <c r="P71" i="150" l="1"/>
  <c r="T71" i="150" s="1"/>
  <c r="P84" i="150"/>
  <c r="T84" i="150" s="1"/>
  <c r="P87" i="150"/>
  <c r="T87" i="150" s="1"/>
  <c r="P90" i="150"/>
  <c r="T90" i="150" s="1"/>
  <c r="P81" i="150"/>
  <c r="T81" i="150" s="1"/>
  <c r="P88" i="150"/>
  <c r="T88" i="150" s="1"/>
  <c r="P91" i="150"/>
  <c r="T91" i="150" s="1"/>
  <c r="O100" i="151"/>
  <c r="P85" i="150"/>
  <c r="T85" i="150" s="1"/>
  <c r="N70" i="150"/>
  <c r="P70" i="150" s="1"/>
  <c r="T70" i="150" s="1"/>
  <c r="P82" i="150"/>
  <c r="T82" i="150" s="1"/>
  <c r="P89" i="150"/>
  <c r="T89" i="150" s="1"/>
  <c r="P92" i="150"/>
  <c r="T92" i="150" s="1"/>
  <c r="E24" i="151"/>
  <c r="S96" i="151"/>
  <c r="O101" i="151" s="1"/>
  <c r="K101" i="151" s="1"/>
  <c r="E24" i="150"/>
  <c r="S94" i="150"/>
  <c r="O97" i="150" s="1"/>
  <c r="L99" i="150"/>
  <c r="L103" i="150" s="1"/>
  <c r="V24" i="151"/>
  <c r="V96" i="151" s="1"/>
  <c r="T24" i="151"/>
  <c r="T96" i="151" s="1"/>
  <c r="O103" i="151"/>
  <c r="K103" i="151" s="1"/>
  <c r="O104" i="151"/>
  <c r="K104" i="151" s="1"/>
  <c r="L101" i="151"/>
  <c r="L105" i="151" s="1"/>
  <c r="O101" i="150"/>
  <c r="K101" i="150" s="1"/>
  <c r="O102" i="150"/>
  <c r="K102" i="150" s="1"/>
  <c r="V24" i="150"/>
  <c r="V94" i="150" s="1"/>
  <c r="T24" i="150"/>
  <c r="O98" i="150"/>
  <c r="T94" i="150" l="1"/>
  <c r="O99" i="151"/>
  <c r="O99" i="150"/>
  <c r="K99" i="150" s="1"/>
  <c r="K98" i="150" s="1"/>
  <c r="P99" i="151"/>
  <c r="P101" i="151"/>
  <c r="C101" i="151" s="1"/>
  <c r="P103" i="151"/>
  <c r="C103" i="151" s="1"/>
  <c r="P104" i="151"/>
  <c r="C104" i="151" s="1"/>
  <c r="K100" i="151"/>
  <c r="P97" i="150"/>
  <c r="P99" i="150"/>
  <c r="C99" i="150" s="1"/>
  <c r="P101" i="150"/>
  <c r="C101" i="150" s="1"/>
  <c r="P102" i="150"/>
  <c r="C102" i="150" s="1"/>
  <c r="C100" i="151" l="1"/>
  <c r="C98" i="150"/>
  <c r="S84" i="149" l="1"/>
  <c r="N84" i="149"/>
  <c r="P84" i="149" s="1"/>
  <c r="T84" i="149" s="1"/>
  <c r="S83" i="149"/>
  <c r="N83" i="149"/>
  <c r="P83" i="149" s="1"/>
  <c r="T83" i="149" s="1"/>
  <c r="S82" i="149"/>
  <c r="N82" i="149"/>
  <c r="P82" i="149" s="1"/>
  <c r="T82" i="149" s="1"/>
  <c r="S81" i="149"/>
  <c r="N81" i="149"/>
  <c r="P81" i="149" s="1"/>
  <c r="T81" i="149" s="1"/>
  <c r="S80" i="149"/>
  <c r="N80" i="149"/>
  <c r="P80" i="149" s="1"/>
  <c r="T80" i="149" s="1"/>
  <c r="S79" i="149"/>
  <c r="N79" i="149"/>
  <c r="P79" i="149" s="1"/>
  <c r="T79" i="149" s="1"/>
  <c r="S90" i="149"/>
  <c r="N90" i="149"/>
  <c r="P90" i="149" s="1"/>
  <c r="T90" i="149" s="1"/>
  <c r="S89" i="149"/>
  <c r="N89" i="149"/>
  <c r="P89" i="149" s="1"/>
  <c r="T89" i="149" s="1"/>
  <c r="S88" i="149"/>
  <c r="N88" i="149"/>
  <c r="P88" i="149" s="1"/>
  <c r="T88" i="149" s="1"/>
  <c r="S87" i="149"/>
  <c r="N87" i="149"/>
  <c r="P87" i="149" s="1"/>
  <c r="T87" i="149" s="1"/>
  <c r="S86" i="149"/>
  <c r="N86" i="149"/>
  <c r="P86" i="149" s="1"/>
  <c r="T86" i="149" s="1"/>
  <c r="S85" i="149"/>
  <c r="N85" i="149"/>
  <c r="P85" i="149" s="1"/>
  <c r="T85" i="149" s="1"/>
  <c r="S121" i="149"/>
  <c r="I121" i="149"/>
  <c r="N121" i="149" s="1"/>
  <c r="P121" i="149" s="1"/>
  <c r="T121" i="149" s="1"/>
  <c r="S120" i="149"/>
  <c r="I120" i="149"/>
  <c r="N120" i="149" s="1"/>
  <c r="P120" i="149" s="1"/>
  <c r="T120" i="149" s="1"/>
  <c r="S119" i="149"/>
  <c r="I119" i="149"/>
  <c r="N119" i="149" s="1"/>
  <c r="P119" i="149" s="1"/>
  <c r="T119" i="149" s="1"/>
  <c r="S118" i="149"/>
  <c r="I118" i="149"/>
  <c r="N118" i="149" s="1"/>
  <c r="P118" i="149" s="1"/>
  <c r="T118" i="149" s="1"/>
  <c r="S117" i="149"/>
  <c r="I117" i="149"/>
  <c r="N117" i="149" s="1"/>
  <c r="P117" i="149" s="1"/>
  <c r="T117" i="149" s="1"/>
  <c r="P97" i="149"/>
  <c r="X93" i="149"/>
  <c r="U93" i="149"/>
  <c r="T92" i="149"/>
  <c r="S92" i="149"/>
  <c r="D92" i="149"/>
  <c r="S91" i="149"/>
  <c r="N91" i="149"/>
  <c r="P91" i="149" s="1"/>
  <c r="T91" i="149" s="1"/>
  <c r="S78" i="149"/>
  <c r="N78" i="149"/>
  <c r="P78" i="149" s="1"/>
  <c r="T78" i="149" s="1"/>
  <c r="S77" i="149"/>
  <c r="N77" i="149"/>
  <c r="P77" i="149" s="1"/>
  <c r="T77" i="149" s="1"/>
  <c r="S76" i="149"/>
  <c r="N76" i="149"/>
  <c r="P76" i="149" s="1"/>
  <c r="T76" i="149" s="1"/>
  <c r="S75" i="149"/>
  <c r="I75" i="149"/>
  <c r="N75" i="149" s="1"/>
  <c r="P75" i="149" s="1"/>
  <c r="T75" i="149" s="1"/>
  <c r="S74" i="149"/>
  <c r="N74" i="149"/>
  <c r="P74" i="149" s="1"/>
  <c r="T74" i="149" s="1"/>
  <c r="S73" i="149"/>
  <c r="N73" i="149"/>
  <c r="P73" i="149" s="1"/>
  <c r="T73" i="149" s="1"/>
  <c r="S72" i="149"/>
  <c r="I72" i="149"/>
  <c r="N72" i="149" s="1"/>
  <c r="P72" i="149" s="1"/>
  <c r="T72" i="149" s="1"/>
  <c r="S71" i="149"/>
  <c r="N71" i="149"/>
  <c r="P71" i="149" s="1"/>
  <c r="T71" i="149" s="1"/>
  <c r="S70" i="149"/>
  <c r="I70" i="149"/>
  <c r="N70" i="149" s="1"/>
  <c r="P70" i="149" s="1"/>
  <c r="T70" i="149" s="1"/>
  <c r="S69" i="149"/>
  <c r="I69" i="149"/>
  <c r="N69" i="149" s="1"/>
  <c r="P69" i="149" s="1"/>
  <c r="T69" i="149" s="1"/>
  <c r="S68" i="149"/>
  <c r="I68" i="149"/>
  <c r="N68" i="149" s="1"/>
  <c r="P68" i="149" s="1"/>
  <c r="T68" i="149" s="1"/>
  <c r="S67" i="149"/>
  <c r="I67" i="149"/>
  <c r="N67" i="149" s="1"/>
  <c r="P67" i="149" s="1"/>
  <c r="T67" i="149" s="1"/>
  <c r="T66" i="149"/>
  <c r="S66" i="149"/>
  <c r="T65" i="149"/>
  <c r="S65" i="149"/>
  <c r="D65" i="149"/>
  <c r="S64" i="149"/>
  <c r="I64" i="149"/>
  <c r="N64" i="149" s="1"/>
  <c r="P64" i="149" s="1"/>
  <c r="T64" i="149" s="1"/>
  <c r="S63" i="149"/>
  <c r="I63" i="149"/>
  <c r="N63" i="149" s="1"/>
  <c r="P63" i="149" s="1"/>
  <c r="T63" i="149" s="1"/>
  <c r="S62" i="149"/>
  <c r="I62" i="149"/>
  <c r="N62" i="149" s="1"/>
  <c r="P62" i="149" s="1"/>
  <c r="T62" i="149" s="1"/>
  <c r="S61" i="149"/>
  <c r="I61" i="149"/>
  <c r="N61" i="149" s="1"/>
  <c r="P61" i="149" s="1"/>
  <c r="T61" i="149" s="1"/>
  <c r="S60" i="149"/>
  <c r="I60" i="149"/>
  <c r="N60" i="149" s="1"/>
  <c r="P60" i="149" s="1"/>
  <c r="T60" i="149" s="1"/>
  <c r="S59" i="149"/>
  <c r="I59" i="149"/>
  <c r="N59" i="149" s="1"/>
  <c r="P59" i="149" s="1"/>
  <c r="T59" i="149" s="1"/>
  <c r="S58" i="149"/>
  <c r="I58" i="149"/>
  <c r="N58" i="149" s="1"/>
  <c r="P58" i="149" s="1"/>
  <c r="T58" i="149" s="1"/>
  <c r="S57" i="149"/>
  <c r="I57" i="149"/>
  <c r="N57" i="149" s="1"/>
  <c r="P57" i="149" s="1"/>
  <c r="T57" i="149" s="1"/>
  <c r="S56" i="149"/>
  <c r="I56" i="149"/>
  <c r="N56" i="149" s="1"/>
  <c r="P56" i="149" s="1"/>
  <c r="T56" i="149" s="1"/>
  <c r="S55" i="149"/>
  <c r="I55" i="149"/>
  <c r="N55" i="149" s="1"/>
  <c r="P55" i="149" s="1"/>
  <c r="T55" i="149" s="1"/>
  <c r="S54" i="149"/>
  <c r="I54" i="149"/>
  <c r="N54" i="149" s="1"/>
  <c r="P54" i="149" s="1"/>
  <c r="T54" i="149" s="1"/>
  <c r="S53" i="149"/>
  <c r="I53" i="149"/>
  <c r="N53" i="149" s="1"/>
  <c r="P53" i="149" s="1"/>
  <c r="T53" i="149" s="1"/>
  <c r="S52" i="149"/>
  <c r="I52" i="149"/>
  <c r="N52" i="149" s="1"/>
  <c r="P52" i="149" s="1"/>
  <c r="T52" i="149" s="1"/>
  <c r="S51" i="149"/>
  <c r="I51" i="149"/>
  <c r="N51" i="149" s="1"/>
  <c r="P51" i="149" s="1"/>
  <c r="T51" i="149" s="1"/>
  <c r="S50" i="149"/>
  <c r="I50" i="149"/>
  <c r="N50" i="149" s="1"/>
  <c r="P50" i="149" s="1"/>
  <c r="T50" i="149" s="1"/>
  <c r="S49" i="149"/>
  <c r="I49" i="149"/>
  <c r="N49" i="149" s="1"/>
  <c r="P49" i="149" s="1"/>
  <c r="T49" i="149" s="1"/>
  <c r="S48" i="149"/>
  <c r="I48" i="149"/>
  <c r="N48" i="149" s="1"/>
  <c r="P48" i="149" s="1"/>
  <c r="T48" i="149" s="1"/>
  <c r="S47" i="149"/>
  <c r="I47" i="149"/>
  <c r="N47" i="149" s="1"/>
  <c r="P47" i="149" s="1"/>
  <c r="T47" i="149" s="1"/>
  <c r="S46" i="149"/>
  <c r="I46" i="149"/>
  <c r="N46" i="149" s="1"/>
  <c r="P46" i="149" s="1"/>
  <c r="T46" i="149" s="1"/>
  <c r="S45" i="149"/>
  <c r="I45" i="149"/>
  <c r="N45" i="149" s="1"/>
  <c r="P45" i="149" s="1"/>
  <c r="T45" i="149" s="1"/>
  <c r="S44" i="149"/>
  <c r="I44" i="149"/>
  <c r="N44" i="149" s="1"/>
  <c r="P44" i="149" s="1"/>
  <c r="T44" i="149" s="1"/>
  <c r="S43" i="149"/>
  <c r="I43" i="149"/>
  <c r="N43" i="149" s="1"/>
  <c r="P43" i="149" s="1"/>
  <c r="T43" i="149" s="1"/>
  <c r="S42" i="149"/>
  <c r="I42" i="149"/>
  <c r="N42" i="149" s="1"/>
  <c r="P42" i="149" s="1"/>
  <c r="T42" i="149" s="1"/>
  <c r="S41" i="149"/>
  <c r="I41" i="149"/>
  <c r="N41" i="149" s="1"/>
  <c r="P41" i="149" s="1"/>
  <c r="T41" i="149" s="1"/>
  <c r="S40" i="149"/>
  <c r="I40" i="149"/>
  <c r="N40" i="149" s="1"/>
  <c r="P40" i="149" s="1"/>
  <c r="T40" i="149" s="1"/>
  <c r="S39" i="149"/>
  <c r="I39" i="149"/>
  <c r="N39" i="149" s="1"/>
  <c r="P39" i="149" s="1"/>
  <c r="T39" i="149" s="1"/>
  <c r="S38" i="149"/>
  <c r="I38" i="149"/>
  <c r="N38" i="149" s="1"/>
  <c r="P38" i="149" s="1"/>
  <c r="T38" i="149" s="1"/>
  <c r="S37" i="149"/>
  <c r="I37" i="149"/>
  <c r="N37" i="149" s="1"/>
  <c r="P37" i="149" s="1"/>
  <c r="T37" i="149" s="1"/>
  <c r="S36" i="149"/>
  <c r="I36" i="149"/>
  <c r="N36" i="149" s="1"/>
  <c r="P36" i="149" s="1"/>
  <c r="T36" i="149" s="1"/>
  <c r="S35" i="149"/>
  <c r="I35" i="149"/>
  <c r="N35" i="149" s="1"/>
  <c r="P35" i="149" s="1"/>
  <c r="T35" i="149" s="1"/>
  <c r="S34" i="149"/>
  <c r="I34" i="149"/>
  <c r="N34" i="149" s="1"/>
  <c r="P34" i="149" s="1"/>
  <c r="T34" i="149" s="1"/>
  <c r="S33" i="149"/>
  <c r="I33" i="149"/>
  <c r="N33" i="149" s="1"/>
  <c r="P33" i="149" s="1"/>
  <c r="T33" i="149" s="1"/>
  <c r="S32" i="149"/>
  <c r="I32" i="149"/>
  <c r="N32" i="149" s="1"/>
  <c r="P32" i="149" s="1"/>
  <c r="T32" i="149" s="1"/>
  <c r="S31" i="149"/>
  <c r="I31" i="149"/>
  <c r="N31" i="149" s="1"/>
  <c r="P31" i="149" s="1"/>
  <c r="T31" i="149" s="1"/>
  <c r="S30" i="149"/>
  <c r="I30" i="149"/>
  <c r="N30" i="149" s="1"/>
  <c r="P30" i="149" s="1"/>
  <c r="T30" i="149" s="1"/>
  <c r="S29" i="149"/>
  <c r="I29" i="149"/>
  <c r="N29" i="149" s="1"/>
  <c r="P29" i="149" s="1"/>
  <c r="T29" i="149" s="1"/>
  <c r="AB24" i="149"/>
  <c r="AA24" i="149"/>
  <c r="Z24" i="149"/>
  <c r="Z93" i="149" s="1"/>
  <c r="P99" i="149" s="1"/>
  <c r="C99" i="149" s="1"/>
  <c r="Y24" i="149"/>
  <c r="Y93" i="149" s="1"/>
  <c r="O99" i="149" s="1"/>
  <c r="K99" i="149" s="1"/>
  <c r="W24" i="149"/>
  <c r="W93" i="149" s="1"/>
  <c r="S24" i="149"/>
  <c r="N24" i="149"/>
  <c r="E24" i="149" s="1"/>
  <c r="N22" i="149"/>
  <c r="P22" i="149" s="1"/>
  <c r="D84" i="148"/>
  <c r="S79" i="148"/>
  <c r="N79" i="148"/>
  <c r="P79" i="148" s="1"/>
  <c r="T79" i="148" s="1"/>
  <c r="S113" i="148"/>
  <c r="I113" i="148"/>
  <c r="N113" i="148" s="1"/>
  <c r="P113" i="148" s="1"/>
  <c r="T113" i="148" s="1"/>
  <c r="S112" i="148"/>
  <c r="I112" i="148"/>
  <c r="N112" i="148" s="1"/>
  <c r="P112" i="148" s="1"/>
  <c r="T112" i="148" s="1"/>
  <c r="S111" i="148"/>
  <c r="I111" i="148"/>
  <c r="N111" i="148" s="1"/>
  <c r="P111" i="148" s="1"/>
  <c r="T111" i="148" s="1"/>
  <c r="S110" i="148"/>
  <c r="I110" i="148"/>
  <c r="N110" i="148" s="1"/>
  <c r="P110" i="148" s="1"/>
  <c r="T110" i="148" s="1"/>
  <c r="S109" i="148"/>
  <c r="I109" i="148"/>
  <c r="N109" i="148" s="1"/>
  <c r="P109" i="148" s="1"/>
  <c r="T109" i="148" s="1"/>
  <c r="P89" i="148"/>
  <c r="X85" i="148"/>
  <c r="U85" i="148"/>
  <c r="O89" i="148" s="1"/>
  <c r="T84" i="148"/>
  <c r="S84" i="148"/>
  <c r="S83" i="148"/>
  <c r="N83" i="148"/>
  <c r="P83" i="148" s="1"/>
  <c r="T83" i="148" s="1"/>
  <c r="S82" i="148"/>
  <c r="N82" i="148"/>
  <c r="P82" i="148" s="1"/>
  <c r="T82" i="148" s="1"/>
  <c r="S81" i="148"/>
  <c r="N81" i="148"/>
  <c r="P81" i="148" s="1"/>
  <c r="T81" i="148" s="1"/>
  <c r="S80" i="148"/>
  <c r="N80" i="148"/>
  <c r="P80" i="148" s="1"/>
  <c r="T80" i="148" s="1"/>
  <c r="S77" i="148"/>
  <c r="N77" i="148"/>
  <c r="P77" i="148" s="1"/>
  <c r="T77" i="148" s="1"/>
  <c r="S78" i="148"/>
  <c r="N78" i="148"/>
  <c r="P78" i="148" s="1"/>
  <c r="T78" i="148" s="1"/>
  <c r="S76" i="148"/>
  <c r="N76" i="148"/>
  <c r="P76" i="148" s="1"/>
  <c r="T76" i="148" s="1"/>
  <c r="S75" i="148"/>
  <c r="N75" i="148"/>
  <c r="P75" i="148" s="1"/>
  <c r="T75" i="148" s="1"/>
  <c r="S74" i="148"/>
  <c r="N74" i="148"/>
  <c r="P74" i="148" s="1"/>
  <c r="T74" i="148" s="1"/>
  <c r="S73" i="148"/>
  <c r="N73" i="148"/>
  <c r="P73" i="148" s="1"/>
  <c r="T73" i="148" s="1"/>
  <c r="S72" i="148"/>
  <c r="N72" i="148"/>
  <c r="P72" i="148" s="1"/>
  <c r="T72" i="148" s="1"/>
  <c r="S71" i="148"/>
  <c r="N71" i="148"/>
  <c r="P71" i="148" s="1"/>
  <c r="T71" i="148" s="1"/>
  <c r="S70" i="148"/>
  <c r="N70" i="148"/>
  <c r="P70" i="148" s="1"/>
  <c r="T70" i="148" s="1"/>
  <c r="S69" i="148"/>
  <c r="N69" i="148"/>
  <c r="P69" i="148" s="1"/>
  <c r="T69" i="148" s="1"/>
  <c r="S68" i="148"/>
  <c r="N68" i="148"/>
  <c r="P68" i="148" s="1"/>
  <c r="T68" i="148" s="1"/>
  <c r="T67" i="148"/>
  <c r="S67" i="148"/>
  <c r="T66" i="148"/>
  <c r="S66" i="148"/>
  <c r="D66" i="148"/>
  <c r="S65" i="148"/>
  <c r="I65" i="148"/>
  <c r="N65" i="148" s="1"/>
  <c r="P65" i="148" s="1"/>
  <c r="T65" i="148" s="1"/>
  <c r="S64" i="148"/>
  <c r="I64" i="148"/>
  <c r="N64" i="148" s="1"/>
  <c r="P64" i="148" s="1"/>
  <c r="T64" i="148" s="1"/>
  <c r="S63" i="148"/>
  <c r="I63" i="148"/>
  <c r="N63" i="148" s="1"/>
  <c r="P63" i="148" s="1"/>
  <c r="T63" i="148" s="1"/>
  <c r="S62" i="148"/>
  <c r="I62" i="148"/>
  <c r="N62" i="148" s="1"/>
  <c r="P62" i="148" s="1"/>
  <c r="T62" i="148" s="1"/>
  <c r="S61" i="148"/>
  <c r="I61" i="148"/>
  <c r="N61" i="148" s="1"/>
  <c r="P61" i="148" s="1"/>
  <c r="T61" i="148" s="1"/>
  <c r="S60" i="148"/>
  <c r="I60" i="148"/>
  <c r="N60" i="148" s="1"/>
  <c r="P60" i="148" s="1"/>
  <c r="T60" i="148" s="1"/>
  <c r="S59" i="148"/>
  <c r="I59" i="148"/>
  <c r="N59" i="148" s="1"/>
  <c r="P59" i="148" s="1"/>
  <c r="T59" i="148" s="1"/>
  <c r="S58" i="148"/>
  <c r="I58" i="148"/>
  <c r="N58" i="148" s="1"/>
  <c r="P58" i="148" s="1"/>
  <c r="T58" i="148" s="1"/>
  <c r="S57" i="148"/>
  <c r="I57" i="148"/>
  <c r="N57" i="148" s="1"/>
  <c r="P57" i="148" s="1"/>
  <c r="T57" i="148" s="1"/>
  <c r="S56" i="148"/>
  <c r="I56" i="148"/>
  <c r="N56" i="148" s="1"/>
  <c r="P56" i="148" s="1"/>
  <c r="T56" i="148" s="1"/>
  <c r="S55" i="148"/>
  <c r="I55" i="148"/>
  <c r="N55" i="148" s="1"/>
  <c r="P55" i="148" s="1"/>
  <c r="T55" i="148" s="1"/>
  <c r="S54" i="148"/>
  <c r="I54" i="148"/>
  <c r="N54" i="148" s="1"/>
  <c r="P54" i="148" s="1"/>
  <c r="T54" i="148" s="1"/>
  <c r="S53" i="148"/>
  <c r="I53" i="148"/>
  <c r="N53" i="148" s="1"/>
  <c r="P53" i="148" s="1"/>
  <c r="T53" i="148" s="1"/>
  <c r="S52" i="148"/>
  <c r="I52" i="148"/>
  <c r="N52" i="148" s="1"/>
  <c r="P52" i="148" s="1"/>
  <c r="T52" i="148" s="1"/>
  <c r="S51" i="148"/>
  <c r="I51" i="148"/>
  <c r="N51" i="148" s="1"/>
  <c r="P51" i="148" s="1"/>
  <c r="T51" i="148" s="1"/>
  <c r="S50" i="148"/>
  <c r="I50" i="148"/>
  <c r="N50" i="148" s="1"/>
  <c r="P50" i="148" s="1"/>
  <c r="T50" i="148" s="1"/>
  <c r="S49" i="148"/>
  <c r="I49" i="148"/>
  <c r="N49" i="148" s="1"/>
  <c r="P49" i="148" s="1"/>
  <c r="T49" i="148" s="1"/>
  <c r="S48" i="148"/>
  <c r="I48" i="148"/>
  <c r="N48" i="148" s="1"/>
  <c r="P48" i="148" s="1"/>
  <c r="T48" i="148" s="1"/>
  <c r="S47" i="148"/>
  <c r="I47" i="148"/>
  <c r="N47" i="148" s="1"/>
  <c r="P47" i="148" s="1"/>
  <c r="T47" i="148" s="1"/>
  <c r="S46" i="148"/>
  <c r="I46" i="148"/>
  <c r="N46" i="148" s="1"/>
  <c r="P46" i="148" s="1"/>
  <c r="T46" i="148" s="1"/>
  <c r="S45" i="148"/>
  <c r="I45" i="148"/>
  <c r="N45" i="148" s="1"/>
  <c r="P45" i="148" s="1"/>
  <c r="T45" i="148" s="1"/>
  <c r="S44" i="148"/>
  <c r="I44" i="148"/>
  <c r="N44" i="148" s="1"/>
  <c r="P44" i="148" s="1"/>
  <c r="T44" i="148" s="1"/>
  <c r="S43" i="148"/>
  <c r="I43" i="148"/>
  <c r="N43" i="148" s="1"/>
  <c r="P43" i="148" s="1"/>
  <c r="T43" i="148" s="1"/>
  <c r="S42" i="148"/>
  <c r="I42" i="148"/>
  <c r="N42" i="148" s="1"/>
  <c r="P42" i="148" s="1"/>
  <c r="T42" i="148" s="1"/>
  <c r="S41" i="148"/>
  <c r="I41" i="148"/>
  <c r="N41" i="148" s="1"/>
  <c r="P41" i="148" s="1"/>
  <c r="T41" i="148" s="1"/>
  <c r="S40" i="148"/>
  <c r="I40" i="148"/>
  <c r="N40" i="148" s="1"/>
  <c r="P40" i="148" s="1"/>
  <c r="T40" i="148" s="1"/>
  <c r="S39" i="148"/>
  <c r="I39" i="148"/>
  <c r="N39" i="148" s="1"/>
  <c r="P39" i="148" s="1"/>
  <c r="T39" i="148" s="1"/>
  <c r="S38" i="148"/>
  <c r="I38" i="148"/>
  <c r="N38" i="148" s="1"/>
  <c r="P38" i="148" s="1"/>
  <c r="T38" i="148" s="1"/>
  <c r="S37" i="148"/>
  <c r="I37" i="148"/>
  <c r="N37" i="148" s="1"/>
  <c r="P37" i="148" s="1"/>
  <c r="T37" i="148" s="1"/>
  <c r="S36" i="148"/>
  <c r="I36" i="148"/>
  <c r="N36" i="148" s="1"/>
  <c r="P36" i="148" s="1"/>
  <c r="T36" i="148" s="1"/>
  <c r="S35" i="148"/>
  <c r="I35" i="148"/>
  <c r="N35" i="148" s="1"/>
  <c r="P35" i="148" s="1"/>
  <c r="T35" i="148" s="1"/>
  <c r="S34" i="148"/>
  <c r="I34" i="148"/>
  <c r="N34" i="148" s="1"/>
  <c r="P34" i="148" s="1"/>
  <c r="T34" i="148" s="1"/>
  <c r="S33" i="148"/>
  <c r="I33" i="148"/>
  <c r="N33" i="148" s="1"/>
  <c r="P33" i="148" s="1"/>
  <c r="T33" i="148" s="1"/>
  <c r="S32" i="148"/>
  <c r="I32" i="148"/>
  <c r="N32" i="148" s="1"/>
  <c r="P32" i="148" s="1"/>
  <c r="T32" i="148" s="1"/>
  <c r="S31" i="148"/>
  <c r="I31" i="148"/>
  <c r="N31" i="148" s="1"/>
  <c r="P31" i="148" s="1"/>
  <c r="T31" i="148" s="1"/>
  <c r="S30" i="148"/>
  <c r="I30" i="148"/>
  <c r="N30" i="148" s="1"/>
  <c r="P30" i="148" s="1"/>
  <c r="T30" i="148" s="1"/>
  <c r="S29" i="148"/>
  <c r="I29" i="148"/>
  <c r="N29" i="148" s="1"/>
  <c r="P29" i="148" s="1"/>
  <c r="T29" i="148" s="1"/>
  <c r="AB24" i="148"/>
  <c r="AA24" i="148"/>
  <c r="Z24" i="148"/>
  <c r="Z85" i="148" s="1"/>
  <c r="P91" i="148" s="1"/>
  <c r="C91" i="148" s="1"/>
  <c r="Y24" i="148"/>
  <c r="Y85" i="148" s="1"/>
  <c r="O91" i="148" s="1"/>
  <c r="K91" i="148" s="1"/>
  <c r="W24" i="148"/>
  <c r="W85" i="148" s="1"/>
  <c r="S24" i="148"/>
  <c r="N24" i="148"/>
  <c r="P24" i="148" s="1"/>
  <c r="N22" i="148"/>
  <c r="P22" i="148" s="1"/>
  <c r="S83" i="147"/>
  <c r="N83" i="147"/>
  <c r="P83" i="147" s="1"/>
  <c r="T83" i="147" s="1"/>
  <c r="S82" i="147"/>
  <c r="N82" i="147"/>
  <c r="P82" i="147" s="1"/>
  <c r="T82" i="147" s="1"/>
  <c r="S85" i="147"/>
  <c r="N85" i="147"/>
  <c r="P85" i="147" s="1"/>
  <c r="T85" i="147" s="1"/>
  <c r="S84" i="147"/>
  <c r="N84" i="147"/>
  <c r="P84" i="147" s="1"/>
  <c r="T84" i="147" s="1"/>
  <c r="S116" i="147"/>
  <c r="I116" i="147"/>
  <c r="N116" i="147" s="1"/>
  <c r="P116" i="147" s="1"/>
  <c r="T116" i="147" s="1"/>
  <c r="S115" i="147"/>
  <c r="I115" i="147"/>
  <c r="N115" i="147" s="1"/>
  <c r="P115" i="147" s="1"/>
  <c r="T115" i="147" s="1"/>
  <c r="S114" i="147"/>
  <c r="I114" i="147"/>
  <c r="N114" i="147" s="1"/>
  <c r="P114" i="147" s="1"/>
  <c r="T114" i="147" s="1"/>
  <c r="S113" i="147"/>
  <c r="I113" i="147"/>
  <c r="N113" i="147" s="1"/>
  <c r="P113" i="147" s="1"/>
  <c r="T113" i="147" s="1"/>
  <c r="S112" i="147"/>
  <c r="I112" i="147"/>
  <c r="N112" i="147" s="1"/>
  <c r="P112" i="147" s="1"/>
  <c r="T112" i="147" s="1"/>
  <c r="P92" i="147"/>
  <c r="X88" i="147"/>
  <c r="U88" i="147"/>
  <c r="O92" i="147" s="1"/>
  <c r="T87" i="147"/>
  <c r="S87" i="147"/>
  <c r="D87" i="147"/>
  <c r="S86" i="147"/>
  <c r="N86" i="147"/>
  <c r="P86" i="147" s="1"/>
  <c r="T86" i="147" s="1"/>
  <c r="S81" i="147"/>
  <c r="N81" i="147"/>
  <c r="P81" i="147" s="1"/>
  <c r="T81" i="147" s="1"/>
  <c r="S80" i="147"/>
  <c r="N80" i="147"/>
  <c r="P80" i="147" s="1"/>
  <c r="T80" i="147" s="1"/>
  <c r="S79" i="147"/>
  <c r="N79" i="147"/>
  <c r="P79" i="147" s="1"/>
  <c r="T79" i="147" s="1"/>
  <c r="S78" i="147"/>
  <c r="N78" i="147"/>
  <c r="P78" i="147" s="1"/>
  <c r="T78" i="147" s="1"/>
  <c r="S77" i="147"/>
  <c r="N77" i="147"/>
  <c r="P77" i="147" s="1"/>
  <c r="T77" i="147" s="1"/>
  <c r="S76" i="147"/>
  <c r="N76" i="147"/>
  <c r="P76" i="147" s="1"/>
  <c r="T76" i="147" s="1"/>
  <c r="S75" i="147"/>
  <c r="I75" i="147"/>
  <c r="N75" i="147" s="1"/>
  <c r="P75" i="147" s="1"/>
  <c r="T75" i="147" s="1"/>
  <c r="S74" i="147"/>
  <c r="N74" i="147"/>
  <c r="P74" i="147" s="1"/>
  <c r="T74" i="147" s="1"/>
  <c r="S73" i="147"/>
  <c r="N73" i="147"/>
  <c r="P73" i="147" s="1"/>
  <c r="T73" i="147" s="1"/>
  <c r="S72" i="147"/>
  <c r="I72" i="147"/>
  <c r="N72" i="147" s="1"/>
  <c r="P72" i="147" s="1"/>
  <c r="T72" i="147" s="1"/>
  <c r="S71" i="147"/>
  <c r="N71" i="147"/>
  <c r="P71" i="147" s="1"/>
  <c r="T71" i="147" s="1"/>
  <c r="S70" i="147"/>
  <c r="I70" i="147"/>
  <c r="N70" i="147" s="1"/>
  <c r="P70" i="147" s="1"/>
  <c r="T70" i="147" s="1"/>
  <c r="S69" i="147"/>
  <c r="I69" i="147"/>
  <c r="N69" i="147" s="1"/>
  <c r="P69" i="147" s="1"/>
  <c r="T69" i="147" s="1"/>
  <c r="S68" i="147"/>
  <c r="I68" i="147"/>
  <c r="N68" i="147" s="1"/>
  <c r="P68" i="147" s="1"/>
  <c r="T68" i="147" s="1"/>
  <c r="S67" i="147"/>
  <c r="I67" i="147"/>
  <c r="N67" i="147" s="1"/>
  <c r="P67" i="147" s="1"/>
  <c r="T67" i="147" s="1"/>
  <c r="T66" i="147"/>
  <c r="S66" i="147"/>
  <c r="T65" i="147"/>
  <c r="S65" i="147"/>
  <c r="D65" i="147"/>
  <c r="S64" i="147"/>
  <c r="I64" i="147"/>
  <c r="N64" i="147" s="1"/>
  <c r="P64" i="147" s="1"/>
  <c r="T64" i="147" s="1"/>
  <c r="S63" i="147"/>
  <c r="I63" i="147"/>
  <c r="N63" i="147" s="1"/>
  <c r="P63" i="147" s="1"/>
  <c r="T63" i="147" s="1"/>
  <c r="S62" i="147"/>
  <c r="I62" i="147"/>
  <c r="N62" i="147" s="1"/>
  <c r="P62" i="147" s="1"/>
  <c r="T62" i="147" s="1"/>
  <c r="S61" i="147"/>
  <c r="I61" i="147"/>
  <c r="N61" i="147" s="1"/>
  <c r="P61" i="147" s="1"/>
  <c r="T61" i="147" s="1"/>
  <c r="S60" i="147"/>
  <c r="I60" i="147"/>
  <c r="N60" i="147" s="1"/>
  <c r="P60" i="147" s="1"/>
  <c r="T60" i="147" s="1"/>
  <c r="S59" i="147"/>
  <c r="I59" i="147"/>
  <c r="N59" i="147" s="1"/>
  <c r="P59" i="147" s="1"/>
  <c r="T59" i="147" s="1"/>
  <c r="S58" i="147"/>
  <c r="I58" i="147"/>
  <c r="N58" i="147" s="1"/>
  <c r="P58" i="147" s="1"/>
  <c r="T58" i="147" s="1"/>
  <c r="S57" i="147"/>
  <c r="I57" i="147"/>
  <c r="N57" i="147" s="1"/>
  <c r="P57" i="147" s="1"/>
  <c r="T57" i="147" s="1"/>
  <c r="S56" i="147"/>
  <c r="I56" i="147"/>
  <c r="N56" i="147" s="1"/>
  <c r="P56" i="147" s="1"/>
  <c r="T56" i="147" s="1"/>
  <c r="S55" i="147"/>
  <c r="I55" i="147"/>
  <c r="N55" i="147" s="1"/>
  <c r="P55" i="147" s="1"/>
  <c r="T55" i="147" s="1"/>
  <c r="S54" i="147"/>
  <c r="I54" i="147"/>
  <c r="N54" i="147" s="1"/>
  <c r="P54" i="147" s="1"/>
  <c r="T54" i="147" s="1"/>
  <c r="S53" i="147"/>
  <c r="I53" i="147"/>
  <c r="N53" i="147" s="1"/>
  <c r="P53" i="147" s="1"/>
  <c r="T53" i="147" s="1"/>
  <c r="S52" i="147"/>
  <c r="I52" i="147"/>
  <c r="N52" i="147" s="1"/>
  <c r="P52" i="147" s="1"/>
  <c r="T52" i="147" s="1"/>
  <c r="S51" i="147"/>
  <c r="I51" i="147"/>
  <c r="N51" i="147" s="1"/>
  <c r="P51" i="147" s="1"/>
  <c r="T51" i="147" s="1"/>
  <c r="S50" i="147"/>
  <c r="I50" i="147"/>
  <c r="N50" i="147" s="1"/>
  <c r="P50" i="147" s="1"/>
  <c r="T50" i="147" s="1"/>
  <c r="S49" i="147"/>
  <c r="I49" i="147"/>
  <c r="N49" i="147" s="1"/>
  <c r="P49" i="147" s="1"/>
  <c r="T49" i="147" s="1"/>
  <c r="S48" i="147"/>
  <c r="I48" i="147"/>
  <c r="N48" i="147" s="1"/>
  <c r="P48" i="147" s="1"/>
  <c r="T48" i="147" s="1"/>
  <c r="S47" i="147"/>
  <c r="I47" i="147"/>
  <c r="N47" i="147" s="1"/>
  <c r="P47" i="147" s="1"/>
  <c r="T47" i="147" s="1"/>
  <c r="S46" i="147"/>
  <c r="I46" i="147"/>
  <c r="N46" i="147" s="1"/>
  <c r="P46" i="147" s="1"/>
  <c r="T46" i="147" s="1"/>
  <c r="S45" i="147"/>
  <c r="I45" i="147"/>
  <c r="N45" i="147" s="1"/>
  <c r="P45" i="147" s="1"/>
  <c r="T45" i="147" s="1"/>
  <c r="S44" i="147"/>
  <c r="I44" i="147"/>
  <c r="N44" i="147" s="1"/>
  <c r="P44" i="147" s="1"/>
  <c r="T44" i="147" s="1"/>
  <c r="S43" i="147"/>
  <c r="I43" i="147"/>
  <c r="N43" i="147" s="1"/>
  <c r="P43" i="147" s="1"/>
  <c r="T43" i="147" s="1"/>
  <c r="S42" i="147"/>
  <c r="I42" i="147"/>
  <c r="N42" i="147" s="1"/>
  <c r="P42" i="147" s="1"/>
  <c r="T42" i="147" s="1"/>
  <c r="S41" i="147"/>
  <c r="I41" i="147"/>
  <c r="N41" i="147" s="1"/>
  <c r="P41" i="147" s="1"/>
  <c r="T41" i="147" s="1"/>
  <c r="S40" i="147"/>
  <c r="I40" i="147"/>
  <c r="N40" i="147" s="1"/>
  <c r="P40" i="147" s="1"/>
  <c r="T40" i="147" s="1"/>
  <c r="S39" i="147"/>
  <c r="I39" i="147"/>
  <c r="N39" i="147" s="1"/>
  <c r="P39" i="147" s="1"/>
  <c r="T39" i="147" s="1"/>
  <c r="S38" i="147"/>
  <c r="I38" i="147"/>
  <c r="N38" i="147" s="1"/>
  <c r="P38" i="147" s="1"/>
  <c r="T38" i="147" s="1"/>
  <c r="S37" i="147"/>
  <c r="I37" i="147"/>
  <c r="N37" i="147" s="1"/>
  <c r="P37" i="147" s="1"/>
  <c r="T37" i="147" s="1"/>
  <c r="S36" i="147"/>
  <c r="I36" i="147"/>
  <c r="N36" i="147" s="1"/>
  <c r="P36" i="147" s="1"/>
  <c r="T36" i="147" s="1"/>
  <c r="S35" i="147"/>
  <c r="I35" i="147"/>
  <c r="N35" i="147" s="1"/>
  <c r="P35" i="147" s="1"/>
  <c r="T35" i="147" s="1"/>
  <c r="S34" i="147"/>
  <c r="I34" i="147"/>
  <c r="N34" i="147" s="1"/>
  <c r="P34" i="147" s="1"/>
  <c r="T34" i="147" s="1"/>
  <c r="S33" i="147"/>
  <c r="I33" i="147"/>
  <c r="N33" i="147" s="1"/>
  <c r="P33" i="147" s="1"/>
  <c r="T33" i="147" s="1"/>
  <c r="S32" i="147"/>
  <c r="I32" i="147"/>
  <c r="N32" i="147" s="1"/>
  <c r="P32" i="147" s="1"/>
  <c r="T32" i="147" s="1"/>
  <c r="S31" i="147"/>
  <c r="I31" i="147"/>
  <c r="N31" i="147" s="1"/>
  <c r="P31" i="147" s="1"/>
  <c r="T31" i="147" s="1"/>
  <c r="S30" i="147"/>
  <c r="I30" i="147"/>
  <c r="N30" i="147" s="1"/>
  <c r="P30" i="147" s="1"/>
  <c r="T30" i="147" s="1"/>
  <c r="S29" i="147"/>
  <c r="I29" i="147"/>
  <c r="N29" i="147" s="1"/>
  <c r="P29" i="147" s="1"/>
  <c r="T29" i="147" s="1"/>
  <c r="AB24" i="147"/>
  <c r="AA24" i="147"/>
  <c r="Z24" i="147"/>
  <c r="Z88" i="147" s="1"/>
  <c r="P94" i="147" s="1"/>
  <c r="C94" i="147" s="1"/>
  <c r="Y24" i="147"/>
  <c r="Y88" i="147" s="1"/>
  <c r="O94" i="147" s="1"/>
  <c r="K94" i="147" s="1"/>
  <c r="W24" i="147"/>
  <c r="W88" i="147" s="1"/>
  <c r="S24" i="147"/>
  <c r="N24" i="147"/>
  <c r="P24" i="147" s="1"/>
  <c r="N22" i="147"/>
  <c r="P22" i="147" s="1"/>
  <c r="S68" i="146"/>
  <c r="N68" i="146"/>
  <c r="P68" i="146" s="1"/>
  <c r="T68" i="146" s="1"/>
  <c r="S83" i="146"/>
  <c r="N83" i="146"/>
  <c r="P83" i="146" s="1"/>
  <c r="T83" i="146" s="1"/>
  <c r="S82" i="146"/>
  <c r="N82" i="146"/>
  <c r="P82" i="146" s="1"/>
  <c r="T82" i="146" s="1"/>
  <c r="S81" i="146"/>
  <c r="N81" i="146"/>
  <c r="P81" i="146" s="1"/>
  <c r="T81" i="146" s="1"/>
  <c r="S80" i="146"/>
  <c r="N80" i="146"/>
  <c r="P80" i="146" s="1"/>
  <c r="T80" i="146" s="1"/>
  <c r="S79" i="146"/>
  <c r="N79" i="146"/>
  <c r="P79" i="146" s="1"/>
  <c r="T79" i="146" s="1"/>
  <c r="S78" i="146"/>
  <c r="N78" i="146"/>
  <c r="P78" i="146" s="1"/>
  <c r="T78" i="146" s="1"/>
  <c r="S77" i="146"/>
  <c r="N77" i="146"/>
  <c r="P77" i="146" s="1"/>
  <c r="T77" i="146" s="1"/>
  <c r="S76" i="146"/>
  <c r="N76" i="146"/>
  <c r="P76" i="146" s="1"/>
  <c r="T76" i="146" s="1"/>
  <c r="S85" i="146"/>
  <c r="N85" i="146"/>
  <c r="P85" i="146" s="1"/>
  <c r="T85" i="146" s="1"/>
  <c r="S84" i="146"/>
  <c r="N84" i="146"/>
  <c r="P84" i="146" s="1"/>
  <c r="T84" i="146" s="1"/>
  <c r="S115" i="146"/>
  <c r="I115" i="146"/>
  <c r="N115" i="146" s="1"/>
  <c r="P115" i="146" s="1"/>
  <c r="T115" i="146" s="1"/>
  <c r="S114" i="146"/>
  <c r="I114" i="146"/>
  <c r="N114" i="146" s="1"/>
  <c r="P114" i="146" s="1"/>
  <c r="T114" i="146" s="1"/>
  <c r="S113" i="146"/>
  <c r="I113" i="146"/>
  <c r="N113" i="146" s="1"/>
  <c r="P113" i="146" s="1"/>
  <c r="T113" i="146" s="1"/>
  <c r="S112" i="146"/>
  <c r="I112" i="146"/>
  <c r="N112" i="146" s="1"/>
  <c r="P112" i="146" s="1"/>
  <c r="T112" i="146" s="1"/>
  <c r="S111" i="146"/>
  <c r="I111" i="146"/>
  <c r="N111" i="146" s="1"/>
  <c r="P111" i="146" s="1"/>
  <c r="T111" i="146" s="1"/>
  <c r="P91" i="146"/>
  <c r="X87" i="146"/>
  <c r="U87" i="146"/>
  <c r="O91" i="146" s="1"/>
  <c r="T86" i="146"/>
  <c r="S86" i="146"/>
  <c r="D86" i="146"/>
  <c r="S75" i="146"/>
  <c r="N75" i="146"/>
  <c r="P75" i="146" s="1"/>
  <c r="T75" i="146" s="1"/>
  <c r="S74" i="146"/>
  <c r="N74" i="146"/>
  <c r="P74" i="146" s="1"/>
  <c r="T74" i="146" s="1"/>
  <c r="S73" i="146"/>
  <c r="N73" i="146"/>
  <c r="P73" i="146" s="1"/>
  <c r="T73" i="146" s="1"/>
  <c r="S72" i="146"/>
  <c r="N72" i="146"/>
  <c r="P72" i="146" s="1"/>
  <c r="T72" i="146" s="1"/>
  <c r="S71" i="146"/>
  <c r="N71" i="146"/>
  <c r="P71" i="146" s="1"/>
  <c r="T71" i="146" s="1"/>
  <c r="S70" i="146"/>
  <c r="N70" i="146"/>
  <c r="P70" i="146" s="1"/>
  <c r="T70" i="146" s="1"/>
  <c r="S69" i="146"/>
  <c r="N69" i="146"/>
  <c r="P69" i="146" s="1"/>
  <c r="T69" i="146" s="1"/>
  <c r="T67" i="146"/>
  <c r="S67" i="146"/>
  <c r="T66" i="146"/>
  <c r="S66" i="146"/>
  <c r="D66" i="146"/>
  <c r="S65" i="146"/>
  <c r="I65" i="146"/>
  <c r="N65" i="146" s="1"/>
  <c r="P65" i="146" s="1"/>
  <c r="T65" i="146" s="1"/>
  <c r="S64" i="146"/>
  <c r="I64" i="146"/>
  <c r="N64" i="146" s="1"/>
  <c r="P64" i="146" s="1"/>
  <c r="T64" i="146" s="1"/>
  <c r="S63" i="146"/>
  <c r="I63" i="146"/>
  <c r="N63" i="146" s="1"/>
  <c r="P63" i="146" s="1"/>
  <c r="T63" i="146" s="1"/>
  <c r="S62" i="146"/>
  <c r="I62" i="146"/>
  <c r="N62" i="146" s="1"/>
  <c r="P62" i="146" s="1"/>
  <c r="T62" i="146" s="1"/>
  <c r="S61" i="146"/>
  <c r="I61" i="146"/>
  <c r="N61" i="146" s="1"/>
  <c r="P61" i="146" s="1"/>
  <c r="T61" i="146" s="1"/>
  <c r="S60" i="146"/>
  <c r="I60" i="146"/>
  <c r="N60" i="146" s="1"/>
  <c r="P60" i="146" s="1"/>
  <c r="T60" i="146" s="1"/>
  <c r="S59" i="146"/>
  <c r="I59" i="146"/>
  <c r="N59" i="146" s="1"/>
  <c r="P59" i="146" s="1"/>
  <c r="T59" i="146" s="1"/>
  <c r="S58" i="146"/>
  <c r="I58" i="146"/>
  <c r="N58" i="146" s="1"/>
  <c r="P58" i="146" s="1"/>
  <c r="T58" i="146" s="1"/>
  <c r="S57" i="146"/>
  <c r="I57" i="146"/>
  <c r="N57" i="146" s="1"/>
  <c r="P57" i="146" s="1"/>
  <c r="T57" i="146" s="1"/>
  <c r="S56" i="146"/>
  <c r="I56" i="146"/>
  <c r="N56" i="146" s="1"/>
  <c r="P56" i="146" s="1"/>
  <c r="T56" i="146" s="1"/>
  <c r="S55" i="146"/>
  <c r="I55" i="146"/>
  <c r="N55" i="146" s="1"/>
  <c r="P55" i="146" s="1"/>
  <c r="T55" i="146" s="1"/>
  <c r="S54" i="146"/>
  <c r="I54" i="146"/>
  <c r="N54" i="146" s="1"/>
  <c r="P54" i="146" s="1"/>
  <c r="T54" i="146" s="1"/>
  <c r="S53" i="146"/>
  <c r="I53" i="146"/>
  <c r="N53" i="146" s="1"/>
  <c r="P53" i="146" s="1"/>
  <c r="T53" i="146" s="1"/>
  <c r="S52" i="146"/>
  <c r="I52" i="146"/>
  <c r="N52" i="146" s="1"/>
  <c r="P52" i="146" s="1"/>
  <c r="T52" i="146" s="1"/>
  <c r="S51" i="146"/>
  <c r="I51" i="146"/>
  <c r="N51" i="146" s="1"/>
  <c r="P51" i="146" s="1"/>
  <c r="T51" i="146" s="1"/>
  <c r="S50" i="146"/>
  <c r="I50" i="146"/>
  <c r="N50" i="146" s="1"/>
  <c r="P50" i="146" s="1"/>
  <c r="T50" i="146" s="1"/>
  <c r="S49" i="146"/>
  <c r="I49" i="146"/>
  <c r="N49" i="146" s="1"/>
  <c r="P49" i="146" s="1"/>
  <c r="T49" i="146" s="1"/>
  <c r="S48" i="146"/>
  <c r="I48" i="146"/>
  <c r="N48" i="146" s="1"/>
  <c r="P48" i="146" s="1"/>
  <c r="T48" i="146" s="1"/>
  <c r="S47" i="146"/>
  <c r="I47" i="146"/>
  <c r="N47" i="146" s="1"/>
  <c r="P47" i="146" s="1"/>
  <c r="T47" i="146" s="1"/>
  <c r="S46" i="146"/>
  <c r="I46" i="146"/>
  <c r="N46" i="146" s="1"/>
  <c r="P46" i="146" s="1"/>
  <c r="T46" i="146" s="1"/>
  <c r="S45" i="146"/>
  <c r="I45" i="146"/>
  <c r="N45" i="146" s="1"/>
  <c r="P45" i="146" s="1"/>
  <c r="T45" i="146" s="1"/>
  <c r="S44" i="146"/>
  <c r="I44" i="146"/>
  <c r="N44" i="146" s="1"/>
  <c r="P44" i="146" s="1"/>
  <c r="T44" i="146" s="1"/>
  <c r="S43" i="146"/>
  <c r="I43" i="146"/>
  <c r="N43" i="146" s="1"/>
  <c r="P43" i="146" s="1"/>
  <c r="T43" i="146" s="1"/>
  <c r="S42" i="146"/>
  <c r="I42" i="146"/>
  <c r="N42" i="146" s="1"/>
  <c r="P42" i="146" s="1"/>
  <c r="T42" i="146" s="1"/>
  <c r="S41" i="146"/>
  <c r="I41" i="146"/>
  <c r="N41" i="146" s="1"/>
  <c r="P41" i="146" s="1"/>
  <c r="T41" i="146" s="1"/>
  <c r="S40" i="146"/>
  <c r="I40" i="146"/>
  <c r="N40" i="146" s="1"/>
  <c r="P40" i="146" s="1"/>
  <c r="T40" i="146" s="1"/>
  <c r="S39" i="146"/>
  <c r="I39" i="146"/>
  <c r="N39" i="146" s="1"/>
  <c r="P39" i="146" s="1"/>
  <c r="T39" i="146" s="1"/>
  <c r="S38" i="146"/>
  <c r="I38" i="146"/>
  <c r="N38" i="146" s="1"/>
  <c r="P38" i="146" s="1"/>
  <c r="T38" i="146" s="1"/>
  <c r="S37" i="146"/>
  <c r="I37" i="146"/>
  <c r="N37" i="146" s="1"/>
  <c r="P37" i="146" s="1"/>
  <c r="T37" i="146" s="1"/>
  <c r="S36" i="146"/>
  <c r="I36" i="146"/>
  <c r="N36" i="146" s="1"/>
  <c r="P36" i="146" s="1"/>
  <c r="T36" i="146" s="1"/>
  <c r="S35" i="146"/>
  <c r="I35" i="146"/>
  <c r="N35" i="146" s="1"/>
  <c r="P35" i="146" s="1"/>
  <c r="T35" i="146" s="1"/>
  <c r="S34" i="146"/>
  <c r="I34" i="146"/>
  <c r="N34" i="146" s="1"/>
  <c r="P34" i="146" s="1"/>
  <c r="T34" i="146" s="1"/>
  <c r="S33" i="146"/>
  <c r="I33" i="146"/>
  <c r="N33" i="146" s="1"/>
  <c r="P33" i="146" s="1"/>
  <c r="T33" i="146" s="1"/>
  <c r="S32" i="146"/>
  <c r="I32" i="146"/>
  <c r="N32" i="146" s="1"/>
  <c r="P32" i="146" s="1"/>
  <c r="T32" i="146" s="1"/>
  <c r="S31" i="146"/>
  <c r="I31" i="146"/>
  <c r="N31" i="146" s="1"/>
  <c r="P31" i="146" s="1"/>
  <c r="T31" i="146" s="1"/>
  <c r="S30" i="146"/>
  <c r="I30" i="146"/>
  <c r="N30" i="146" s="1"/>
  <c r="P30" i="146" s="1"/>
  <c r="T30" i="146" s="1"/>
  <c r="S29" i="146"/>
  <c r="I29" i="146"/>
  <c r="N29" i="146" s="1"/>
  <c r="P29" i="146" s="1"/>
  <c r="T29" i="146" s="1"/>
  <c r="AB24" i="146"/>
  <c r="AA24" i="146"/>
  <c r="Z24" i="146"/>
  <c r="Z87" i="146" s="1"/>
  <c r="P93" i="146" s="1"/>
  <c r="C93" i="146" s="1"/>
  <c r="Y24" i="146"/>
  <c r="Y87" i="146" s="1"/>
  <c r="O93" i="146" s="1"/>
  <c r="K93" i="146" s="1"/>
  <c r="W24" i="146"/>
  <c r="W87" i="146" s="1"/>
  <c r="S24" i="146"/>
  <c r="N24" i="146"/>
  <c r="P24" i="146" s="1"/>
  <c r="N22" i="146"/>
  <c r="P22" i="146" s="1"/>
  <c r="D91" i="145"/>
  <c r="S87" i="145"/>
  <c r="N87" i="145"/>
  <c r="P87" i="145" s="1"/>
  <c r="T87" i="145" s="1"/>
  <c r="S86" i="145"/>
  <c r="N86" i="145"/>
  <c r="P86" i="145" s="1"/>
  <c r="T86" i="145" s="1"/>
  <c r="S85" i="145"/>
  <c r="N85" i="145"/>
  <c r="P85" i="145" s="1"/>
  <c r="T85" i="145" s="1"/>
  <c r="S84" i="145"/>
  <c r="N84" i="145"/>
  <c r="P84" i="145" s="1"/>
  <c r="T84" i="145" s="1"/>
  <c r="S90" i="145"/>
  <c r="N90" i="145"/>
  <c r="P90" i="145" s="1"/>
  <c r="T90" i="145" s="1"/>
  <c r="S89" i="145"/>
  <c r="N89" i="145"/>
  <c r="P89" i="145" s="1"/>
  <c r="T89" i="145" s="1"/>
  <c r="S88" i="145"/>
  <c r="N88" i="145"/>
  <c r="P88" i="145" s="1"/>
  <c r="T88" i="145" s="1"/>
  <c r="I69" i="145"/>
  <c r="N69" i="145" s="1"/>
  <c r="P69" i="145" s="1"/>
  <c r="T69" i="145" s="1"/>
  <c r="I68" i="145"/>
  <c r="N68" i="145" s="1"/>
  <c r="P68" i="145" s="1"/>
  <c r="T68" i="145" s="1"/>
  <c r="I67" i="145"/>
  <c r="N67" i="145" s="1"/>
  <c r="P67" i="145" s="1"/>
  <c r="T67" i="145" s="1"/>
  <c r="S69" i="145"/>
  <c r="S68" i="145"/>
  <c r="S67" i="145"/>
  <c r="D94" i="143"/>
  <c r="S67" i="143"/>
  <c r="I67" i="143"/>
  <c r="N67" i="143" s="1"/>
  <c r="P67" i="143" s="1"/>
  <c r="T67" i="143" s="1"/>
  <c r="L97" i="149" l="1"/>
  <c r="L98" i="149"/>
  <c r="L102" i="149" s="1"/>
  <c r="P24" i="149"/>
  <c r="V24" i="149" s="1"/>
  <c r="V93" i="149" s="1"/>
  <c r="P100" i="149" s="1"/>
  <c r="C100" i="149" s="1"/>
  <c r="S93" i="149"/>
  <c r="O96" i="149" s="1"/>
  <c r="O100" i="149"/>
  <c r="K100" i="149" s="1"/>
  <c r="O101" i="149"/>
  <c r="K101" i="149" s="1"/>
  <c r="O97" i="149"/>
  <c r="E24" i="148"/>
  <c r="S85" i="148"/>
  <c r="O88" i="148" s="1"/>
  <c r="V24" i="148"/>
  <c r="V85" i="148" s="1"/>
  <c r="T24" i="148"/>
  <c r="T85" i="148" s="1"/>
  <c r="O92" i="148"/>
  <c r="K92" i="148" s="1"/>
  <c r="O93" i="148"/>
  <c r="K93" i="148" s="1"/>
  <c r="L90" i="148"/>
  <c r="L94" i="148" s="1"/>
  <c r="L89" i="148"/>
  <c r="L93" i="147"/>
  <c r="L97" i="147" s="1"/>
  <c r="S88" i="147"/>
  <c r="O91" i="147" s="1"/>
  <c r="V24" i="147"/>
  <c r="V88" i="147" s="1"/>
  <c r="T24" i="147"/>
  <c r="T88" i="147" s="1"/>
  <c r="O95" i="147"/>
  <c r="K95" i="147" s="1"/>
  <c r="O96" i="147"/>
  <c r="K96" i="147" s="1"/>
  <c r="L92" i="147"/>
  <c r="E24" i="147"/>
  <c r="E24" i="146"/>
  <c r="S87" i="146"/>
  <c r="O92" i="146" s="1"/>
  <c r="K92" i="146" s="1"/>
  <c r="L92" i="146"/>
  <c r="L96" i="146" s="1"/>
  <c r="V24" i="146"/>
  <c r="V87" i="146" s="1"/>
  <c r="T24" i="146"/>
  <c r="T87" i="146" s="1"/>
  <c r="O94" i="146"/>
  <c r="K94" i="146" s="1"/>
  <c r="O95" i="146"/>
  <c r="K95" i="146" s="1"/>
  <c r="L91" i="146"/>
  <c r="O90" i="146" l="1"/>
  <c r="O98" i="149"/>
  <c r="K98" i="149" s="1"/>
  <c r="K97" i="149" s="1"/>
  <c r="T24" i="149"/>
  <c r="T93" i="149" s="1"/>
  <c r="P98" i="149" s="1"/>
  <c r="C98" i="149" s="1"/>
  <c r="C97" i="149" s="1"/>
  <c r="P101" i="149"/>
  <c r="C101" i="149" s="1"/>
  <c r="O90" i="148"/>
  <c r="K90" i="148" s="1"/>
  <c r="K89" i="148" s="1"/>
  <c r="P88" i="148"/>
  <c r="P90" i="148"/>
  <c r="C90" i="148" s="1"/>
  <c r="P92" i="148"/>
  <c r="C92" i="148" s="1"/>
  <c r="P93" i="148"/>
  <c r="C93" i="148" s="1"/>
  <c r="O93" i="147"/>
  <c r="K93" i="147" s="1"/>
  <c r="K92" i="147" s="1"/>
  <c r="P91" i="147"/>
  <c r="P93" i="147"/>
  <c r="C93" i="147" s="1"/>
  <c r="P95" i="147"/>
  <c r="C95" i="147" s="1"/>
  <c r="P96" i="147"/>
  <c r="C96" i="147" s="1"/>
  <c r="K91" i="146"/>
  <c r="P90" i="146"/>
  <c r="P92" i="146"/>
  <c r="C92" i="146" s="1"/>
  <c r="P94" i="146"/>
  <c r="C94" i="146" s="1"/>
  <c r="P95" i="146"/>
  <c r="C95" i="146" s="1"/>
  <c r="P96" i="149" l="1"/>
  <c r="C89" i="148"/>
  <c r="C92" i="147"/>
  <c r="C91" i="146"/>
  <c r="S120" i="145" l="1"/>
  <c r="I120" i="145"/>
  <c r="N120" i="145" s="1"/>
  <c r="P120" i="145" s="1"/>
  <c r="T120" i="145" s="1"/>
  <c r="S119" i="145"/>
  <c r="I119" i="145"/>
  <c r="N119" i="145" s="1"/>
  <c r="P119" i="145" s="1"/>
  <c r="T119" i="145" s="1"/>
  <c r="S118" i="145"/>
  <c r="I118" i="145"/>
  <c r="N118" i="145" s="1"/>
  <c r="P118" i="145" s="1"/>
  <c r="T118" i="145" s="1"/>
  <c r="S117" i="145"/>
  <c r="I117" i="145"/>
  <c r="N117" i="145" s="1"/>
  <c r="P117" i="145" s="1"/>
  <c r="T117" i="145" s="1"/>
  <c r="S116" i="145"/>
  <c r="I116" i="145"/>
  <c r="N116" i="145" s="1"/>
  <c r="P116" i="145" s="1"/>
  <c r="T116" i="145" s="1"/>
  <c r="P96" i="145"/>
  <c r="X92" i="145"/>
  <c r="U92" i="145"/>
  <c r="L96" i="145" s="1"/>
  <c r="T91" i="145"/>
  <c r="S91" i="145"/>
  <c r="S83" i="145"/>
  <c r="N83" i="145"/>
  <c r="P83" i="145" s="1"/>
  <c r="T83" i="145" s="1"/>
  <c r="S82" i="145"/>
  <c r="N82" i="145"/>
  <c r="P82" i="145" s="1"/>
  <c r="T82" i="145" s="1"/>
  <c r="S81" i="145"/>
  <c r="N81" i="145"/>
  <c r="P81" i="145" s="1"/>
  <c r="T81" i="145" s="1"/>
  <c r="S80" i="145"/>
  <c r="N80" i="145"/>
  <c r="P80" i="145" s="1"/>
  <c r="T80" i="145" s="1"/>
  <c r="S79" i="145"/>
  <c r="N79" i="145"/>
  <c r="P79" i="145" s="1"/>
  <c r="T79" i="145" s="1"/>
  <c r="S78" i="145"/>
  <c r="N78" i="145"/>
  <c r="P78" i="145" s="1"/>
  <c r="T78" i="145" s="1"/>
  <c r="S77" i="145"/>
  <c r="I77" i="145"/>
  <c r="N77" i="145" s="1"/>
  <c r="P77" i="145" s="1"/>
  <c r="T77" i="145" s="1"/>
  <c r="S76" i="145"/>
  <c r="N76" i="145"/>
  <c r="P76" i="145" s="1"/>
  <c r="T76" i="145" s="1"/>
  <c r="S75" i="145"/>
  <c r="N75" i="145"/>
  <c r="P75" i="145" s="1"/>
  <c r="T75" i="145" s="1"/>
  <c r="S74" i="145"/>
  <c r="I74" i="145"/>
  <c r="N74" i="145" s="1"/>
  <c r="P74" i="145" s="1"/>
  <c r="T74" i="145" s="1"/>
  <c r="S73" i="145"/>
  <c r="N73" i="145"/>
  <c r="P73" i="145" s="1"/>
  <c r="T73" i="145" s="1"/>
  <c r="S72" i="145"/>
  <c r="I72" i="145"/>
  <c r="N72" i="145" s="1"/>
  <c r="P72" i="145" s="1"/>
  <c r="T72" i="145" s="1"/>
  <c r="S71" i="145"/>
  <c r="I71" i="145"/>
  <c r="N71" i="145" s="1"/>
  <c r="P71" i="145" s="1"/>
  <c r="T71" i="145" s="1"/>
  <c r="S70" i="145"/>
  <c r="I70" i="145"/>
  <c r="N70" i="145" s="1"/>
  <c r="P70" i="145" s="1"/>
  <c r="T70" i="145" s="1"/>
  <c r="T66" i="145"/>
  <c r="S66" i="145"/>
  <c r="T65" i="145"/>
  <c r="S65" i="145"/>
  <c r="D65" i="145"/>
  <c r="S64" i="145"/>
  <c r="I64" i="145"/>
  <c r="N64" i="145" s="1"/>
  <c r="P64" i="145" s="1"/>
  <c r="T64" i="145" s="1"/>
  <c r="S63" i="145"/>
  <c r="I63" i="145"/>
  <c r="N63" i="145" s="1"/>
  <c r="P63" i="145" s="1"/>
  <c r="T63" i="145" s="1"/>
  <c r="S62" i="145"/>
  <c r="I62" i="145"/>
  <c r="N62" i="145" s="1"/>
  <c r="P62" i="145" s="1"/>
  <c r="T62" i="145" s="1"/>
  <c r="S61" i="145"/>
  <c r="I61" i="145"/>
  <c r="N61" i="145" s="1"/>
  <c r="P61" i="145" s="1"/>
  <c r="T61" i="145" s="1"/>
  <c r="S60" i="145"/>
  <c r="I60" i="145"/>
  <c r="N60" i="145" s="1"/>
  <c r="P60" i="145" s="1"/>
  <c r="T60" i="145" s="1"/>
  <c r="S59" i="145"/>
  <c r="I59" i="145"/>
  <c r="N59" i="145" s="1"/>
  <c r="P59" i="145" s="1"/>
  <c r="T59" i="145" s="1"/>
  <c r="S58" i="145"/>
  <c r="I58" i="145"/>
  <c r="N58" i="145" s="1"/>
  <c r="P58" i="145" s="1"/>
  <c r="T58" i="145" s="1"/>
  <c r="S57" i="145"/>
  <c r="I57" i="145"/>
  <c r="N57" i="145" s="1"/>
  <c r="P57" i="145" s="1"/>
  <c r="T57" i="145" s="1"/>
  <c r="S56" i="145"/>
  <c r="I56" i="145"/>
  <c r="N56" i="145" s="1"/>
  <c r="P56" i="145" s="1"/>
  <c r="T56" i="145" s="1"/>
  <c r="S55" i="145"/>
  <c r="I55" i="145"/>
  <c r="N55" i="145" s="1"/>
  <c r="P55" i="145" s="1"/>
  <c r="T55" i="145" s="1"/>
  <c r="S54" i="145"/>
  <c r="I54" i="145"/>
  <c r="N54" i="145" s="1"/>
  <c r="P54" i="145" s="1"/>
  <c r="T54" i="145" s="1"/>
  <c r="S53" i="145"/>
  <c r="I53" i="145"/>
  <c r="N53" i="145" s="1"/>
  <c r="P53" i="145" s="1"/>
  <c r="T53" i="145" s="1"/>
  <c r="S52" i="145"/>
  <c r="I52" i="145"/>
  <c r="N52" i="145" s="1"/>
  <c r="P52" i="145" s="1"/>
  <c r="T52" i="145" s="1"/>
  <c r="S51" i="145"/>
  <c r="I51" i="145"/>
  <c r="N51" i="145" s="1"/>
  <c r="P51" i="145" s="1"/>
  <c r="T51" i="145" s="1"/>
  <c r="S50" i="145"/>
  <c r="I50" i="145"/>
  <c r="N50" i="145" s="1"/>
  <c r="P50" i="145" s="1"/>
  <c r="T50" i="145" s="1"/>
  <c r="S49" i="145"/>
  <c r="I49" i="145"/>
  <c r="N49" i="145" s="1"/>
  <c r="P49" i="145" s="1"/>
  <c r="T49" i="145" s="1"/>
  <c r="S48" i="145"/>
  <c r="I48" i="145"/>
  <c r="N48" i="145" s="1"/>
  <c r="P48" i="145" s="1"/>
  <c r="T48" i="145" s="1"/>
  <c r="S47" i="145"/>
  <c r="I47" i="145"/>
  <c r="N47" i="145" s="1"/>
  <c r="P47" i="145" s="1"/>
  <c r="T47" i="145" s="1"/>
  <c r="S46" i="145"/>
  <c r="I46" i="145"/>
  <c r="N46" i="145" s="1"/>
  <c r="P46" i="145" s="1"/>
  <c r="T46" i="145" s="1"/>
  <c r="S45" i="145"/>
  <c r="I45" i="145"/>
  <c r="N45" i="145" s="1"/>
  <c r="P45" i="145" s="1"/>
  <c r="T45" i="145" s="1"/>
  <c r="S44" i="145"/>
  <c r="I44" i="145"/>
  <c r="N44" i="145" s="1"/>
  <c r="P44" i="145" s="1"/>
  <c r="T44" i="145" s="1"/>
  <c r="S43" i="145"/>
  <c r="I43" i="145"/>
  <c r="N43" i="145" s="1"/>
  <c r="P43" i="145" s="1"/>
  <c r="T43" i="145" s="1"/>
  <c r="S42" i="145"/>
  <c r="I42" i="145"/>
  <c r="N42" i="145" s="1"/>
  <c r="P42" i="145" s="1"/>
  <c r="T42" i="145" s="1"/>
  <c r="S41" i="145"/>
  <c r="I41" i="145"/>
  <c r="N41" i="145" s="1"/>
  <c r="P41" i="145" s="1"/>
  <c r="T41" i="145" s="1"/>
  <c r="S40" i="145"/>
  <c r="I40" i="145"/>
  <c r="N40" i="145" s="1"/>
  <c r="P40" i="145" s="1"/>
  <c r="T40" i="145" s="1"/>
  <c r="S39" i="145"/>
  <c r="I39" i="145"/>
  <c r="N39" i="145" s="1"/>
  <c r="P39" i="145" s="1"/>
  <c r="T39" i="145" s="1"/>
  <c r="S38" i="145"/>
  <c r="I38" i="145"/>
  <c r="N38" i="145" s="1"/>
  <c r="P38" i="145" s="1"/>
  <c r="T38" i="145" s="1"/>
  <c r="S37" i="145"/>
  <c r="I37" i="145"/>
  <c r="N37" i="145" s="1"/>
  <c r="P37" i="145" s="1"/>
  <c r="T37" i="145" s="1"/>
  <c r="S36" i="145"/>
  <c r="I36" i="145"/>
  <c r="N36" i="145" s="1"/>
  <c r="P36" i="145" s="1"/>
  <c r="T36" i="145" s="1"/>
  <c r="S35" i="145"/>
  <c r="I35" i="145"/>
  <c r="N35" i="145" s="1"/>
  <c r="P35" i="145" s="1"/>
  <c r="T35" i="145" s="1"/>
  <c r="S34" i="145"/>
  <c r="I34" i="145"/>
  <c r="N34" i="145" s="1"/>
  <c r="P34" i="145" s="1"/>
  <c r="T34" i="145" s="1"/>
  <c r="S33" i="145"/>
  <c r="I33" i="145"/>
  <c r="N33" i="145" s="1"/>
  <c r="P33" i="145" s="1"/>
  <c r="T33" i="145" s="1"/>
  <c r="S32" i="145"/>
  <c r="I32" i="145"/>
  <c r="N32" i="145" s="1"/>
  <c r="P32" i="145" s="1"/>
  <c r="T32" i="145" s="1"/>
  <c r="S31" i="145"/>
  <c r="I31" i="145"/>
  <c r="N31" i="145" s="1"/>
  <c r="P31" i="145" s="1"/>
  <c r="T31" i="145" s="1"/>
  <c r="S30" i="145"/>
  <c r="I30" i="145"/>
  <c r="N30" i="145" s="1"/>
  <c r="P30" i="145" s="1"/>
  <c r="T30" i="145" s="1"/>
  <c r="S29" i="145"/>
  <c r="I29" i="145"/>
  <c r="N29" i="145" s="1"/>
  <c r="P29" i="145" s="1"/>
  <c r="T29" i="145" s="1"/>
  <c r="AB24" i="145"/>
  <c r="AA24" i="145"/>
  <c r="Z24" i="145"/>
  <c r="Z92" i="145" s="1"/>
  <c r="P98" i="145" s="1"/>
  <c r="C98" i="145" s="1"/>
  <c r="Y24" i="145"/>
  <c r="Y92" i="145" s="1"/>
  <c r="O98" i="145" s="1"/>
  <c r="K98" i="145" s="1"/>
  <c r="W24" i="145"/>
  <c r="W92" i="145" s="1"/>
  <c r="S24" i="145"/>
  <c r="N24" i="145"/>
  <c r="E24" i="145" s="1"/>
  <c r="N22" i="145"/>
  <c r="P22" i="145" s="1"/>
  <c r="I35" i="144"/>
  <c r="N35" i="144" s="1"/>
  <c r="P35" i="144" s="1"/>
  <c r="T35" i="144" s="1"/>
  <c r="I33" i="144"/>
  <c r="N33" i="144" s="1"/>
  <c r="P33" i="144" s="1"/>
  <c r="T33" i="144" s="1"/>
  <c r="I32" i="144"/>
  <c r="N32" i="144" s="1"/>
  <c r="P32" i="144" s="1"/>
  <c r="T32" i="144" s="1"/>
  <c r="I31" i="144"/>
  <c r="N31" i="144" s="1"/>
  <c r="P31" i="144" s="1"/>
  <c r="T31" i="144" s="1"/>
  <c r="I30" i="144"/>
  <c r="S56" i="144"/>
  <c r="I56" i="144"/>
  <c r="N56" i="144" s="1"/>
  <c r="P56" i="144" s="1"/>
  <c r="T56" i="144" s="1"/>
  <c r="S55" i="144"/>
  <c r="I55" i="144"/>
  <c r="N55" i="144" s="1"/>
  <c r="P55" i="144" s="1"/>
  <c r="T55" i="144" s="1"/>
  <c r="S54" i="144"/>
  <c r="I54" i="144"/>
  <c r="N54" i="144" s="1"/>
  <c r="P54" i="144" s="1"/>
  <c r="T54" i="144" s="1"/>
  <c r="S53" i="144"/>
  <c r="I53" i="144"/>
  <c r="N53" i="144" s="1"/>
  <c r="P53" i="144" s="1"/>
  <c r="T53" i="144" s="1"/>
  <c r="S52" i="144"/>
  <c r="I52" i="144"/>
  <c r="N52" i="144" s="1"/>
  <c r="P52" i="144" s="1"/>
  <c r="T52" i="144" s="1"/>
  <c r="S51" i="144"/>
  <c r="I51" i="144"/>
  <c r="N51" i="144" s="1"/>
  <c r="P51" i="144" s="1"/>
  <c r="T51" i="144" s="1"/>
  <c r="S62" i="144"/>
  <c r="I62" i="144"/>
  <c r="N62" i="144" s="1"/>
  <c r="P62" i="144" s="1"/>
  <c r="T62" i="144" s="1"/>
  <c r="S61" i="144"/>
  <c r="I61" i="144"/>
  <c r="N61" i="144" s="1"/>
  <c r="P61" i="144" s="1"/>
  <c r="T61" i="144" s="1"/>
  <c r="S60" i="144"/>
  <c r="I60" i="144"/>
  <c r="N60" i="144" s="1"/>
  <c r="P60" i="144" s="1"/>
  <c r="T60" i="144" s="1"/>
  <c r="S59" i="144"/>
  <c r="I59" i="144"/>
  <c r="N59" i="144" s="1"/>
  <c r="P59" i="144" s="1"/>
  <c r="T59" i="144" s="1"/>
  <c r="S58" i="144"/>
  <c r="I58" i="144"/>
  <c r="N58" i="144" s="1"/>
  <c r="P58" i="144" s="1"/>
  <c r="T58" i="144" s="1"/>
  <c r="S57" i="144"/>
  <c r="I57" i="144"/>
  <c r="N57" i="144" s="1"/>
  <c r="P57" i="144" s="1"/>
  <c r="T57" i="144" s="1"/>
  <c r="S65" i="144"/>
  <c r="I65" i="144"/>
  <c r="N65" i="144" s="1"/>
  <c r="P65" i="144" s="1"/>
  <c r="T65" i="144" s="1"/>
  <c r="S64" i="144"/>
  <c r="I64" i="144"/>
  <c r="N64" i="144" s="1"/>
  <c r="P64" i="144" s="1"/>
  <c r="T64" i="144" s="1"/>
  <c r="S63" i="144"/>
  <c r="I63" i="144"/>
  <c r="N63" i="144" s="1"/>
  <c r="P63" i="144" s="1"/>
  <c r="T63" i="144" s="1"/>
  <c r="S115" i="144"/>
  <c r="I115" i="144"/>
  <c r="N115" i="144" s="1"/>
  <c r="P115" i="144" s="1"/>
  <c r="T115" i="144" s="1"/>
  <c r="S114" i="144"/>
  <c r="I114" i="144"/>
  <c r="N114" i="144" s="1"/>
  <c r="P114" i="144" s="1"/>
  <c r="T114" i="144" s="1"/>
  <c r="S113" i="144"/>
  <c r="I113" i="144"/>
  <c r="N113" i="144" s="1"/>
  <c r="P113" i="144" s="1"/>
  <c r="T113" i="144" s="1"/>
  <c r="S112" i="144"/>
  <c r="I112" i="144"/>
  <c r="N112" i="144" s="1"/>
  <c r="P112" i="144" s="1"/>
  <c r="T112" i="144" s="1"/>
  <c r="S111" i="144"/>
  <c r="I111" i="144"/>
  <c r="N111" i="144" s="1"/>
  <c r="P111" i="144" s="1"/>
  <c r="T111" i="144" s="1"/>
  <c r="P91" i="144"/>
  <c r="X87" i="144"/>
  <c r="U87" i="144"/>
  <c r="O91" i="144" s="1"/>
  <c r="T86" i="144"/>
  <c r="S86" i="144"/>
  <c r="D86" i="144"/>
  <c r="S85" i="144"/>
  <c r="N85" i="144"/>
  <c r="P85" i="144" s="1"/>
  <c r="T85" i="144" s="1"/>
  <c r="S84" i="144"/>
  <c r="N84" i="144"/>
  <c r="P84" i="144" s="1"/>
  <c r="T84" i="144" s="1"/>
  <c r="S83" i="144"/>
  <c r="N83" i="144"/>
  <c r="P83" i="144" s="1"/>
  <c r="T83" i="144" s="1"/>
  <c r="S82" i="144"/>
  <c r="N82" i="144"/>
  <c r="P82" i="144" s="1"/>
  <c r="T82" i="144" s="1"/>
  <c r="S81" i="144"/>
  <c r="N81" i="144"/>
  <c r="P81" i="144" s="1"/>
  <c r="T81" i="144" s="1"/>
  <c r="S80" i="144"/>
  <c r="N80" i="144"/>
  <c r="P80" i="144" s="1"/>
  <c r="T80" i="144" s="1"/>
  <c r="S79" i="144"/>
  <c r="N79" i="144"/>
  <c r="P79" i="144" s="1"/>
  <c r="T79" i="144" s="1"/>
  <c r="S78" i="144"/>
  <c r="N78" i="144"/>
  <c r="P78" i="144" s="1"/>
  <c r="T78" i="144" s="1"/>
  <c r="S77" i="144"/>
  <c r="N77" i="144"/>
  <c r="P77" i="144" s="1"/>
  <c r="T77" i="144" s="1"/>
  <c r="S76" i="144"/>
  <c r="N76" i="144"/>
  <c r="P76" i="144" s="1"/>
  <c r="T76" i="144" s="1"/>
  <c r="S75" i="144"/>
  <c r="N75" i="144"/>
  <c r="P75" i="144" s="1"/>
  <c r="T75" i="144" s="1"/>
  <c r="S74" i="144"/>
  <c r="N74" i="144"/>
  <c r="P74" i="144" s="1"/>
  <c r="T74" i="144" s="1"/>
  <c r="S73" i="144"/>
  <c r="N73" i="144"/>
  <c r="P73" i="144" s="1"/>
  <c r="T73" i="144" s="1"/>
  <c r="S72" i="144"/>
  <c r="N72" i="144"/>
  <c r="P72" i="144" s="1"/>
  <c r="T72" i="144" s="1"/>
  <c r="S71" i="144"/>
  <c r="N71" i="144"/>
  <c r="P71" i="144" s="1"/>
  <c r="T71" i="144" s="1"/>
  <c r="S70" i="144"/>
  <c r="N70" i="144"/>
  <c r="P70" i="144" s="1"/>
  <c r="T70" i="144" s="1"/>
  <c r="S69" i="144"/>
  <c r="N69" i="144"/>
  <c r="P69" i="144" s="1"/>
  <c r="T69" i="144" s="1"/>
  <c r="S68" i="144"/>
  <c r="N68" i="144"/>
  <c r="P68" i="144" s="1"/>
  <c r="T68" i="144" s="1"/>
  <c r="T67" i="144"/>
  <c r="S67" i="144"/>
  <c r="T66" i="144"/>
  <c r="S66" i="144"/>
  <c r="D66" i="144"/>
  <c r="S50" i="144"/>
  <c r="I50" i="144"/>
  <c r="N50" i="144" s="1"/>
  <c r="P50" i="144" s="1"/>
  <c r="T50" i="144" s="1"/>
  <c r="S49" i="144"/>
  <c r="I49" i="144"/>
  <c r="N49" i="144" s="1"/>
  <c r="P49" i="144" s="1"/>
  <c r="T49" i="144" s="1"/>
  <c r="S48" i="144"/>
  <c r="I48" i="144"/>
  <c r="N48" i="144" s="1"/>
  <c r="P48" i="144" s="1"/>
  <c r="T48" i="144" s="1"/>
  <c r="S47" i="144"/>
  <c r="I47" i="144"/>
  <c r="N47" i="144" s="1"/>
  <c r="P47" i="144" s="1"/>
  <c r="T47" i="144" s="1"/>
  <c r="S46" i="144"/>
  <c r="I46" i="144"/>
  <c r="N46" i="144" s="1"/>
  <c r="P46" i="144" s="1"/>
  <c r="T46" i="144" s="1"/>
  <c r="S45" i="144"/>
  <c r="I45" i="144"/>
  <c r="N45" i="144" s="1"/>
  <c r="P45" i="144" s="1"/>
  <c r="T45" i="144" s="1"/>
  <c r="S44" i="144"/>
  <c r="I44" i="144"/>
  <c r="N44" i="144" s="1"/>
  <c r="P44" i="144" s="1"/>
  <c r="T44" i="144" s="1"/>
  <c r="S43" i="144"/>
  <c r="I43" i="144"/>
  <c r="N43" i="144" s="1"/>
  <c r="P43" i="144" s="1"/>
  <c r="T43" i="144" s="1"/>
  <c r="S42" i="144"/>
  <c r="I42" i="144"/>
  <c r="N42" i="144" s="1"/>
  <c r="P42" i="144" s="1"/>
  <c r="T42" i="144" s="1"/>
  <c r="S41" i="144"/>
  <c r="I41" i="144"/>
  <c r="N41" i="144" s="1"/>
  <c r="P41" i="144" s="1"/>
  <c r="T41" i="144" s="1"/>
  <c r="S40" i="144"/>
  <c r="I40" i="144"/>
  <c r="N40" i="144" s="1"/>
  <c r="P40" i="144" s="1"/>
  <c r="T40" i="144" s="1"/>
  <c r="S39" i="144"/>
  <c r="I39" i="144"/>
  <c r="N39" i="144" s="1"/>
  <c r="P39" i="144" s="1"/>
  <c r="T39" i="144" s="1"/>
  <c r="S38" i="144"/>
  <c r="I38" i="144"/>
  <c r="N38" i="144" s="1"/>
  <c r="P38" i="144" s="1"/>
  <c r="T38" i="144" s="1"/>
  <c r="S37" i="144"/>
  <c r="I37" i="144"/>
  <c r="N37" i="144" s="1"/>
  <c r="P37" i="144" s="1"/>
  <c r="T37" i="144" s="1"/>
  <c r="S36" i="144"/>
  <c r="I36" i="144"/>
  <c r="N36" i="144" s="1"/>
  <c r="P36" i="144" s="1"/>
  <c r="T36" i="144" s="1"/>
  <c r="S35" i="144"/>
  <c r="S34" i="144"/>
  <c r="I34" i="144"/>
  <c r="N34" i="144" s="1"/>
  <c r="P34" i="144" s="1"/>
  <c r="T34" i="144" s="1"/>
  <c r="S33" i="144"/>
  <c r="S32" i="144"/>
  <c r="S31" i="144"/>
  <c r="S30" i="144"/>
  <c r="N30" i="144"/>
  <c r="P30" i="144" s="1"/>
  <c r="T30" i="144" s="1"/>
  <c r="S29" i="144"/>
  <c r="I29" i="144"/>
  <c r="N29" i="144" s="1"/>
  <c r="P29" i="144" s="1"/>
  <c r="T29" i="144" s="1"/>
  <c r="AB24" i="144"/>
  <c r="AA24" i="144"/>
  <c r="Z24" i="144"/>
  <c r="Z87" i="144" s="1"/>
  <c r="P93" i="144" s="1"/>
  <c r="C93" i="144" s="1"/>
  <c r="Y24" i="144"/>
  <c r="Y87" i="144" s="1"/>
  <c r="O93" i="144" s="1"/>
  <c r="K93" i="144" s="1"/>
  <c r="W24" i="144"/>
  <c r="W87" i="144" s="1"/>
  <c r="S24" i="144"/>
  <c r="N24" i="144"/>
  <c r="E24" i="144" s="1"/>
  <c r="N22" i="144"/>
  <c r="P22" i="144" s="1"/>
  <c r="T94" i="143"/>
  <c r="S94" i="143"/>
  <c r="D65" i="143"/>
  <c r="T65" i="143"/>
  <c r="S65" i="143"/>
  <c r="T66" i="143"/>
  <c r="S66" i="143"/>
  <c r="I72" i="143"/>
  <c r="N72" i="143" s="1"/>
  <c r="P72" i="143" s="1"/>
  <c r="T72" i="143" s="1"/>
  <c r="I70" i="143"/>
  <c r="N70" i="143" s="1"/>
  <c r="P70" i="143" s="1"/>
  <c r="T70" i="143" s="1"/>
  <c r="I69" i="143"/>
  <c r="N69" i="143" s="1"/>
  <c r="P69" i="143" s="1"/>
  <c r="T69" i="143" s="1"/>
  <c r="I62" i="143"/>
  <c r="N62" i="143" s="1"/>
  <c r="P62" i="143" s="1"/>
  <c r="T62" i="143" s="1"/>
  <c r="I59" i="143"/>
  <c r="N59" i="143" s="1"/>
  <c r="P59" i="143" s="1"/>
  <c r="T59" i="143" s="1"/>
  <c r="I58" i="143"/>
  <c r="N58" i="143" s="1"/>
  <c r="P58" i="143" s="1"/>
  <c r="T58" i="143" s="1"/>
  <c r="I57" i="143"/>
  <c r="N57" i="143" s="1"/>
  <c r="P57" i="143" s="1"/>
  <c r="T57" i="143" s="1"/>
  <c r="I56" i="143"/>
  <c r="N56" i="143" s="1"/>
  <c r="P56" i="143" s="1"/>
  <c r="T56" i="143" s="1"/>
  <c r="I55" i="143"/>
  <c r="N55" i="143" s="1"/>
  <c r="P55" i="143" s="1"/>
  <c r="T55" i="143" s="1"/>
  <c r="I54" i="143"/>
  <c r="N54" i="143" s="1"/>
  <c r="P54" i="143" s="1"/>
  <c r="T54" i="143" s="1"/>
  <c r="I53" i="143"/>
  <c r="N53" i="143" s="1"/>
  <c r="P53" i="143" s="1"/>
  <c r="T53" i="143" s="1"/>
  <c r="I52" i="143"/>
  <c r="N52" i="143" s="1"/>
  <c r="P52" i="143" s="1"/>
  <c r="T52" i="143" s="1"/>
  <c r="I51" i="143"/>
  <c r="N51" i="143" s="1"/>
  <c r="P51" i="143" s="1"/>
  <c r="T51" i="143" s="1"/>
  <c r="I50" i="143"/>
  <c r="N50" i="143" s="1"/>
  <c r="P50" i="143" s="1"/>
  <c r="T50" i="143" s="1"/>
  <c r="I49" i="143"/>
  <c r="N49" i="143" s="1"/>
  <c r="P49" i="143" s="1"/>
  <c r="T49" i="143" s="1"/>
  <c r="I48" i="143"/>
  <c r="N48" i="143" s="1"/>
  <c r="P48" i="143" s="1"/>
  <c r="T48" i="143" s="1"/>
  <c r="I47" i="143"/>
  <c r="N47" i="143" s="1"/>
  <c r="P47" i="143" s="1"/>
  <c r="T47" i="143" s="1"/>
  <c r="I46" i="143"/>
  <c r="N46" i="143" s="1"/>
  <c r="P46" i="143" s="1"/>
  <c r="T46" i="143" s="1"/>
  <c r="I45" i="143"/>
  <c r="N45" i="143" s="1"/>
  <c r="P45" i="143" s="1"/>
  <c r="T45" i="143" s="1"/>
  <c r="I44" i="143"/>
  <c r="N44" i="143" s="1"/>
  <c r="P44" i="143" s="1"/>
  <c r="T44" i="143" s="1"/>
  <c r="I43" i="143"/>
  <c r="N43" i="143" s="1"/>
  <c r="P43" i="143" s="1"/>
  <c r="T43" i="143" s="1"/>
  <c r="I40" i="143"/>
  <c r="N40" i="143" s="1"/>
  <c r="P40" i="143" s="1"/>
  <c r="T40" i="143" s="1"/>
  <c r="I37" i="143"/>
  <c r="N37" i="143" s="1"/>
  <c r="P37" i="143" s="1"/>
  <c r="T37" i="143" s="1"/>
  <c r="I36" i="143"/>
  <c r="N36" i="143" s="1"/>
  <c r="P36" i="143" s="1"/>
  <c r="T36" i="143" s="1"/>
  <c r="I30" i="143"/>
  <c r="N30" i="143" s="1"/>
  <c r="P30" i="143" s="1"/>
  <c r="T30" i="143" s="1"/>
  <c r="S89" i="143"/>
  <c r="N89" i="143"/>
  <c r="P89" i="143" s="1"/>
  <c r="T89" i="143" s="1"/>
  <c r="S88" i="143"/>
  <c r="N88" i="143"/>
  <c r="P88" i="143" s="1"/>
  <c r="T88" i="143" s="1"/>
  <c r="S87" i="143"/>
  <c r="N87" i="143"/>
  <c r="P87" i="143" s="1"/>
  <c r="T87" i="143" s="1"/>
  <c r="S80" i="143"/>
  <c r="N80" i="143"/>
  <c r="P80" i="143" s="1"/>
  <c r="T80" i="143" s="1"/>
  <c r="S77" i="143"/>
  <c r="N77" i="143"/>
  <c r="P77" i="143" s="1"/>
  <c r="T77" i="143" s="1"/>
  <c r="S76" i="143"/>
  <c r="N76" i="143"/>
  <c r="P76" i="143" s="1"/>
  <c r="T76" i="143" s="1"/>
  <c r="S93" i="143"/>
  <c r="N93" i="143"/>
  <c r="P93" i="143" s="1"/>
  <c r="T93" i="143" s="1"/>
  <c r="S92" i="143"/>
  <c r="N92" i="143"/>
  <c r="P92" i="143" s="1"/>
  <c r="T92" i="143" s="1"/>
  <c r="S91" i="143"/>
  <c r="N91" i="143"/>
  <c r="P91" i="143" s="1"/>
  <c r="T91" i="143" s="1"/>
  <c r="S90" i="143"/>
  <c r="N90" i="143"/>
  <c r="P90" i="143" s="1"/>
  <c r="T90" i="143" s="1"/>
  <c r="S72" i="143"/>
  <c r="S64" i="143"/>
  <c r="I64" i="143"/>
  <c r="N64" i="143" s="1"/>
  <c r="P64" i="143" s="1"/>
  <c r="T64" i="143" s="1"/>
  <c r="S62" i="143"/>
  <c r="S61" i="143"/>
  <c r="I61" i="143"/>
  <c r="N61" i="143" s="1"/>
  <c r="P61" i="143" s="1"/>
  <c r="T61" i="143" s="1"/>
  <c r="S60" i="143"/>
  <c r="I60" i="143"/>
  <c r="N60" i="143" s="1"/>
  <c r="P60" i="143" s="1"/>
  <c r="T60" i="143" s="1"/>
  <c r="S70" i="143"/>
  <c r="S69" i="143"/>
  <c r="S68" i="143"/>
  <c r="I68" i="143"/>
  <c r="N68" i="143" s="1"/>
  <c r="P68" i="143" s="1"/>
  <c r="T68" i="143" s="1"/>
  <c r="S63" i="143"/>
  <c r="I63" i="143"/>
  <c r="N63" i="143" s="1"/>
  <c r="P63" i="143" s="1"/>
  <c r="T63" i="143" s="1"/>
  <c r="S75" i="143"/>
  <c r="I75" i="143"/>
  <c r="N75" i="143" s="1"/>
  <c r="P75" i="143" s="1"/>
  <c r="T75" i="143" s="1"/>
  <c r="S74" i="143"/>
  <c r="N74" i="143"/>
  <c r="P74" i="143" s="1"/>
  <c r="T74" i="143" s="1"/>
  <c r="S73" i="143"/>
  <c r="N73" i="143"/>
  <c r="P73" i="143" s="1"/>
  <c r="T73" i="143" s="1"/>
  <c r="S71" i="143"/>
  <c r="N71" i="143"/>
  <c r="P71" i="143" s="1"/>
  <c r="T71" i="143" s="1"/>
  <c r="S33" i="143"/>
  <c r="I33" i="143"/>
  <c r="N33" i="143" s="1"/>
  <c r="P33" i="143" s="1"/>
  <c r="T33" i="143" s="1"/>
  <c r="S47" i="143"/>
  <c r="S46" i="143"/>
  <c r="S45" i="143"/>
  <c r="S44" i="143"/>
  <c r="S43" i="143"/>
  <c r="S42" i="143"/>
  <c r="I42" i="143"/>
  <c r="N42" i="143" s="1"/>
  <c r="P42" i="143" s="1"/>
  <c r="T42" i="143" s="1"/>
  <c r="S53" i="143"/>
  <c r="S52" i="143"/>
  <c r="S51" i="143"/>
  <c r="S50" i="143"/>
  <c r="S49" i="143"/>
  <c r="S48" i="143"/>
  <c r="S59" i="143"/>
  <c r="S58" i="143"/>
  <c r="S57" i="143"/>
  <c r="S56" i="143"/>
  <c r="S55" i="143"/>
  <c r="S54" i="143"/>
  <c r="S41" i="143"/>
  <c r="I41" i="143"/>
  <c r="N41" i="143" s="1"/>
  <c r="P41" i="143" s="1"/>
  <c r="T41" i="143" s="1"/>
  <c r="S30" i="143"/>
  <c r="S29" i="143"/>
  <c r="I29" i="143"/>
  <c r="N29" i="143" s="1"/>
  <c r="P29" i="143" s="1"/>
  <c r="T29" i="143" s="1"/>
  <c r="S39" i="143"/>
  <c r="I39" i="143"/>
  <c r="N39" i="143" s="1"/>
  <c r="P39" i="143" s="1"/>
  <c r="T39" i="143" s="1"/>
  <c r="S38" i="143"/>
  <c r="I38" i="143"/>
  <c r="N38" i="143" s="1"/>
  <c r="P38" i="143" s="1"/>
  <c r="T38" i="143" s="1"/>
  <c r="S37" i="143"/>
  <c r="S36" i="143"/>
  <c r="S35" i="143"/>
  <c r="I35" i="143"/>
  <c r="N35" i="143" s="1"/>
  <c r="P35" i="143" s="1"/>
  <c r="T35" i="143" s="1"/>
  <c r="S34" i="143"/>
  <c r="I34" i="143"/>
  <c r="N34" i="143" s="1"/>
  <c r="P34" i="143" s="1"/>
  <c r="T34" i="143" s="1"/>
  <c r="S32" i="143"/>
  <c r="I32" i="143"/>
  <c r="N32" i="143" s="1"/>
  <c r="P32" i="143" s="1"/>
  <c r="T32" i="143" s="1"/>
  <c r="S31" i="143"/>
  <c r="I31" i="143"/>
  <c r="N31" i="143" s="1"/>
  <c r="P31" i="143" s="1"/>
  <c r="T31" i="143" s="1"/>
  <c r="S40" i="143"/>
  <c r="S123" i="143"/>
  <c r="I123" i="143"/>
  <c r="N123" i="143" s="1"/>
  <c r="P123" i="143" s="1"/>
  <c r="T123" i="143" s="1"/>
  <c r="S122" i="143"/>
  <c r="I122" i="143"/>
  <c r="N122" i="143" s="1"/>
  <c r="P122" i="143" s="1"/>
  <c r="T122" i="143" s="1"/>
  <c r="S121" i="143"/>
  <c r="I121" i="143"/>
  <c r="N121" i="143" s="1"/>
  <c r="P121" i="143" s="1"/>
  <c r="T121" i="143" s="1"/>
  <c r="S120" i="143"/>
  <c r="I120" i="143"/>
  <c r="N120" i="143" s="1"/>
  <c r="P120" i="143" s="1"/>
  <c r="T120" i="143" s="1"/>
  <c r="S119" i="143"/>
  <c r="I119" i="143"/>
  <c r="N119" i="143" s="1"/>
  <c r="P119" i="143" s="1"/>
  <c r="T119" i="143" s="1"/>
  <c r="P99" i="143"/>
  <c r="X95" i="143"/>
  <c r="U95" i="143"/>
  <c r="AB24" i="143"/>
  <c r="AA24" i="143"/>
  <c r="Z24" i="143"/>
  <c r="Z95" i="143" s="1"/>
  <c r="P101" i="143" s="1"/>
  <c r="C101" i="143" s="1"/>
  <c r="Y24" i="143"/>
  <c r="Y95" i="143" s="1"/>
  <c r="O101" i="143" s="1"/>
  <c r="K101" i="143" s="1"/>
  <c r="W24" i="143"/>
  <c r="W95" i="143" s="1"/>
  <c r="S24" i="143"/>
  <c r="N24" i="143"/>
  <c r="E24" i="143" s="1"/>
  <c r="N22" i="143"/>
  <c r="P22" i="143" s="1"/>
  <c r="S74" i="142"/>
  <c r="T74" i="142"/>
  <c r="S55" i="142"/>
  <c r="T55" i="142"/>
  <c r="S106" i="142"/>
  <c r="I106" i="142"/>
  <c r="N106" i="142" s="1"/>
  <c r="P106" i="142" s="1"/>
  <c r="T106" i="142" s="1"/>
  <c r="O35" i="142"/>
  <c r="S35" i="142" s="1"/>
  <c r="I35" i="142"/>
  <c r="N35" i="142" s="1"/>
  <c r="O96" i="145" l="1"/>
  <c r="S92" i="145"/>
  <c r="O95" i="145" s="1"/>
  <c r="L97" i="145"/>
  <c r="L101" i="145" s="1"/>
  <c r="O99" i="145"/>
  <c r="K99" i="145" s="1"/>
  <c r="O100" i="145"/>
  <c r="K100" i="145" s="1"/>
  <c r="P24" i="145"/>
  <c r="L92" i="144"/>
  <c r="L96" i="144" s="1"/>
  <c r="S87" i="144"/>
  <c r="O90" i="144" s="1"/>
  <c r="O94" i="144"/>
  <c r="K94" i="144" s="1"/>
  <c r="O95" i="144"/>
  <c r="K95" i="144" s="1"/>
  <c r="P24" i="144"/>
  <c r="L91" i="144"/>
  <c r="P24" i="143"/>
  <c r="O99" i="143"/>
  <c r="L100" i="143"/>
  <c r="L104" i="143" s="1"/>
  <c r="O102" i="143"/>
  <c r="K102" i="143" s="1"/>
  <c r="O103" i="143"/>
  <c r="K103" i="143" s="1"/>
  <c r="L99" i="143"/>
  <c r="P35" i="142"/>
  <c r="T35" i="142" s="1"/>
  <c r="O260" i="142"/>
  <c r="O248" i="142"/>
  <c r="O240" i="142"/>
  <c r="O329" i="142"/>
  <c r="O328" i="142"/>
  <c r="O195" i="142"/>
  <c r="O194" i="142"/>
  <c r="O318" i="142"/>
  <c r="O314" i="142"/>
  <c r="O311" i="142"/>
  <c r="O310" i="142"/>
  <c r="O304" i="142"/>
  <c r="O184" i="142"/>
  <c r="O180" i="142"/>
  <c r="O177" i="142"/>
  <c r="O176" i="142"/>
  <c r="O170" i="142"/>
  <c r="O114" i="142"/>
  <c r="O61" i="142"/>
  <c r="O60" i="142"/>
  <c r="O46" i="142"/>
  <c r="O43" i="142"/>
  <c r="O42" i="142"/>
  <c r="O50" i="142"/>
  <c r="O97" i="145" l="1"/>
  <c r="K97" i="145" s="1"/>
  <c r="K96" i="145" s="1"/>
  <c r="V24" i="145"/>
  <c r="V92" i="145" s="1"/>
  <c r="T24" i="145"/>
  <c r="T92" i="145" s="1"/>
  <c r="O92" i="144"/>
  <c r="K92" i="144" s="1"/>
  <c r="K91" i="144" s="1"/>
  <c r="V24" i="144"/>
  <c r="V87" i="144" s="1"/>
  <c r="T24" i="144"/>
  <c r="T87" i="144" s="1"/>
  <c r="S95" i="143"/>
  <c r="O100" i="143" s="1"/>
  <c r="K100" i="143" s="1"/>
  <c r="K99" i="143" s="1"/>
  <c r="V24" i="143"/>
  <c r="V95" i="143" s="1"/>
  <c r="T24" i="143"/>
  <c r="T95" i="143" s="1"/>
  <c r="O126" i="142"/>
  <c r="O36" i="142"/>
  <c r="P95" i="145" l="1"/>
  <c r="P97" i="145"/>
  <c r="C97" i="145" s="1"/>
  <c r="P99" i="145"/>
  <c r="C99" i="145" s="1"/>
  <c r="P100" i="145"/>
  <c r="C100" i="145" s="1"/>
  <c r="P90" i="144"/>
  <c r="P92" i="144"/>
  <c r="C92" i="144" s="1"/>
  <c r="P94" i="144"/>
  <c r="C94" i="144" s="1"/>
  <c r="P95" i="144"/>
  <c r="C95" i="144" s="1"/>
  <c r="O98" i="143"/>
  <c r="P102" i="143"/>
  <c r="C102" i="143" s="1"/>
  <c r="P103" i="143"/>
  <c r="C103" i="143" s="1"/>
  <c r="P98" i="143"/>
  <c r="P100" i="143"/>
  <c r="C100" i="143" s="1"/>
  <c r="I347" i="142"/>
  <c r="N347" i="142" s="1"/>
  <c r="P347" i="142" s="1"/>
  <c r="T347" i="142" s="1"/>
  <c r="I348" i="142"/>
  <c r="N348" i="142" s="1"/>
  <c r="P348" i="142" s="1"/>
  <c r="T348" i="142" s="1"/>
  <c r="I349" i="142"/>
  <c r="N349" i="142" s="1"/>
  <c r="P349" i="142" s="1"/>
  <c r="T349" i="142" s="1"/>
  <c r="I350" i="142"/>
  <c r="N350" i="142" s="1"/>
  <c r="P350" i="142" s="1"/>
  <c r="T350" i="142" s="1"/>
  <c r="I351" i="142"/>
  <c r="N351" i="142" s="1"/>
  <c r="P351" i="142" s="1"/>
  <c r="T351" i="142" s="1"/>
  <c r="I352" i="142"/>
  <c r="N352" i="142" s="1"/>
  <c r="P352" i="142" s="1"/>
  <c r="T352" i="142" s="1"/>
  <c r="I353" i="142"/>
  <c r="N353" i="142" s="1"/>
  <c r="P353" i="142" s="1"/>
  <c r="T353" i="142" s="1"/>
  <c r="I354" i="142"/>
  <c r="N354" i="142" s="1"/>
  <c r="P354" i="142" s="1"/>
  <c r="T354" i="142" s="1"/>
  <c r="I355" i="142"/>
  <c r="N355" i="142" s="1"/>
  <c r="P355" i="142" s="1"/>
  <c r="T355" i="142" s="1"/>
  <c r="I356" i="142"/>
  <c r="N356" i="142" s="1"/>
  <c r="P356" i="142" s="1"/>
  <c r="T356" i="142" s="1"/>
  <c r="I357" i="142"/>
  <c r="N357" i="142" s="1"/>
  <c r="P357" i="142" s="1"/>
  <c r="T357" i="142" s="1"/>
  <c r="I346" i="142"/>
  <c r="N346" i="142" s="1"/>
  <c r="P346" i="142" s="1"/>
  <c r="T346" i="142" s="1"/>
  <c r="T358" i="142"/>
  <c r="S358" i="142"/>
  <c r="D358" i="142"/>
  <c r="D323" i="142" s="1"/>
  <c r="S357" i="142"/>
  <c r="S356" i="142"/>
  <c r="S355" i="142"/>
  <c r="S354" i="142"/>
  <c r="S353" i="142"/>
  <c r="S352" i="142"/>
  <c r="S351" i="142"/>
  <c r="S350" i="142"/>
  <c r="S349" i="142"/>
  <c r="S348" i="142"/>
  <c r="S347" i="142"/>
  <c r="S346" i="142"/>
  <c r="T345" i="142"/>
  <c r="S345" i="142"/>
  <c r="T344" i="142"/>
  <c r="S344" i="142"/>
  <c r="T343" i="142"/>
  <c r="S343" i="142"/>
  <c r="D343" i="142"/>
  <c r="T342" i="142"/>
  <c r="S342" i="142"/>
  <c r="S341" i="142"/>
  <c r="I341" i="142"/>
  <c r="N341" i="142" s="1"/>
  <c r="P341" i="142" s="1"/>
  <c r="T341" i="142" s="1"/>
  <c r="S340" i="142"/>
  <c r="I340" i="142"/>
  <c r="N340" i="142" s="1"/>
  <c r="P340" i="142" s="1"/>
  <c r="T340" i="142" s="1"/>
  <c r="S339" i="142"/>
  <c r="I339" i="142"/>
  <c r="N339" i="142" s="1"/>
  <c r="P339" i="142" s="1"/>
  <c r="T339" i="142" s="1"/>
  <c r="S338" i="142"/>
  <c r="I338" i="142"/>
  <c r="N338" i="142" s="1"/>
  <c r="P338" i="142" s="1"/>
  <c r="T338" i="142" s="1"/>
  <c r="S337" i="142"/>
  <c r="I337" i="142"/>
  <c r="N337" i="142" s="1"/>
  <c r="P337" i="142" s="1"/>
  <c r="T337" i="142" s="1"/>
  <c r="S336" i="142"/>
  <c r="I336" i="142"/>
  <c r="N336" i="142" s="1"/>
  <c r="P336" i="142" s="1"/>
  <c r="T336" i="142" s="1"/>
  <c r="S335" i="142"/>
  <c r="I335" i="142"/>
  <c r="N335" i="142" s="1"/>
  <c r="P335" i="142" s="1"/>
  <c r="T335" i="142" s="1"/>
  <c r="S334" i="142"/>
  <c r="I334" i="142"/>
  <c r="N334" i="142" s="1"/>
  <c r="P334" i="142" s="1"/>
  <c r="T334" i="142" s="1"/>
  <c r="S333" i="142"/>
  <c r="I333" i="142"/>
  <c r="N333" i="142" s="1"/>
  <c r="P333" i="142" s="1"/>
  <c r="T333" i="142" s="1"/>
  <c r="S332" i="142"/>
  <c r="I332" i="142"/>
  <c r="N332" i="142" s="1"/>
  <c r="P332" i="142" s="1"/>
  <c r="T332" i="142" s="1"/>
  <c r="S331" i="142"/>
  <c r="I331" i="142"/>
  <c r="N331" i="142" s="1"/>
  <c r="P331" i="142" s="1"/>
  <c r="T331" i="142" s="1"/>
  <c r="S330" i="142"/>
  <c r="I330" i="142"/>
  <c r="N330" i="142" s="1"/>
  <c r="P330" i="142" s="1"/>
  <c r="T330" i="142" s="1"/>
  <c r="S329" i="142"/>
  <c r="I329" i="142"/>
  <c r="N329" i="142" s="1"/>
  <c r="P329" i="142" s="1"/>
  <c r="T329" i="142" s="1"/>
  <c r="S328" i="142"/>
  <c r="I328" i="142"/>
  <c r="N328" i="142" s="1"/>
  <c r="P328" i="142" s="1"/>
  <c r="T328" i="142" s="1"/>
  <c r="S327" i="142"/>
  <c r="I327" i="142"/>
  <c r="N327" i="142" s="1"/>
  <c r="P327" i="142" s="1"/>
  <c r="T327" i="142" s="1"/>
  <c r="T326" i="142"/>
  <c r="S326" i="142"/>
  <c r="T325" i="142"/>
  <c r="S325" i="142"/>
  <c r="T324" i="142"/>
  <c r="S324" i="142"/>
  <c r="D324" i="142"/>
  <c r="T323" i="142"/>
  <c r="S323" i="142"/>
  <c r="S322" i="142"/>
  <c r="I322" i="142"/>
  <c r="N322" i="142" s="1"/>
  <c r="P322" i="142" s="1"/>
  <c r="T322" i="142" s="1"/>
  <c r="S321" i="142"/>
  <c r="I321" i="142"/>
  <c r="N321" i="142" s="1"/>
  <c r="P321" i="142" s="1"/>
  <c r="T321" i="142" s="1"/>
  <c r="S320" i="142"/>
  <c r="I320" i="142"/>
  <c r="N320" i="142" s="1"/>
  <c r="P320" i="142" s="1"/>
  <c r="T320" i="142" s="1"/>
  <c r="S319" i="142"/>
  <c r="I319" i="142"/>
  <c r="N319" i="142" s="1"/>
  <c r="P319" i="142" s="1"/>
  <c r="T319" i="142" s="1"/>
  <c r="S318" i="142"/>
  <c r="I318" i="142"/>
  <c r="N318" i="142" s="1"/>
  <c r="P318" i="142" s="1"/>
  <c r="T318" i="142" s="1"/>
  <c r="S317" i="142"/>
  <c r="I317" i="142"/>
  <c r="N317" i="142" s="1"/>
  <c r="P317" i="142" s="1"/>
  <c r="T317" i="142" s="1"/>
  <c r="S316" i="142"/>
  <c r="I316" i="142"/>
  <c r="N316" i="142" s="1"/>
  <c r="P316" i="142" s="1"/>
  <c r="T316" i="142" s="1"/>
  <c r="S315" i="142"/>
  <c r="I315" i="142"/>
  <c r="N315" i="142" s="1"/>
  <c r="P315" i="142" s="1"/>
  <c r="T315" i="142" s="1"/>
  <c r="S314" i="142"/>
  <c r="I314" i="142"/>
  <c r="N314" i="142" s="1"/>
  <c r="P314" i="142" s="1"/>
  <c r="T314" i="142" s="1"/>
  <c r="S313" i="142"/>
  <c r="I313" i="142"/>
  <c r="N313" i="142" s="1"/>
  <c r="P313" i="142" s="1"/>
  <c r="T313" i="142" s="1"/>
  <c r="S312" i="142"/>
  <c r="I312" i="142"/>
  <c r="N312" i="142" s="1"/>
  <c r="P312" i="142" s="1"/>
  <c r="T312" i="142" s="1"/>
  <c r="S311" i="142"/>
  <c r="I311" i="142"/>
  <c r="N311" i="142" s="1"/>
  <c r="P311" i="142" s="1"/>
  <c r="T311" i="142" s="1"/>
  <c r="S310" i="142"/>
  <c r="I310" i="142"/>
  <c r="N310" i="142" s="1"/>
  <c r="P310" i="142" s="1"/>
  <c r="T310" i="142" s="1"/>
  <c r="S309" i="142"/>
  <c r="I309" i="142"/>
  <c r="N309" i="142" s="1"/>
  <c r="P309" i="142" s="1"/>
  <c r="T309" i="142" s="1"/>
  <c r="S308" i="142"/>
  <c r="I308" i="142"/>
  <c r="N308" i="142" s="1"/>
  <c r="P308" i="142" s="1"/>
  <c r="T308" i="142" s="1"/>
  <c r="S307" i="142"/>
  <c r="I307" i="142"/>
  <c r="N307" i="142" s="1"/>
  <c r="P307" i="142" s="1"/>
  <c r="T307" i="142" s="1"/>
  <c r="S306" i="142"/>
  <c r="I306" i="142"/>
  <c r="N306" i="142" s="1"/>
  <c r="P306" i="142" s="1"/>
  <c r="T306" i="142" s="1"/>
  <c r="S305" i="142"/>
  <c r="I305" i="142"/>
  <c r="N305" i="142" s="1"/>
  <c r="P305" i="142" s="1"/>
  <c r="T305" i="142" s="1"/>
  <c r="S304" i="142"/>
  <c r="I304" i="142"/>
  <c r="N304" i="142" s="1"/>
  <c r="P304" i="142" s="1"/>
  <c r="T304" i="142" s="1"/>
  <c r="S303" i="142"/>
  <c r="I303" i="142"/>
  <c r="N303" i="142" s="1"/>
  <c r="P303" i="142" s="1"/>
  <c r="T303" i="142" s="1"/>
  <c r="S302" i="142"/>
  <c r="I302" i="142"/>
  <c r="N302" i="142" s="1"/>
  <c r="P302" i="142" s="1"/>
  <c r="T302" i="142" s="1"/>
  <c r="S301" i="142"/>
  <c r="I301" i="142"/>
  <c r="N301" i="142" s="1"/>
  <c r="P301" i="142" s="1"/>
  <c r="T301" i="142" s="1"/>
  <c r="S300" i="142"/>
  <c r="I300" i="142"/>
  <c r="N300" i="142" s="1"/>
  <c r="P300" i="142" s="1"/>
  <c r="T300" i="142" s="1"/>
  <c r="S299" i="142"/>
  <c r="I299" i="142"/>
  <c r="N299" i="142" s="1"/>
  <c r="P299" i="142" s="1"/>
  <c r="T299" i="142" s="1"/>
  <c r="S298" i="142"/>
  <c r="I298" i="142"/>
  <c r="N298" i="142" s="1"/>
  <c r="P298" i="142" s="1"/>
  <c r="T298" i="142" s="1"/>
  <c r="S297" i="142"/>
  <c r="I297" i="142"/>
  <c r="N297" i="142" s="1"/>
  <c r="P297" i="142" s="1"/>
  <c r="T297" i="142" s="1"/>
  <c r="I279" i="142"/>
  <c r="N279" i="142" s="1"/>
  <c r="P279" i="142" s="1"/>
  <c r="T279" i="142" s="1"/>
  <c r="I280" i="142"/>
  <c r="N280" i="142" s="1"/>
  <c r="P280" i="142" s="1"/>
  <c r="T280" i="142" s="1"/>
  <c r="I281" i="142"/>
  <c r="N281" i="142" s="1"/>
  <c r="P281" i="142" s="1"/>
  <c r="T281" i="142" s="1"/>
  <c r="I282" i="142"/>
  <c r="N282" i="142" s="1"/>
  <c r="P282" i="142" s="1"/>
  <c r="T282" i="142" s="1"/>
  <c r="I283" i="142"/>
  <c r="N283" i="142" s="1"/>
  <c r="P283" i="142" s="1"/>
  <c r="T283" i="142" s="1"/>
  <c r="I284" i="142"/>
  <c r="N284" i="142" s="1"/>
  <c r="P284" i="142" s="1"/>
  <c r="T284" i="142" s="1"/>
  <c r="I285" i="142"/>
  <c r="I286" i="142"/>
  <c r="N286" i="142" s="1"/>
  <c r="P286" i="142" s="1"/>
  <c r="T286" i="142" s="1"/>
  <c r="I287" i="142"/>
  <c r="N287" i="142" s="1"/>
  <c r="P287" i="142" s="1"/>
  <c r="T287" i="142" s="1"/>
  <c r="I288" i="142"/>
  <c r="N288" i="142" s="1"/>
  <c r="P288" i="142" s="1"/>
  <c r="T288" i="142" s="1"/>
  <c r="I289" i="142"/>
  <c r="N289" i="142" s="1"/>
  <c r="P289" i="142" s="1"/>
  <c r="T289" i="142" s="1"/>
  <c r="I290" i="142"/>
  <c r="N290" i="142" s="1"/>
  <c r="P290" i="142" s="1"/>
  <c r="T290" i="142" s="1"/>
  <c r="I291" i="142"/>
  <c r="N291" i="142" s="1"/>
  <c r="P291" i="142" s="1"/>
  <c r="T291" i="142" s="1"/>
  <c r="I278" i="142"/>
  <c r="N278" i="142" s="1"/>
  <c r="P278" i="142" s="1"/>
  <c r="T278" i="142" s="1"/>
  <c r="I213" i="142"/>
  <c r="N213" i="142" s="1"/>
  <c r="P213" i="142" s="1"/>
  <c r="T213" i="142" s="1"/>
  <c r="I214" i="142"/>
  <c r="N214" i="142" s="1"/>
  <c r="P214" i="142" s="1"/>
  <c r="T214" i="142" s="1"/>
  <c r="I215" i="142"/>
  <c r="N215" i="142" s="1"/>
  <c r="P215" i="142" s="1"/>
  <c r="T215" i="142" s="1"/>
  <c r="I216" i="142"/>
  <c r="N216" i="142" s="1"/>
  <c r="P216" i="142" s="1"/>
  <c r="T216" i="142" s="1"/>
  <c r="I217" i="142"/>
  <c r="N217" i="142" s="1"/>
  <c r="P217" i="142" s="1"/>
  <c r="T217" i="142" s="1"/>
  <c r="I218" i="142"/>
  <c r="N218" i="142" s="1"/>
  <c r="P218" i="142" s="1"/>
  <c r="T218" i="142" s="1"/>
  <c r="I219" i="142"/>
  <c r="N219" i="142" s="1"/>
  <c r="P219" i="142" s="1"/>
  <c r="T219" i="142" s="1"/>
  <c r="I220" i="142"/>
  <c r="N220" i="142" s="1"/>
  <c r="P220" i="142" s="1"/>
  <c r="T220" i="142" s="1"/>
  <c r="I221" i="142"/>
  <c r="N221" i="142" s="1"/>
  <c r="P221" i="142" s="1"/>
  <c r="T221" i="142" s="1"/>
  <c r="I222" i="142"/>
  <c r="I223" i="142"/>
  <c r="N223" i="142" s="1"/>
  <c r="P223" i="142" s="1"/>
  <c r="T223" i="142" s="1"/>
  <c r="I212" i="142"/>
  <c r="N212" i="142" s="1"/>
  <c r="P212" i="142" s="1"/>
  <c r="T212" i="142" s="1"/>
  <c r="T292" i="142"/>
  <c r="S292" i="142"/>
  <c r="D292" i="142"/>
  <c r="D274" i="142" s="1"/>
  <c r="S291" i="142"/>
  <c r="S290" i="142"/>
  <c r="S289" i="142"/>
  <c r="S288" i="142"/>
  <c r="S287" i="142"/>
  <c r="S286" i="142"/>
  <c r="S285" i="142"/>
  <c r="N285" i="142"/>
  <c r="P285" i="142" s="1"/>
  <c r="T285" i="142" s="1"/>
  <c r="S284" i="142"/>
  <c r="S283" i="142"/>
  <c r="S282" i="142"/>
  <c r="S281" i="142"/>
  <c r="S280" i="142"/>
  <c r="S279" i="142"/>
  <c r="S278" i="142"/>
  <c r="T277" i="142"/>
  <c r="S277" i="142"/>
  <c r="T276" i="142"/>
  <c r="S276" i="142"/>
  <c r="T275" i="142"/>
  <c r="S275" i="142"/>
  <c r="D275" i="142"/>
  <c r="T274" i="142"/>
  <c r="S274" i="142"/>
  <c r="S273" i="142"/>
  <c r="I273" i="142"/>
  <c r="N273" i="142" s="1"/>
  <c r="P273" i="142" s="1"/>
  <c r="T273" i="142" s="1"/>
  <c r="S272" i="142"/>
  <c r="I272" i="142"/>
  <c r="N272" i="142" s="1"/>
  <c r="P272" i="142" s="1"/>
  <c r="T272" i="142" s="1"/>
  <c r="S271" i="142"/>
  <c r="I271" i="142"/>
  <c r="N271" i="142" s="1"/>
  <c r="P271" i="142" s="1"/>
  <c r="T271" i="142" s="1"/>
  <c r="S270" i="142"/>
  <c r="I270" i="142"/>
  <c r="N270" i="142" s="1"/>
  <c r="P270" i="142" s="1"/>
  <c r="T270" i="142" s="1"/>
  <c r="S269" i="142"/>
  <c r="I269" i="142"/>
  <c r="N269" i="142" s="1"/>
  <c r="P269" i="142" s="1"/>
  <c r="T269" i="142" s="1"/>
  <c r="S268" i="142"/>
  <c r="I268" i="142"/>
  <c r="N268" i="142" s="1"/>
  <c r="P268" i="142" s="1"/>
  <c r="T268" i="142" s="1"/>
  <c r="S267" i="142"/>
  <c r="I267" i="142"/>
  <c r="N267" i="142" s="1"/>
  <c r="P267" i="142" s="1"/>
  <c r="T267" i="142" s="1"/>
  <c r="S266" i="142"/>
  <c r="I266" i="142"/>
  <c r="N266" i="142" s="1"/>
  <c r="P266" i="142" s="1"/>
  <c r="T266" i="142" s="1"/>
  <c r="S265" i="142"/>
  <c r="I265" i="142"/>
  <c r="N265" i="142" s="1"/>
  <c r="P265" i="142" s="1"/>
  <c r="T265" i="142" s="1"/>
  <c r="S264" i="142"/>
  <c r="I264" i="142"/>
  <c r="N264" i="142" s="1"/>
  <c r="P264" i="142" s="1"/>
  <c r="T264" i="142" s="1"/>
  <c r="S263" i="142"/>
  <c r="I263" i="142"/>
  <c r="N263" i="142" s="1"/>
  <c r="P263" i="142" s="1"/>
  <c r="T263" i="142" s="1"/>
  <c r="S262" i="142"/>
  <c r="I262" i="142"/>
  <c r="N262" i="142" s="1"/>
  <c r="P262" i="142" s="1"/>
  <c r="T262" i="142" s="1"/>
  <c r="S261" i="142"/>
  <c r="I261" i="142"/>
  <c r="N261" i="142" s="1"/>
  <c r="P261" i="142" s="1"/>
  <c r="T261" i="142" s="1"/>
  <c r="S260" i="142"/>
  <c r="I260" i="142"/>
  <c r="N260" i="142" s="1"/>
  <c r="P260" i="142" s="1"/>
  <c r="T260" i="142" s="1"/>
  <c r="S259" i="142"/>
  <c r="I259" i="142"/>
  <c r="N259" i="142" s="1"/>
  <c r="P259" i="142" s="1"/>
  <c r="T259" i="142" s="1"/>
  <c r="S258" i="142"/>
  <c r="I258" i="142"/>
  <c r="N258" i="142" s="1"/>
  <c r="P258" i="142" s="1"/>
  <c r="T258" i="142" s="1"/>
  <c r="S257" i="142"/>
  <c r="I257" i="142"/>
  <c r="N257" i="142" s="1"/>
  <c r="P257" i="142" s="1"/>
  <c r="T257" i="142" s="1"/>
  <c r="S256" i="142"/>
  <c r="I256" i="142"/>
  <c r="N256" i="142" s="1"/>
  <c r="P256" i="142" s="1"/>
  <c r="T256" i="142" s="1"/>
  <c r="T255" i="142"/>
  <c r="S255" i="142"/>
  <c r="T254" i="142"/>
  <c r="S254" i="142"/>
  <c r="T253" i="142"/>
  <c r="S253" i="142"/>
  <c r="D253" i="142"/>
  <c r="T252" i="142"/>
  <c r="S252" i="142"/>
  <c r="S251" i="142"/>
  <c r="I251" i="142"/>
  <c r="N251" i="142" s="1"/>
  <c r="P251" i="142" s="1"/>
  <c r="T251" i="142" s="1"/>
  <c r="S250" i="142"/>
  <c r="I250" i="142"/>
  <c r="N250" i="142" s="1"/>
  <c r="P250" i="142" s="1"/>
  <c r="T250" i="142" s="1"/>
  <c r="S249" i="142"/>
  <c r="I249" i="142"/>
  <c r="N249" i="142" s="1"/>
  <c r="P249" i="142" s="1"/>
  <c r="T249" i="142" s="1"/>
  <c r="S248" i="142"/>
  <c r="I248" i="142"/>
  <c r="N248" i="142" s="1"/>
  <c r="P248" i="142" s="1"/>
  <c r="T248" i="142" s="1"/>
  <c r="S247" i="142"/>
  <c r="I247" i="142"/>
  <c r="N247" i="142" s="1"/>
  <c r="P247" i="142" s="1"/>
  <c r="T247" i="142" s="1"/>
  <c r="S246" i="142"/>
  <c r="I246" i="142"/>
  <c r="N246" i="142" s="1"/>
  <c r="P246" i="142" s="1"/>
  <c r="T246" i="142" s="1"/>
  <c r="S245" i="142"/>
  <c r="I245" i="142"/>
  <c r="N245" i="142" s="1"/>
  <c r="P245" i="142" s="1"/>
  <c r="T245" i="142" s="1"/>
  <c r="S244" i="142"/>
  <c r="I244" i="142"/>
  <c r="N244" i="142" s="1"/>
  <c r="P244" i="142" s="1"/>
  <c r="T244" i="142" s="1"/>
  <c r="S243" i="142"/>
  <c r="I243" i="142"/>
  <c r="N243" i="142" s="1"/>
  <c r="P243" i="142" s="1"/>
  <c r="T243" i="142" s="1"/>
  <c r="S242" i="142"/>
  <c r="I242" i="142"/>
  <c r="N242" i="142" s="1"/>
  <c r="P242" i="142" s="1"/>
  <c r="T242" i="142" s="1"/>
  <c r="S241" i="142"/>
  <c r="I241" i="142"/>
  <c r="N241" i="142" s="1"/>
  <c r="P241" i="142" s="1"/>
  <c r="T241" i="142" s="1"/>
  <c r="S240" i="142"/>
  <c r="I240" i="142"/>
  <c r="N240" i="142" s="1"/>
  <c r="P240" i="142" s="1"/>
  <c r="T240" i="142" s="1"/>
  <c r="S239" i="142"/>
  <c r="I239" i="142"/>
  <c r="N239" i="142" s="1"/>
  <c r="P239" i="142" s="1"/>
  <c r="T239" i="142" s="1"/>
  <c r="S238" i="142"/>
  <c r="I238" i="142"/>
  <c r="N238" i="142" s="1"/>
  <c r="P238" i="142" s="1"/>
  <c r="T238" i="142" s="1"/>
  <c r="S237" i="142"/>
  <c r="I237" i="142"/>
  <c r="N237" i="142" s="1"/>
  <c r="P237" i="142" s="1"/>
  <c r="T237" i="142" s="1"/>
  <c r="S236" i="142"/>
  <c r="I236" i="142"/>
  <c r="N236" i="142" s="1"/>
  <c r="P236" i="142" s="1"/>
  <c r="T236" i="142" s="1"/>
  <c r="S235" i="142"/>
  <c r="I235" i="142"/>
  <c r="N235" i="142" s="1"/>
  <c r="P235" i="142" s="1"/>
  <c r="T235" i="142" s="1"/>
  <c r="S234" i="142"/>
  <c r="I234" i="142"/>
  <c r="N234" i="142" s="1"/>
  <c r="P234" i="142" s="1"/>
  <c r="T234" i="142" s="1"/>
  <c r="S233" i="142"/>
  <c r="I233" i="142"/>
  <c r="N233" i="142" s="1"/>
  <c r="P233" i="142" s="1"/>
  <c r="T233" i="142" s="1"/>
  <c r="S232" i="142"/>
  <c r="I232" i="142"/>
  <c r="N232" i="142" s="1"/>
  <c r="P232" i="142" s="1"/>
  <c r="T232" i="142" s="1"/>
  <c r="S231" i="142"/>
  <c r="I231" i="142"/>
  <c r="N231" i="142" s="1"/>
  <c r="P231" i="142" s="1"/>
  <c r="T231" i="142" s="1"/>
  <c r="S230" i="142"/>
  <c r="I230" i="142"/>
  <c r="N230" i="142" s="1"/>
  <c r="P230" i="142" s="1"/>
  <c r="T230" i="142" s="1"/>
  <c r="S229" i="142"/>
  <c r="I229" i="142"/>
  <c r="N229" i="142" s="1"/>
  <c r="P229" i="142" s="1"/>
  <c r="T229" i="142" s="1"/>
  <c r="T228" i="142"/>
  <c r="S228" i="142"/>
  <c r="T227" i="142"/>
  <c r="S227" i="142"/>
  <c r="T226" i="142"/>
  <c r="S226" i="142"/>
  <c r="T225" i="142"/>
  <c r="S225" i="142"/>
  <c r="T224" i="142"/>
  <c r="S224" i="142"/>
  <c r="D224" i="142"/>
  <c r="D208" i="142" s="1"/>
  <c r="S223" i="142"/>
  <c r="S222" i="142"/>
  <c r="N222" i="142"/>
  <c r="P222" i="142" s="1"/>
  <c r="T222" i="142" s="1"/>
  <c r="S221" i="142"/>
  <c r="S220" i="142"/>
  <c r="S219" i="142"/>
  <c r="S218" i="142"/>
  <c r="S217" i="142"/>
  <c r="S216" i="142"/>
  <c r="S215" i="142"/>
  <c r="S214" i="142"/>
  <c r="S213" i="142"/>
  <c r="S212" i="142"/>
  <c r="T211" i="142"/>
  <c r="S211" i="142"/>
  <c r="T210" i="142"/>
  <c r="S210" i="142"/>
  <c r="T209" i="142"/>
  <c r="S209" i="142"/>
  <c r="D209" i="142"/>
  <c r="T208" i="142"/>
  <c r="S208" i="142"/>
  <c r="S207" i="142"/>
  <c r="I207" i="142"/>
  <c r="N207" i="142" s="1"/>
  <c r="P207" i="142" s="1"/>
  <c r="T207" i="142" s="1"/>
  <c r="S206" i="142"/>
  <c r="I206" i="142"/>
  <c r="N206" i="142" s="1"/>
  <c r="P206" i="142" s="1"/>
  <c r="T206" i="142" s="1"/>
  <c r="S205" i="142"/>
  <c r="I205" i="142"/>
  <c r="N205" i="142" s="1"/>
  <c r="P205" i="142" s="1"/>
  <c r="T205" i="142" s="1"/>
  <c r="S204" i="142"/>
  <c r="I204" i="142"/>
  <c r="N204" i="142" s="1"/>
  <c r="P204" i="142" s="1"/>
  <c r="T204" i="142" s="1"/>
  <c r="S203" i="142"/>
  <c r="I203" i="142"/>
  <c r="N203" i="142" s="1"/>
  <c r="P203" i="142" s="1"/>
  <c r="T203" i="142" s="1"/>
  <c r="S202" i="142"/>
  <c r="I202" i="142"/>
  <c r="N202" i="142" s="1"/>
  <c r="P202" i="142" s="1"/>
  <c r="T202" i="142" s="1"/>
  <c r="S201" i="142"/>
  <c r="I201" i="142"/>
  <c r="N201" i="142" s="1"/>
  <c r="P201" i="142" s="1"/>
  <c r="T201" i="142" s="1"/>
  <c r="S200" i="142"/>
  <c r="I200" i="142"/>
  <c r="N200" i="142" s="1"/>
  <c r="P200" i="142" s="1"/>
  <c r="T200" i="142" s="1"/>
  <c r="S199" i="142"/>
  <c r="I199" i="142"/>
  <c r="N199" i="142" s="1"/>
  <c r="P199" i="142" s="1"/>
  <c r="T199" i="142" s="1"/>
  <c r="S198" i="142"/>
  <c r="I198" i="142"/>
  <c r="N198" i="142" s="1"/>
  <c r="P198" i="142" s="1"/>
  <c r="T198" i="142" s="1"/>
  <c r="S197" i="142"/>
  <c r="I197" i="142"/>
  <c r="N197" i="142" s="1"/>
  <c r="P197" i="142" s="1"/>
  <c r="T197" i="142" s="1"/>
  <c r="S196" i="142"/>
  <c r="I196" i="142"/>
  <c r="N196" i="142" s="1"/>
  <c r="P196" i="142" s="1"/>
  <c r="T196" i="142" s="1"/>
  <c r="S195" i="142"/>
  <c r="I195" i="142"/>
  <c r="N195" i="142" s="1"/>
  <c r="P195" i="142" s="1"/>
  <c r="T195" i="142" s="1"/>
  <c r="S194" i="142"/>
  <c r="I194" i="142"/>
  <c r="N194" i="142" s="1"/>
  <c r="P194" i="142" s="1"/>
  <c r="T194" i="142" s="1"/>
  <c r="S193" i="142"/>
  <c r="I193" i="142"/>
  <c r="N193" i="142" s="1"/>
  <c r="P193" i="142" s="1"/>
  <c r="T193" i="142" s="1"/>
  <c r="T192" i="142"/>
  <c r="S192" i="142"/>
  <c r="T191" i="142"/>
  <c r="S191" i="142"/>
  <c r="T190" i="142"/>
  <c r="S190" i="142"/>
  <c r="D190" i="142"/>
  <c r="T189" i="142"/>
  <c r="S189" i="142"/>
  <c r="S188" i="142"/>
  <c r="I188" i="142"/>
  <c r="N188" i="142" s="1"/>
  <c r="P188" i="142" s="1"/>
  <c r="T188" i="142" s="1"/>
  <c r="S187" i="142"/>
  <c r="I187" i="142"/>
  <c r="N187" i="142" s="1"/>
  <c r="P187" i="142" s="1"/>
  <c r="T187" i="142" s="1"/>
  <c r="S186" i="142"/>
  <c r="I186" i="142"/>
  <c r="N186" i="142" s="1"/>
  <c r="P186" i="142" s="1"/>
  <c r="T186" i="142" s="1"/>
  <c r="S185" i="142"/>
  <c r="I185" i="142"/>
  <c r="N185" i="142" s="1"/>
  <c r="P185" i="142" s="1"/>
  <c r="T185" i="142" s="1"/>
  <c r="S184" i="142"/>
  <c r="I184" i="142"/>
  <c r="N184" i="142" s="1"/>
  <c r="P184" i="142" s="1"/>
  <c r="T184" i="142" s="1"/>
  <c r="S183" i="142"/>
  <c r="I183" i="142"/>
  <c r="N183" i="142" s="1"/>
  <c r="P183" i="142" s="1"/>
  <c r="T183" i="142" s="1"/>
  <c r="S182" i="142"/>
  <c r="I182" i="142"/>
  <c r="N182" i="142" s="1"/>
  <c r="P182" i="142" s="1"/>
  <c r="T182" i="142" s="1"/>
  <c r="S181" i="142"/>
  <c r="I181" i="142"/>
  <c r="N181" i="142" s="1"/>
  <c r="P181" i="142" s="1"/>
  <c r="T181" i="142" s="1"/>
  <c r="S180" i="142"/>
  <c r="I180" i="142"/>
  <c r="N180" i="142" s="1"/>
  <c r="P180" i="142" s="1"/>
  <c r="T180" i="142" s="1"/>
  <c r="S179" i="142"/>
  <c r="I179" i="142"/>
  <c r="N179" i="142" s="1"/>
  <c r="P179" i="142" s="1"/>
  <c r="T179" i="142" s="1"/>
  <c r="S178" i="142"/>
  <c r="I178" i="142"/>
  <c r="N178" i="142" s="1"/>
  <c r="P178" i="142" s="1"/>
  <c r="T178" i="142" s="1"/>
  <c r="S177" i="142"/>
  <c r="I177" i="142"/>
  <c r="N177" i="142" s="1"/>
  <c r="P177" i="142" s="1"/>
  <c r="T177" i="142" s="1"/>
  <c r="S176" i="142"/>
  <c r="I176" i="142"/>
  <c r="N176" i="142" s="1"/>
  <c r="P176" i="142" s="1"/>
  <c r="T176" i="142" s="1"/>
  <c r="S175" i="142"/>
  <c r="I175" i="142"/>
  <c r="N175" i="142" s="1"/>
  <c r="P175" i="142" s="1"/>
  <c r="T175" i="142" s="1"/>
  <c r="S174" i="142"/>
  <c r="I174" i="142"/>
  <c r="N174" i="142" s="1"/>
  <c r="P174" i="142" s="1"/>
  <c r="T174" i="142" s="1"/>
  <c r="S173" i="142"/>
  <c r="I173" i="142"/>
  <c r="N173" i="142" s="1"/>
  <c r="P173" i="142" s="1"/>
  <c r="T173" i="142" s="1"/>
  <c r="S172" i="142"/>
  <c r="I172" i="142"/>
  <c r="N172" i="142" s="1"/>
  <c r="P172" i="142" s="1"/>
  <c r="T172" i="142" s="1"/>
  <c r="S171" i="142"/>
  <c r="I171" i="142"/>
  <c r="N171" i="142" s="1"/>
  <c r="P171" i="142" s="1"/>
  <c r="T171" i="142" s="1"/>
  <c r="S170" i="142"/>
  <c r="I170" i="142"/>
  <c r="N170" i="142" s="1"/>
  <c r="P170" i="142" s="1"/>
  <c r="T170" i="142" s="1"/>
  <c r="S169" i="142"/>
  <c r="I169" i="142"/>
  <c r="N169" i="142" s="1"/>
  <c r="P169" i="142" s="1"/>
  <c r="T169" i="142" s="1"/>
  <c r="S168" i="142"/>
  <c r="I168" i="142"/>
  <c r="N168" i="142" s="1"/>
  <c r="P168" i="142" s="1"/>
  <c r="T168" i="142" s="1"/>
  <c r="S167" i="142"/>
  <c r="I167" i="142"/>
  <c r="N167" i="142" s="1"/>
  <c r="P167" i="142" s="1"/>
  <c r="T167" i="142" s="1"/>
  <c r="S166" i="142"/>
  <c r="I166" i="142"/>
  <c r="N166" i="142" s="1"/>
  <c r="P166" i="142" s="1"/>
  <c r="T166" i="142" s="1"/>
  <c r="S165" i="142"/>
  <c r="I165" i="142"/>
  <c r="N165" i="142" s="1"/>
  <c r="P165" i="142" s="1"/>
  <c r="T165" i="142" s="1"/>
  <c r="S164" i="142"/>
  <c r="I164" i="142"/>
  <c r="N164" i="142" s="1"/>
  <c r="P164" i="142" s="1"/>
  <c r="T164" i="142" s="1"/>
  <c r="S163" i="142"/>
  <c r="I163" i="142"/>
  <c r="N163" i="142" s="1"/>
  <c r="P163" i="142" s="1"/>
  <c r="T163" i="142" s="1"/>
  <c r="S118" i="142"/>
  <c r="T118" i="142"/>
  <c r="S119" i="142"/>
  <c r="T119" i="142"/>
  <c r="S120" i="142"/>
  <c r="T120" i="142"/>
  <c r="S121" i="142"/>
  <c r="T121" i="142"/>
  <c r="S122" i="142"/>
  <c r="S123" i="142"/>
  <c r="S124" i="142"/>
  <c r="S125" i="142"/>
  <c r="S126" i="142"/>
  <c r="S127" i="142"/>
  <c r="S128" i="142"/>
  <c r="S129" i="142"/>
  <c r="S130" i="142"/>
  <c r="S131" i="142"/>
  <c r="S132" i="142"/>
  <c r="S133" i="142"/>
  <c r="S134" i="142"/>
  <c r="S135" i="142"/>
  <c r="S136" i="142"/>
  <c r="S137" i="142"/>
  <c r="S138" i="142"/>
  <c r="S139" i="142"/>
  <c r="S140" i="142"/>
  <c r="T140" i="142"/>
  <c r="S141" i="142"/>
  <c r="T141" i="142"/>
  <c r="S142" i="142"/>
  <c r="T142" i="142"/>
  <c r="S143" i="142"/>
  <c r="T143" i="142"/>
  <c r="S144" i="142"/>
  <c r="S145" i="142"/>
  <c r="S146" i="142"/>
  <c r="S147" i="142"/>
  <c r="S148" i="142"/>
  <c r="S149" i="142"/>
  <c r="S150" i="142"/>
  <c r="S151" i="142"/>
  <c r="S152" i="142"/>
  <c r="S153" i="142"/>
  <c r="S154" i="142"/>
  <c r="S155" i="142"/>
  <c r="S156" i="142"/>
  <c r="S157" i="142"/>
  <c r="S98" i="142"/>
  <c r="S99" i="142"/>
  <c r="S100" i="142"/>
  <c r="S101" i="142"/>
  <c r="S102" i="142"/>
  <c r="S103" i="142"/>
  <c r="S104" i="142"/>
  <c r="S105" i="142"/>
  <c r="S107" i="142"/>
  <c r="S108" i="142"/>
  <c r="S109" i="142"/>
  <c r="S110" i="142"/>
  <c r="S111" i="142"/>
  <c r="S112" i="142"/>
  <c r="S113" i="142"/>
  <c r="S114" i="142"/>
  <c r="S115" i="142"/>
  <c r="S116" i="142"/>
  <c r="S117" i="142"/>
  <c r="S56" i="142"/>
  <c r="T56" i="142"/>
  <c r="S57" i="142"/>
  <c r="T57" i="142"/>
  <c r="S58" i="142"/>
  <c r="T58" i="142"/>
  <c r="S59" i="142"/>
  <c r="S60" i="142"/>
  <c r="S61" i="142"/>
  <c r="S62" i="142"/>
  <c r="S63" i="142"/>
  <c r="S64" i="142"/>
  <c r="S65" i="142"/>
  <c r="S66" i="142"/>
  <c r="S67" i="142"/>
  <c r="S68" i="142"/>
  <c r="S69" i="142"/>
  <c r="S70" i="142"/>
  <c r="S71" i="142"/>
  <c r="S72" i="142"/>
  <c r="S73" i="142"/>
  <c r="S75" i="142"/>
  <c r="T75" i="142"/>
  <c r="S76" i="142"/>
  <c r="T76" i="142"/>
  <c r="S77" i="142"/>
  <c r="T77" i="142"/>
  <c r="S78" i="142"/>
  <c r="S79" i="142"/>
  <c r="S80" i="142"/>
  <c r="S81" i="142"/>
  <c r="S82" i="142"/>
  <c r="S83" i="142"/>
  <c r="S84" i="142"/>
  <c r="S85" i="142"/>
  <c r="S86" i="142"/>
  <c r="S87" i="142"/>
  <c r="S88" i="142"/>
  <c r="S89" i="142"/>
  <c r="S90" i="142"/>
  <c r="T90" i="142"/>
  <c r="S91" i="142"/>
  <c r="T91" i="142"/>
  <c r="S92" i="142"/>
  <c r="T92" i="142"/>
  <c r="S93" i="142"/>
  <c r="T93" i="142"/>
  <c r="S94" i="142"/>
  <c r="T94" i="142"/>
  <c r="S95" i="142"/>
  <c r="S96" i="142"/>
  <c r="S97" i="142"/>
  <c r="I111" i="142"/>
  <c r="N111" i="142" s="1"/>
  <c r="P111" i="142" s="1"/>
  <c r="T111" i="142" s="1"/>
  <c r="I98" i="142"/>
  <c r="N98" i="142" s="1"/>
  <c r="P98" i="142" s="1"/>
  <c r="T98" i="142" s="1"/>
  <c r="I97" i="142"/>
  <c r="N97" i="142" s="1"/>
  <c r="P97" i="142" s="1"/>
  <c r="T97" i="142" s="1"/>
  <c r="S34" i="142"/>
  <c r="I34" i="142"/>
  <c r="N34" i="142" s="1"/>
  <c r="P34" i="142" s="1"/>
  <c r="T34" i="142" s="1"/>
  <c r="C96" i="145" l="1"/>
  <c r="C91" i="144"/>
  <c r="C99" i="143"/>
  <c r="D252" i="142"/>
  <c r="D254" i="142" s="1"/>
  <c r="D342" i="142"/>
  <c r="D344" i="142" s="1"/>
  <c r="D210" i="142"/>
  <c r="D325" i="142"/>
  <c r="D189" i="142"/>
  <c r="D191" i="142" s="1"/>
  <c r="D276" i="142"/>
  <c r="I100" i="142" l="1"/>
  <c r="N100" i="142" s="1"/>
  <c r="P100" i="142" s="1"/>
  <c r="T100" i="142" s="1"/>
  <c r="D119" i="142"/>
  <c r="I123" i="142"/>
  <c r="N123" i="142" s="1"/>
  <c r="P123" i="142" s="1"/>
  <c r="T123" i="142" s="1"/>
  <c r="I33" i="142"/>
  <c r="N33" i="142" s="1"/>
  <c r="P33" i="142" s="1"/>
  <c r="T33" i="142" s="1"/>
  <c r="S33" i="142"/>
  <c r="S36" i="142"/>
  <c r="I138" i="142"/>
  <c r="N138" i="142" s="1"/>
  <c r="P138" i="142" s="1"/>
  <c r="T138" i="142" s="1"/>
  <c r="S32" i="142"/>
  <c r="I32" i="142"/>
  <c r="N32" i="142" s="1"/>
  <c r="P32" i="142" s="1"/>
  <c r="T32" i="142" s="1"/>
  <c r="I109" i="142"/>
  <c r="N109" i="142" s="1"/>
  <c r="P109" i="142" s="1"/>
  <c r="T109" i="142" s="1"/>
  <c r="D56" i="142"/>
  <c r="I131" i="142"/>
  <c r="N131" i="142" s="1"/>
  <c r="P131" i="142" s="1"/>
  <c r="T131" i="142" s="1"/>
  <c r="I130" i="142"/>
  <c r="N130" i="142" s="1"/>
  <c r="P130" i="142" s="1"/>
  <c r="T130" i="142" s="1"/>
  <c r="I129" i="142"/>
  <c r="N129" i="142" s="1"/>
  <c r="P129" i="142" s="1"/>
  <c r="T129" i="142" s="1"/>
  <c r="I128" i="142"/>
  <c r="N128" i="142" s="1"/>
  <c r="P128" i="142" s="1"/>
  <c r="T128" i="142" s="1"/>
  <c r="I127" i="142"/>
  <c r="N127" i="142" s="1"/>
  <c r="P127" i="142" s="1"/>
  <c r="T127" i="142" s="1"/>
  <c r="I126" i="142"/>
  <c r="N126" i="142" s="1"/>
  <c r="P126" i="142" s="1"/>
  <c r="T126" i="142" s="1"/>
  <c r="I125" i="142"/>
  <c r="N125" i="142" s="1"/>
  <c r="P125" i="142" s="1"/>
  <c r="T125" i="142" s="1"/>
  <c r="I132" i="142"/>
  <c r="N132" i="142" s="1"/>
  <c r="P132" i="142" s="1"/>
  <c r="T132" i="142" s="1"/>
  <c r="I133" i="142"/>
  <c r="N133" i="142" s="1"/>
  <c r="P133" i="142" s="1"/>
  <c r="T133" i="142" s="1"/>
  <c r="I134" i="142"/>
  <c r="N134" i="142" s="1"/>
  <c r="P134" i="142" s="1"/>
  <c r="T134" i="142" s="1"/>
  <c r="I135" i="142"/>
  <c r="N135" i="142" s="1"/>
  <c r="P135" i="142" s="1"/>
  <c r="T135" i="142" s="1"/>
  <c r="I136" i="142"/>
  <c r="N136" i="142" s="1"/>
  <c r="P136" i="142" s="1"/>
  <c r="T136" i="142" s="1"/>
  <c r="I137" i="142"/>
  <c r="N137" i="142" s="1"/>
  <c r="P137" i="142" s="1"/>
  <c r="T137" i="142" s="1"/>
  <c r="I139" i="142"/>
  <c r="N139" i="142" s="1"/>
  <c r="P139" i="142" s="1"/>
  <c r="T139" i="142" s="1"/>
  <c r="N154" i="142"/>
  <c r="P154" i="142" s="1"/>
  <c r="T154" i="142" s="1"/>
  <c r="N153" i="142"/>
  <c r="P153" i="142" s="1"/>
  <c r="T153" i="142" s="1"/>
  <c r="N152" i="142"/>
  <c r="P152" i="142" s="1"/>
  <c r="T152" i="142" s="1"/>
  <c r="N151" i="142"/>
  <c r="P151" i="142" s="1"/>
  <c r="T151" i="142" s="1"/>
  <c r="N150" i="142"/>
  <c r="P150" i="142" s="1"/>
  <c r="T150" i="142" s="1"/>
  <c r="I114" i="142"/>
  <c r="N114" i="142" s="1"/>
  <c r="P114" i="142" s="1"/>
  <c r="T114" i="142" s="1"/>
  <c r="I113" i="142"/>
  <c r="N113" i="142" s="1"/>
  <c r="P113" i="142" s="1"/>
  <c r="T113" i="142" s="1"/>
  <c r="I112" i="142"/>
  <c r="N112" i="142" s="1"/>
  <c r="P112" i="142" s="1"/>
  <c r="T112" i="142" s="1"/>
  <c r="I110" i="142"/>
  <c r="N110" i="142" s="1"/>
  <c r="P110" i="142" s="1"/>
  <c r="T110" i="142" s="1"/>
  <c r="I117" i="142"/>
  <c r="N117" i="142" s="1"/>
  <c r="P117" i="142" s="1"/>
  <c r="T117" i="142" s="1"/>
  <c r="I116" i="142"/>
  <c r="N116" i="142" s="1"/>
  <c r="P116" i="142" s="1"/>
  <c r="T116" i="142" s="1"/>
  <c r="I115" i="142"/>
  <c r="N115" i="142" s="1"/>
  <c r="P115" i="142" s="1"/>
  <c r="T115" i="142" s="1"/>
  <c r="I108" i="142"/>
  <c r="N108" i="142" s="1"/>
  <c r="P108" i="142" s="1"/>
  <c r="T108" i="142" s="1"/>
  <c r="T158" i="142"/>
  <c r="S158" i="142"/>
  <c r="D158" i="142"/>
  <c r="D118" i="142" s="1"/>
  <c r="N157" i="142"/>
  <c r="P157" i="142" s="1"/>
  <c r="T157" i="142" s="1"/>
  <c r="N156" i="142"/>
  <c r="P156" i="142" s="1"/>
  <c r="T156" i="142" s="1"/>
  <c r="N155" i="142"/>
  <c r="P155" i="142" s="1"/>
  <c r="T155" i="142" s="1"/>
  <c r="N149" i="142"/>
  <c r="P149" i="142" s="1"/>
  <c r="T149" i="142" s="1"/>
  <c r="N148" i="142"/>
  <c r="P148" i="142" s="1"/>
  <c r="T148" i="142" s="1"/>
  <c r="N147" i="142"/>
  <c r="P147" i="142" s="1"/>
  <c r="T147" i="142" s="1"/>
  <c r="N146" i="142"/>
  <c r="P146" i="142" s="1"/>
  <c r="T146" i="142" s="1"/>
  <c r="N145" i="142"/>
  <c r="P145" i="142" s="1"/>
  <c r="T145" i="142" s="1"/>
  <c r="N144" i="142"/>
  <c r="P144" i="142" s="1"/>
  <c r="T144" i="142" s="1"/>
  <c r="D141" i="142"/>
  <c r="I124" i="142"/>
  <c r="N124" i="142" s="1"/>
  <c r="P124" i="142" s="1"/>
  <c r="T124" i="142" s="1"/>
  <c r="I122" i="142"/>
  <c r="N122" i="142" s="1"/>
  <c r="P122" i="142" s="1"/>
  <c r="T122" i="142" s="1"/>
  <c r="I107" i="142"/>
  <c r="N107" i="142" s="1"/>
  <c r="P107" i="142" s="1"/>
  <c r="T107" i="142" s="1"/>
  <c r="I105" i="142"/>
  <c r="N105" i="142" s="1"/>
  <c r="P105" i="142" s="1"/>
  <c r="T105" i="142" s="1"/>
  <c r="I104" i="142"/>
  <c r="N104" i="142" s="1"/>
  <c r="P104" i="142" s="1"/>
  <c r="T104" i="142" s="1"/>
  <c r="I103" i="142"/>
  <c r="N103" i="142" s="1"/>
  <c r="P103" i="142" s="1"/>
  <c r="T103" i="142" s="1"/>
  <c r="I102" i="142"/>
  <c r="N102" i="142" s="1"/>
  <c r="P102" i="142" s="1"/>
  <c r="T102" i="142" s="1"/>
  <c r="I101" i="142"/>
  <c r="N101" i="142" s="1"/>
  <c r="P101" i="142" s="1"/>
  <c r="T101" i="142" s="1"/>
  <c r="I99" i="142"/>
  <c r="N99" i="142" s="1"/>
  <c r="P99" i="142" s="1"/>
  <c r="T99" i="142" s="1"/>
  <c r="I96" i="142"/>
  <c r="N96" i="142" s="1"/>
  <c r="P96" i="142" s="1"/>
  <c r="T96" i="142" s="1"/>
  <c r="I95" i="142"/>
  <c r="N95" i="142" s="1"/>
  <c r="P95" i="142" s="1"/>
  <c r="T95" i="142" s="1"/>
  <c r="D75" i="142"/>
  <c r="I62" i="142"/>
  <c r="N62" i="142" s="1"/>
  <c r="P62" i="142" s="1"/>
  <c r="T62" i="142" s="1"/>
  <c r="I63" i="142"/>
  <c r="N63" i="142" s="1"/>
  <c r="P63" i="142" s="1"/>
  <c r="T63" i="142" s="1"/>
  <c r="I64" i="142"/>
  <c r="N64" i="142" s="1"/>
  <c r="P64" i="142" s="1"/>
  <c r="T64" i="142" s="1"/>
  <c r="I65" i="142"/>
  <c r="N65" i="142" s="1"/>
  <c r="P65" i="142" s="1"/>
  <c r="T65" i="142" s="1"/>
  <c r="I66" i="142"/>
  <c r="N66" i="142" s="1"/>
  <c r="P66" i="142" s="1"/>
  <c r="T66" i="142" s="1"/>
  <c r="I67" i="142"/>
  <c r="N67" i="142" s="1"/>
  <c r="P67" i="142" s="1"/>
  <c r="T67" i="142" s="1"/>
  <c r="I68" i="142"/>
  <c r="N68" i="142" s="1"/>
  <c r="P68" i="142" s="1"/>
  <c r="T68" i="142" s="1"/>
  <c r="I69" i="142"/>
  <c r="N69" i="142" s="1"/>
  <c r="P69" i="142" s="1"/>
  <c r="T69" i="142" s="1"/>
  <c r="I70" i="142"/>
  <c r="N70" i="142" s="1"/>
  <c r="P70" i="142" s="1"/>
  <c r="T70" i="142" s="1"/>
  <c r="I71" i="142"/>
  <c r="N71" i="142" s="1"/>
  <c r="P71" i="142" s="1"/>
  <c r="T71" i="142" s="1"/>
  <c r="I72" i="142"/>
  <c r="N72" i="142" s="1"/>
  <c r="P72" i="142" s="1"/>
  <c r="T72" i="142" s="1"/>
  <c r="I73" i="142"/>
  <c r="N73" i="142" s="1"/>
  <c r="P73" i="142" s="1"/>
  <c r="T73" i="142" s="1"/>
  <c r="I61" i="142"/>
  <c r="N61" i="142" s="1"/>
  <c r="P61" i="142" s="1"/>
  <c r="T61" i="142" s="1"/>
  <c r="I60" i="142"/>
  <c r="N60" i="142" s="1"/>
  <c r="P60" i="142" s="1"/>
  <c r="T60" i="142" s="1"/>
  <c r="I59" i="142"/>
  <c r="N59" i="142" s="1"/>
  <c r="P59" i="142" s="1"/>
  <c r="T59" i="142" s="1"/>
  <c r="S54" i="142"/>
  <c r="I54" i="142"/>
  <c r="N54" i="142" s="1"/>
  <c r="P54" i="142" s="1"/>
  <c r="T54" i="142" s="1"/>
  <c r="S53" i="142"/>
  <c r="I53" i="142"/>
  <c r="N53" i="142" s="1"/>
  <c r="P53" i="142" s="1"/>
  <c r="T53" i="142" s="1"/>
  <c r="S52" i="142"/>
  <c r="I52" i="142"/>
  <c r="N52" i="142" s="1"/>
  <c r="P52" i="142" s="1"/>
  <c r="T52" i="142" s="1"/>
  <c r="S51" i="142"/>
  <c r="I51" i="142"/>
  <c r="N51" i="142" s="1"/>
  <c r="P51" i="142" s="1"/>
  <c r="T51" i="142" s="1"/>
  <c r="S50" i="142"/>
  <c r="I50" i="142"/>
  <c r="N50" i="142" s="1"/>
  <c r="P50" i="142" s="1"/>
  <c r="T50" i="142" s="1"/>
  <c r="S49" i="142"/>
  <c r="I49" i="142"/>
  <c r="N49" i="142" s="1"/>
  <c r="P49" i="142" s="1"/>
  <c r="T49" i="142" s="1"/>
  <c r="S48" i="142"/>
  <c r="I48" i="142"/>
  <c r="N48" i="142" s="1"/>
  <c r="P48" i="142" s="1"/>
  <c r="T48" i="142" s="1"/>
  <c r="S47" i="142"/>
  <c r="I47" i="142"/>
  <c r="N47" i="142" s="1"/>
  <c r="P47" i="142" s="1"/>
  <c r="T47" i="142" s="1"/>
  <c r="S46" i="142"/>
  <c r="I46" i="142"/>
  <c r="N46" i="142" s="1"/>
  <c r="P46" i="142" s="1"/>
  <c r="T46" i="142" s="1"/>
  <c r="S45" i="142"/>
  <c r="I45" i="142"/>
  <c r="N45" i="142" s="1"/>
  <c r="P45" i="142" s="1"/>
  <c r="T45" i="142" s="1"/>
  <c r="S44" i="142"/>
  <c r="I44" i="142"/>
  <c r="N44" i="142" s="1"/>
  <c r="P44" i="142" s="1"/>
  <c r="T44" i="142" s="1"/>
  <c r="S43" i="142"/>
  <c r="I43" i="142"/>
  <c r="N43" i="142" s="1"/>
  <c r="P43" i="142" s="1"/>
  <c r="T43" i="142" s="1"/>
  <c r="S42" i="142"/>
  <c r="I42" i="142"/>
  <c r="N42" i="142" s="1"/>
  <c r="P42" i="142" s="1"/>
  <c r="T42" i="142" s="1"/>
  <c r="S41" i="142"/>
  <c r="I41" i="142"/>
  <c r="N41" i="142" s="1"/>
  <c r="P41" i="142" s="1"/>
  <c r="T41" i="142" s="1"/>
  <c r="S40" i="142"/>
  <c r="I40" i="142"/>
  <c r="N40" i="142" s="1"/>
  <c r="P40" i="142" s="1"/>
  <c r="T40" i="142" s="1"/>
  <c r="S39" i="142"/>
  <c r="I39" i="142"/>
  <c r="N39" i="142" s="1"/>
  <c r="P39" i="142" s="1"/>
  <c r="T39" i="142" s="1"/>
  <c r="S38" i="142"/>
  <c r="I38" i="142"/>
  <c r="N38" i="142" s="1"/>
  <c r="P38" i="142" s="1"/>
  <c r="T38" i="142" s="1"/>
  <c r="S37" i="142"/>
  <c r="I37" i="142"/>
  <c r="N37" i="142" s="1"/>
  <c r="P37" i="142" s="1"/>
  <c r="T37" i="142" s="1"/>
  <c r="I36" i="142"/>
  <c r="N36" i="142" s="1"/>
  <c r="P36" i="142" s="1"/>
  <c r="T36" i="142" s="1"/>
  <c r="S31" i="142"/>
  <c r="I31" i="142"/>
  <c r="N31" i="142" s="1"/>
  <c r="P31" i="142" s="1"/>
  <c r="T31" i="142" s="1"/>
  <c r="S30" i="142"/>
  <c r="I30" i="142"/>
  <c r="N30" i="142" s="1"/>
  <c r="P30" i="142" s="1"/>
  <c r="T30" i="142" s="1"/>
  <c r="S29" i="142"/>
  <c r="I29" i="142"/>
  <c r="N29" i="142" s="1"/>
  <c r="P29" i="142" s="1"/>
  <c r="T29" i="142" s="1"/>
  <c r="S387" i="142"/>
  <c r="I387" i="142"/>
  <c r="N387" i="142" s="1"/>
  <c r="P387" i="142" s="1"/>
  <c r="T387" i="142" s="1"/>
  <c r="S386" i="142"/>
  <c r="I386" i="142"/>
  <c r="N386" i="142" s="1"/>
  <c r="P386" i="142" s="1"/>
  <c r="T386" i="142" s="1"/>
  <c r="S385" i="142"/>
  <c r="I385" i="142"/>
  <c r="N385" i="142" s="1"/>
  <c r="P385" i="142" s="1"/>
  <c r="T385" i="142" s="1"/>
  <c r="S384" i="142"/>
  <c r="I384" i="142"/>
  <c r="N384" i="142" s="1"/>
  <c r="P384" i="142" s="1"/>
  <c r="T384" i="142" s="1"/>
  <c r="S383" i="142"/>
  <c r="I383" i="142"/>
  <c r="N383" i="142" s="1"/>
  <c r="P383" i="142" s="1"/>
  <c r="T383" i="142" s="1"/>
  <c r="P363" i="142"/>
  <c r="X359" i="142"/>
  <c r="U359" i="142"/>
  <c r="O363" i="142" s="1"/>
  <c r="D90" i="142"/>
  <c r="N89" i="142"/>
  <c r="P89" i="142" s="1"/>
  <c r="T89" i="142" s="1"/>
  <c r="N88" i="142"/>
  <c r="P88" i="142" s="1"/>
  <c r="T88" i="142" s="1"/>
  <c r="N87" i="142"/>
  <c r="P87" i="142" s="1"/>
  <c r="T87" i="142" s="1"/>
  <c r="N86" i="142"/>
  <c r="P86" i="142" s="1"/>
  <c r="T86" i="142" s="1"/>
  <c r="N85" i="142"/>
  <c r="P85" i="142" s="1"/>
  <c r="T85" i="142" s="1"/>
  <c r="N84" i="142"/>
  <c r="P84" i="142" s="1"/>
  <c r="T84" i="142" s="1"/>
  <c r="N83" i="142"/>
  <c r="P83" i="142" s="1"/>
  <c r="T83" i="142" s="1"/>
  <c r="N82" i="142"/>
  <c r="P82" i="142" s="1"/>
  <c r="T82" i="142" s="1"/>
  <c r="N81" i="142"/>
  <c r="P81" i="142" s="1"/>
  <c r="T81" i="142" s="1"/>
  <c r="N80" i="142"/>
  <c r="P80" i="142" s="1"/>
  <c r="T80" i="142" s="1"/>
  <c r="N79" i="142"/>
  <c r="P79" i="142" s="1"/>
  <c r="T79" i="142" s="1"/>
  <c r="N78" i="142"/>
  <c r="P78" i="142" s="1"/>
  <c r="T78" i="142" s="1"/>
  <c r="AB24" i="142"/>
  <c r="AA24" i="142"/>
  <c r="Z24" i="142"/>
  <c r="Z359" i="142" s="1"/>
  <c r="P365" i="142" s="1"/>
  <c r="C365" i="142" s="1"/>
  <c r="Y24" i="142"/>
  <c r="Y359" i="142" s="1"/>
  <c r="O365" i="142" s="1"/>
  <c r="K365" i="142" s="1"/>
  <c r="W24" i="142"/>
  <c r="W359" i="142" s="1"/>
  <c r="S24" i="142"/>
  <c r="N24" i="142"/>
  <c r="P24" i="142" s="1"/>
  <c r="N22" i="142"/>
  <c r="P22" i="142" s="1"/>
  <c r="D58" i="141"/>
  <c r="O54" i="141"/>
  <c r="O80" i="141"/>
  <c r="N84" i="141"/>
  <c r="P84" i="141" s="1"/>
  <c r="N83" i="141"/>
  <c r="P83" i="141" s="1"/>
  <c r="N82" i="141"/>
  <c r="P82" i="141" s="1"/>
  <c r="N81" i="141"/>
  <c r="P81" i="141" s="1"/>
  <c r="N80" i="141"/>
  <c r="N79" i="141"/>
  <c r="P79" i="141" s="1"/>
  <c r="D55" i="142" l="1"/>
  <c r="D74" i="142"/>
  <c r="D76" i="142" s="1"/>
  <c r="S359" i="142"/>
  <c r="O362" i="142" s="1"/>
  <c r="D140" i="142"/>
  <c r="D142" i="142" s="1"/>
  <c r="D120" i="142"/>
  <c r="L364" i="142"/>
  <c r="L368" i="142" s="1"/>
  <c r="E24" i="142"/>
  <c r="O366" i="142"/>
  <c r="K366" i="142" s="1"/>
  <c r="O367" i="142"/>
  <c r="K367" i="142" s="1"/>
  <c r="V24" i="142"/>
  <c r="V359" i="142" s="1"/>
  <c r="T24" i="142"/>
  <c r="T359" i="142" s="1"/>
  <c r="D57" i="142"/>
  <c r="L363" i="142"/>
  <c r="P80" i="141"/>
  <c r="D101" i="141"/>
  <c r="D75" i="141" s="1"/>
  <c r="D76" i="141" s="1"/>
  <c r="D77" i="141" s="1"/>
  <c r="S72" i="141"/>
  <c r="N72" i="141"/>
  <c r="P72" i="141" s="1"/>
  <c r="T72" i="141" s="1"/>
  <c r="I66" i="141"/>
  <c r="N66" i="141" s="1"/>
  <c r="P66" i="141" s="1"/>
  <c r="I67" i="141"/>
  <c r="N67" i="141" s="1"/>
  <c r="P67" i="141" s="1"/>
  <c r="I68" i="141"/>
  <c r="N68" i="141" s="1"/>
  <c r="P68" i="141" s="1"/>
  <c r="I69" i="141"/>
  <c r="N69" i="141" s="1"/>
  <c r="P69" i="141" s="1"/>
  <c r="I70" i="141"/>
  <c r="N70" i="141" s="1"/>
  <c r="P70" i="141" s="1"/>
  <c r="I73" i="141"/>
  <c r="N73" i="141" s="1"/>
  <c r="P73" i="141" s="1"/>
  <c r="I74" i="141"/>
  <c r="N74" i="141" s="1"/>
  <c r="P74" i="141" s="1"/>
  <c r="S107" i="141"/>
  <c r="N107" i="141"/>
  <c r="P107" i="141" s="1"/>
  <c r="T107" i="141" s="1"/>
  <c r="S32" i="141"/>
  <c r="S33" i="141"/>
  <c r="S34" i="141"/>
  <c r="S35" i="141"/>
  <c r="S36" i="141"/>
  <c r="S37" i="141"/>
  <c r="I37" i="141"/>
  <c r="N37" i="141" s="1"/>
  <c r="P37" i="141" s="1"/>
  <c r="T37" i="141" s="1"/>
  <c r="I36" i="141"/>
  <c r="N36" i="141" s="1"/>
  <c r="P36" i="141" s="1"/>
  <c r="T36" i="141" s="1"/>
  <c r="I35" i="141"/>
  <c r="N35" i="141" s="1"/>
  <c r="P35" i="141" s="1"/>
  <c r="T35" i="141" s="1"/>
  <c r="I34" i="141"/>
  <c r="N34" i="141" s="1"/>
  <c r="P34" i="141" s="1"/>
  <c r="T34" i="141" s="1"/>
  <c r="I33" i="141"/>
  <c r="N33" i="141" s="1"/>
  <c r="P33" i="141" s="1"/>
  <c r="T33" i="141" s="1"/>
  <c r="I32" i="141"/>
  <c r="N32" i="141" s="1"/>
  <c r="P32" i="141" s="1"/>
  <c r="T32" i="141" s="1"/>
  <c r="O364" i="142" l="1"/>
  <c r="K364" i="142" s="1"/>
  <c r="K363" i="142" s="1"/>
  <c r="P366" i="142"/>
  <c r="C366" i="142" s="1"/>
  <c r="P367" i="142"/>
  <c r="C367" i="142" s="1"/>
  <c r="P362" i="142"/>
  <c r="P364" i="142"/>
  <c r="C364" i="142" s="1"/>
  <c r="D85" i="141"/>
  <c r="D86" i="141" s="1"/>
  <c r="D87" i="141" s="1"/>
  <c r="I27" i="141"/>
  <c r="C363" i="142" l="1"/>
  <c r="D40" i="141"/>
  <c r="S39" i="141"/>
  <c r="I39" i="141"/>
  <c r="N39" i="141" s="1"/>
  <c r="P39" i="141" s="1"/>
  <c r="T39" i="141" s="1"/>
  <c r="D120" i="141"/>
  <c r="D124" i="141" s="1"/>
  <c r="S123" i="141" l="1"/>
  <c r="S120" i="141"/>
  <c r="S121" i="141"/>
  <c r="S122" i="141"/>
  <c r="N122" i="141"/>
  <c r="P122" i="141" s="1"/>
  <c r="T122" i="141" s="1"/>
  <c r="N123" i="141"/>
  <c r="P123" i="141" s="1"/>
  <c r="T123" i="141" s="1"/>
  <c r="N120" i="141"/>
  <c r="P120" i="141" s="1"/>
  <c r="T120" i="141" s="1"/>
  <c r="N121" i="141"/>
  <c r="P121" i="141" s="1"/>
  <c r="T121" i="141" s="1"/>
  <c r="S116" i="141"/>
  <c r="S117" i="141"/>
  <c r="S118" i="141"/>
  <c r="S119" i="141"/>
  <c r="N116" i="141"/>
  <c r="P116" i="141" s="1"/>
  <c r="T116" i="141" s="1"/>
  <c r="N117" i="141"/>
  <c r="P117" i="141" s="1"/>
  <c r="T117" i="141" s="1"/>
  <c r="N118" i="141"/>
  <c r="P118" i="141" s="1"/>
  <c r="T118" i="141" s="1"/>
  <c r="N119" i="141"/>
  <c r="P119" i="141" s="1"/>
  <c r="T119" i="141" s="1"/>
  <c r="N115" i="141"/>
  <c r="P115" i="141" s="1"/>
  <c r="T115" i="141" s="1"/>
  <c r="S115" i="141"/>
  <c r="N94" i="141"/>
  <c r="P94" i="141" s="1"/>
  <c r="I20" i="141"/>
  <c r="I31" i="141"/>
  <c r="I65" i="141" l="1"/>
  <c r="N65" i="141" s="1"/>
  <c r="P65" i="141" s="1"/>
  <c r="T65" i="141" s="1"/>
  <c r="D125" i="141"/>
  <c r="S114" i="141"/>
  <c r="N114" i="141"/>
  <c r="P114" i="141" s="1"/>
  <c r="T114" i="141" s="1"/>
  <c r="S113" i="141"/>
  <c r="N113" i="141"/>
  <c r="P113" i="141" s="1"/>
  <c r="T113" i="141" s="1"/>
  <c r="S112" i="141"/>
  <c r="N112" i="141"/>
  <c r="P112" i="141" s="1"/>
  <c r="T112" i="141" s="1"/>
  <c r="S111" i="141"/>
  <c r="N111" i="141"/>
  <c r="P111" i="141" s="1"/>
  <c r="T111" i="141" s="1"/>
  <c r="S110" i="141"/>
  <c r="N110" i="141"/>
  <c r="P110" i="141" s="1"/>
  <c r="T110" i="141" s="1"/>
  <c r="S109" i="141"/>
  <c r="N109" i="141"/>
  <c r="P109" i="141" s="1"/>
  <c r="T109" i="141" s="1"/>
  <c r="S108" i="141"/>
  <c r="N108" i="141"/>
  <c r="P108" i="141" s="1"/>
  <c r="T108" i="141" s="1"/>
  <c r="S106" i="141"/>
  <c r="N106" i="141"/>
  <c r="P106" i="141" s="1"/>
  <c r="T106" i="141" s="1"/>
  <c r="S105" i="141"/>
  <c r="N105" i="141"/>
  <c r="P105" i="141" s="1"/>
  <c r="T105" i="141" s="1"/>
  <c r="T104" i="141"/>
  <c r="S104" i="141"/>
  <c r="T103" i="141"/>
  <c r="S103" i="141"/>
  <c r="T102" i="141"/>
  <c r="S102" i="141"/>
  <c r="T101" i="141"/>
  <c r="S101" i="141"/>
  <c r="S65" i="141"/>
  <c r="S100" i="141"/>
  <c r="N100" i="141"/>
  <c r="P100" i="141" s="1"/>
  <c r="T100" i="141" s="1"/>
  <c r="S99" i="141"/>
  <c r="N99" i="141"/>
  <c r="P99" i="141" s="1"/>
  <c r="T99" i="141" s="1"/>
  <c r="S98" i="141"/>
  <c r="N98" i="141"/>
  <c r="P98" i="141" s="1"/>
  <c r="T98" i="141" s="1"/>
  <c r="S64" i="141"/>
  <c r="I64" i="141"/>
  <c r="N64" i="141" s="1"/>
  <c r="P64" i="141" s="1"/>
  <c r="T64" i="141" s="1"/>
  <c r="S71" i="141"/>
  <c r="N71" i="141"/>
  <c r="P71" i="141" s="1"/>
  <c r="T71" i="141" s="1"/>
  <c r="S97" i="141"/>
  <c r="N97" i="141"/>
  <c r="P97" i="141" s="1"/>
  <c r="T97" i="141" s="1"/>
  <c r="S96" i="141"/>
  <c r="N96" i="141"/>
  <c r="P96" i="141" s="1"/>
  <c r="T96" i="141" s="1"/>
  <c r="S95" i="141"/>
  <c r="N95" i="141"/>
  <c r="P95" i="141" s="1"/>
  <c r="T95" i="141" s="1"/>
  <c r="T94" i="141"/>
  <c r="S94" i="141"/>
  <c r="S93" i="141"/>
  <c r="N93" i="141"/>
  <c r="P93" i="141" s="1"/>
  <c r="T93" i="141" s="1"/>
  <c r="S92" i="141"/>
  <c r="N92" i="141"/>
  <c r="P92" i="141" s="1"/>
  <c r="T92" i="141" s="1"/>
  <c r="S91" i="141"/>
  <c r="N91" i="141"/>
  <c r="P91" i="141" s="1"/>
  <c r="T91" i="141" s="1"/>
  <c r="S90" i="141"/>
  <c r="N90" i="141"/>
  <c r="P90" i="141" s="1"/>
  <c r="T90" i="141" s="1"/>
  <c r="S89" i="141"/>
  <c r="N89" i="141"/>
  <c r="P89" i="141" s="1"/>
  <c r="T89" i="141" s="1"/>
  <c r="N55" i="141"/>
  <c r="P55" i="141" s="1"/>
  <c r="N56" i="141"/>
  <c r="P56" i="141" s="1"/>
  <c r="D59" i="141"/>
  <c r="N49" i="141"/>
  <c r="P49" i="141" s="1"/>
  <c r="I30" i="141"/>
  <c r="I29" i="141"/>
  <c r="I28" i="141"/>
  <c r="I26" i="141"/>
  <c r="I25" i="141"/>
  <c r="I24" i="141"/>
  <c r="I23" i="141"/>
  <c r="I22" i="141"/>
  <c r="I21" i="141"/>
  <c r="N21" i="141" s="1"/>
  <c r="P21" i="141" s="1"/>
  <c r="I38" i="141"/>
  <c r="I19" i="141"/>
  <c r="S22" i="141" l="1"/>
  <c r="S23" i="141"/>
  <c r="S24" i="141"/>
  <c r="S25" i="141"/>
  <c r="S26" i="141"/>
  <c r="S28" i="141"/>
  <c r="N26" i="141"/>
  <c r="P26" i="141" s="1"/>
  <c r="T26" i="141" s="1"/>
  <c r="N22" i="141"/>
  <c r="P22" i="141" s="1"/>
  <c r="T22" i="141" s="1"/>
  <c r="S49" i="141"/>
  <c r="T49" i="141"/>
  <c r="S31" i="141"/>
  <c r="S20" i="141"/>
  <c r="S38" i="141"/>
  <c r="S21" i="141"/>
  <c r="T21" i="141"/>
  <c r="N23" i="141"/>
  <c r="P23" i="141" s="1"/>
  <c r="T23" i="141" s="1"/>
  <c r="N25" i="141"/>
  <c r="P25" i="141" s="1"/>
  <c r="T25" i="141" s="1"/>
  <c r="S53" i="141"/>
  <c r="N53" i="141"/>
  <c r="P53" i="141" s="1"/>
  <c r="T53" i="141" s="1"/>
  <c r="S46" i="141"/>
  <c r="S40" i="141"/>
  <c r="T40" i="141"/>
  <c r="S42" i="141"/>
  <c r="T42" i="141"/>
  <c r="S43" i="141"/>
  <c r="T43" i="141"/>
  <c r="S44" i="141"/>
  <c r="T44" i="141"/>
  <c r="S45" i="141"/>
  <c r="S27" i="141"/>
  <c r="S48" i="141"/>
  <c r="S50" i="141"/>
  <c r="S51" i="141"/>
  <c r="S54" i="141"/>
  <c r="N31" i="141" l="1"/>
  <c r="P31" i="141" s="1"/>
  <c r="T31" i="141" s="1"/>
  <c r="N46" i="141" l="1"/>
  <c r="P46" i="141" s="1"/>
  <c r="T46" i="141" s="1"/>
  <c r="N54" i="141"/>
  <c r="N51" i="141"/>
  <c r="P51" i="141" s="1"/>
  <c r="T51" i="141" s="1"/>
  <c r="N50" i="141"/>
  <c r="P50" i="141" s="1"/>
  <c r="T50" i="141" s="1"/>
  <c r="N48" i="141"/>
  <c r="P48" i="141" s="1"/>
  <c r="T48" i="141" s="1"/>
  <c r="N27" i="141"/>
  <c r="P27" i="141" s="1"/>
  <c r="T27" i="141" s="1"/>
  <c r="N45" i="141"/>
  <c r="P45" i="141" s="1"/>
  <c r="T45" i="141" s="1"/>
  <c r="P54" i="141" l="1"/>
  <c r="T54" i="141" s="1"/>
  <c r="S154" i="141" l="1"/>
  <c r="I154" i="141"/>
  <c r="N154" i="141" s="1"/>
  <c r="P154" i="141" s="1"/>
  <c r="T154" i="141" s="1"/>
  <c r="N47" i="141" l="1"/>
  <c r="P47" i="141" s="1"/>
  <c r="N30" i="141"/>
  <c r="P30" i="141" s="1"/>
  <c r="N29" i="141"/>
  <c r="P29" i="141" s="1"/>
  <c r="N28" i="141"/>
  <c r="P28" i="141" s="1"/>
  <c r="T28" i="141" s="1"/>
  <c r="N57" i="141"/>
  <c r="P57" i="141" s="1"/>
  <c r="N24" i="141"/>
  <c r="P24" i="141" s="1"/>
  <c r="T24" i="141" s="1"/>
  <c r="N38" i="141"/>
  <c r="N20" i="141"/>
  <c r="P20" i="141" s="1"/>
  <c r="T20" i="141" s="1"/>
  <c r="N52" i="141"/>
  <c r="P52" i="141" s="1"/>
  <c r="N19" i="141"/>
  <c r="P19" i="141" s="1"/>
  <c r="I18" i="141"/>
  <c r="N18" i="141" s="1"/>
  <c r="P18" i="141" s="1"/>
  <c r="P38" i="141" l="1"/>
  <c r="T38" i="141" s="1"/>
  <c r="T29" i="141"/>
  <c r="T30" i="141"/>
  <c r="T47" i="141"/>
  <c r="S47" i="141"/>
  <c r="S30" i="141"/>
  <c r="S29" i="141"/>
  <c r="S19" i="141" l="1"/>
  <c r="S52" i="141"/>
  <c r="S57" i="141"/>
  <c r="T57" i="141"/>
  <c r="T52" i="141"/>
  <c r="T19" i="141"/>
  <c r="T18" i="141"/>
  <c r="S18" i="141"/>
  <c r="S153" i="141"/>
  <c r="I153" i="141"/>
  <c r="N153" i="141" s="1"/>
  <c r="P153" i="141" s="1"/>
  <c r="T153" i="141" s="1"/>
  <c r="S152" i="141"/>
  <c r="I152" i="141"/>
  <c r="N152" i="141" s="1"/>
  <c r="P152" i="141" s="1"/>
  <c r="T152" i="141" s="1"/>
  <c r="S151" i="141"/>
  <c r="I151" i="141"/>
  <c r="N151" i="141" s="1"/>
  <c r="P151" i="141" s="1"/>
  <c r="T151" i="141" s="1"/>
  <c r="S150" i="141"/>
  <c r="I150" i="141"/>
  <c r="N150" i="141" s="1"/>
  <c r="P150" i="141" s="1"/>
  <c r="T150" i="141" s="1"/>
  <c r="P130" i="141"/>
  <c r="X126" i="141"/>
  <c r="U126" i="141"/>
  <c r="O130" i="141" s="1"/>
  <c r="AB14" i="141"/>
  <c r="AA14" i="141"/>
  <c r="Z14" i="141"/>
  <c r="Z126" i="141" s="1"/>
  <c r="P132" i="141" s="1"/>
  <c r="C132" i="141" s="1"/>
  <c r="Y14" i="141"/>
  <c r="Y126" i="141" s="1"/>
  <c r="O132" i="141" s="1"/>
  <c r="K132" i="141" s="1"/>
  <c r="W14" i="141"/>
  <c r="W126" i="141" s="1"/>
  <c r="S14" i="141"/>
  <c r="N14" i="141"/>
  <c r="P14" i="141" s="1"/>
  <c r="V14" i="141" s="1"/>
  <c r="V126" i="141" s="1"/>
  <c r="N12" i="141"/>
  <c r="P12" i="141" s="1"/>
  <c r="I70" i="139"/>
  <c r="N70" i="139" s="1"/>
  <c r="P70" i="139" s="1"/>
  <c r="T70" i="139" s="1"/>
  <c r="I69" i="139"/>
  <c r="N69" i="139" s="1"/>
  <c r="P69" i="139" s="1"/>
  <c r="T69" i="139" s="1"/>
  <c r="I68" i="139"/>
  <c r="N68" i="139" s="1"/>
  <c r="P68" i="139" s="1"/>
  <c r="T68" i="139" s="1"/>
  <c r="I67" i="139"/>
  <c r="N67" i="139" s="1"/>
  <c r="P67" i="139" s="1"/>
  <c r="T67" i="139" s="1"/>
  <c r="I66" i="139"/>
  <c r="N66" i="139" s="1"/>
  <c r="P66" i="139" s="1"/>
  <c r="T66" i="139" s="1"/>
  <c r="I65" i="139"/>
  <c r="N65" i="139" s="1"/>
  <c r="P65" i="139" s="1"/>
  <c r="T65" i="139" s="1"/>
  <c r="I64" i="139"/>
  <c r="N64" i="139" s="1"/>
  <c r="P64" i="139" s="1"/>
  <c r="T64" i="139" s="1"/>
  <c r="I63" i="139"/>
  <c r="N63" i="139" s="1"/>
  <c r="P63" i="139" s="1"/>
  <c r="T63" i="139" s="1"/>
  <c r="I62" i="139"/>
  <c r="N62" i="139" s="1"/>
  <c r="P62" i="139" s="1"/>
  <c r="T62" i="139" s="1"/>
  <c r="I61" i="139"/>
  <c r="N61" i="139" s="1"/>
  <c r="P61" i="139" s="1"/>
  <c r="T61" i="139" s="1"/>
  <c r="I60" i="139"/>
  <c r="N60" i="139" s="1"/>
  <c r="P60" i="139" s="1"/>
  <c r="T60" i="139" s="1"/>
  <c r="I59" i="139"/>
  <c r="N59" i="139" s="1"/>
  <c r="P59" i="139" s="1"/>
  <c r="T59" i="139" s="1"/>
  <c r="I58" i="139"/>
  <c r="N58" i="139" s="1"/>
  <c r="P58" i="139" s="1"/>
  <c r="T58" i="139" s="1"/>
  <c r="S64" i="139"/>
  <c r="S63" i="139"/>
  <c r="S62" i="139"/>
  <c r="S61" i="139"/>
  <c r="S60" i="139"/>
  <c r="S59" i="139"/>
  <c r="S58" i="139"/>
  <c r="S68" i="139"/>
  <c r="S67" i="139"/>
  <c r="S66" i="139"/>
  <c r="S65" i="139"/>
  <c r="S70" i="139"/>
  <c r="S69" i="139"/>
  <c r="S57" i="139"/>
  <c r="I57" i="139"/>
  <c r="N57" i="139" s="1"/>
  <c r="P57" i="139" s="1"/>
  <c r="T57" i="139" s="1"/>
  <c r="I56" i="139"/>
  <c r="N56" i="139" s="1"/>
  <c r="P56" i="139" s="1"/>
  <c r="T56" i="139" s="1"/>
  <c r="I55" i="139"/>
  <c r="N55" i="139" s="1"/>
  <c r="P55" i="139" s="1"/>
  <c r="T55" i="139" s="1"/>
  <c r="I54" i="139"/>
  <c r="N54" i="139" s="1"/>
  <c r="P54" i="139" s="1"/>
  <c r="T54" i="139" s="1"/>
  <c r="I53" i="139"/>
  <c r="N53" i="139" s="1"/>
  <c r="P53" i="139" s="1"/>
  <c r="T53" i="139" s="1"/>
  <c r="I52" i="139"/>
  <c r="N52" i="139" s="1"/>
  <c r="P52" i="139" s="1"/>
  <c r="T52" i="139" s="1"/>
  <c r="I51" i="139"/>
  <c r="N51" i="139" s="1"/>
  <c r="P51" i="139" s="1"/>
  <c r="T51" i="139" s="1"/>
  <c r="I46" i="139"/>
  <c r="N46" i="139" s="1"/>
  <c r="P46" i="139" s="1"/>
  <c r="T46" i="139" s="1"/>
  <c r="I45" i="139"/>
  <c r="N45" i="139" s="1"/>
  <c r="P45" i="139" s="1"/>
  <c r="T45" i="139" s="1"/>
  <c r="I44" i="139"/>
  <c r="N44" i="139" s="1"/>
  <c r="P44" i="139" s="1"/>
  <c r="T44" i="139" s="1"/>
  <c r="I43" i="139"/>
  <c r="N43" i="139" s="1"/>
  <c r="P43" i="139" s="1"/>
  <c r="T43" i="139" s="1"/>
  <c r="I42" i="139"/>
  <c r="N42" i="139" s="1"/>
  <c r="P42" i="139" s="1"/>
  <c r="T42" i="139" s="1"/>
  <c r="I41" i="139"/>
  <c r="N41" i="139" s="1"/>
  <c r="P41" i="139" s="1"/>
  <c r="T41" i="139" s="1"/>
  <c r="I40" i="139"/>
  <c r="N40" i="139" s="1"/>
  <c r="P40" i="139" s="1"/>
  <c r="T40" i="139" s="1"/>
  <c r="I39" i="139"/>
  <c r="N39" i="139" s="1"/>
  <c r="P39" i="139" s="1"/>
  <c r="T39" i="139" s="1"/>
  <c r="I38" i="139"/>
  <c r="N38" i="139" s="1"/>
  <c r="P38" i="139" s="1"/>
  <c r="T38" i="139" s="1"/>
  <c r="S41" i="139"/>
  <c r="S40" i="139"/>
  <c r="S39" i="139"/>
  <c r="S38" i="139"/>
  <c r="S45" i="139"/>
  <c r="S44" i="139"/>
  <c r="S43" i="139"/>
  <c r="S42" i="139"/>
  <c r="S46" i="139"/>
  <c r="S37" i="139"/>
  <c r="I37" i="139"/>
  <c r="N37" i="139" s="1"/>
  <c r="P37" i="139" s="1"/>
  <c r="T37" i="139" s="1"/>
  <c r="S56" i="139"/>
  <c r="S55" i="139"/>
  <c r="S54" i="139"/>
  <c r="S53" i="139"/>
  <c r="S50" i="139"/>
  <c r="I50" i="139"/>
  <c r="N50" i="139" s="1"/>
  <c r="P50" i="139" s="1"/>
  <c r="T50" i="139" s="1"/>
  <c r="S52" i="139"/>
  <c r="S51" i="139"/>
  <c r="I21" i="139"/>
  <c r="N21" i="139" s="1"/>
  <c r="P21" i="139" s="1"/>
  <c r="T21" i="139" s="1"/>
  <c r="I22" i="139"/>
  <c r="N22" i="139" s="1"/>
  <c r="P22" i="139" s="1"/>
  <c r="T22" i="139" s="1"/>
  <c r="I23" i="139"/>
  <c r="N23" i="139" s="1"/>
  <c r="P23" i="139" s="1"/>
  <c r="T23" i="139" s="1"/>
  <c r="I24" i="139"/>
  <c r="N24" i="139" s="1"/>
  <c r="P24" i="139" s="1"/>
  <c r="T24" i="139" s="1"/>
  <c r="I25" i="139"/>
  <c r="N25" i="139" s="1"/>
  <c r="P25" i="139" s="1"/>
  <c r="T25" i="139" s="1"/>
  <c r="I26" i="139"/>
  <c r="N26" i="139" s="1"/>
  <c r="P26" i="139" s="1"/>
  <c r="T26" i="139" s="1"/>
  <c r="I27" i="139"/>
  <c r="N27" i="139" s="1"/>
  <c r="P27" i="139" s="1"/>
  <c r="T27" i="139" s="1"/>
  <c r="I28" i="139"/>
  <c r="N28" i="139" s="1"/>
  <c r="P28" i="139" s="1"/>
  <c r="T28" i="139" s="1"/>
  <c r="I29" i="139"/>
  <c r="N29" i="139" s="1"/>
  <c r="P29" i="139" s="1"/>
  <c r="T29" i="139" s="1"/>
  <c r="I30" i="139"/>
  <c r="N30" i="139" s="1"/>
  <c r="P30" i="139" s="1"/>
  <c r="T30" i="139" s="1"/>
  <c r="I31" i="139"/>
  <c r="N31" i="139" s="1"/>
  <c r="P31" i="139" s="1"/>
  <c r="T31" i="139" s="1"/>
  <c r="I32" i="139"/>
  <c r="N32" i="139" s="1"/>
  <c r="P32" i="139" s="1"/>
  <c r="T32" i="139" s="1"/>
  <c r="I33" i="139"/>
  <c r="N33" i="139" s="1"/>
  <c r="P33" i="139" s="1"/>
  <c r="T33" i="139" s="1"/>
  <c r="I34" i="139"/>
  <c r="N34" i="139" s="1"/>
  <c r="P34" i="139" s="1"/>
  <c r="T34" i="139" s="1"/>
  <c r="I35" i="139"/>
  <c r="N35" i="139" s="1"/>
  <c r="P35" i="139" s="1"/>
  <c r="T35" i="139" s="1"/>
  <c r="I36" i="139"/>
  <c r="N36" i="139" s="1"/>
  <c r="P36" i="139" s="1"/>
  <c r="T36" i="139" s="1"/>
  <c r="I20" i="139"/>
  <c r="N20" i="139" s="1"/>
  <c r="P20" i="139" s="1"/>
  <c r="T20" i="139" s="1"/>
  <c r="I19" i="139"/>
  <c r="N19" i="139" s="1"/>
  <c r="P19" i="139" s="1"/>
  <c r="T19" i="139" s="1"/>
  <c r="I18" i="139"/>
  <c r="N18" i="139" s="1"/>
  <c r="P18" i="139" s="1"/>
  <c r="T18" i="139" s="1"/>
  <c r="S36" i="139"/>
  <c r="S35" i="139"/>
  <c r="S34" i="139"/>
  <c r="S33" i="139"/>
  <c r="S32" i="139"/>
  <c r="S31" i="139"/>
  <c r="S30" i="139"/>
  <c r="S29" i="139"/>
  <c r="S28" i="139"/>
  <c r="S27" i="139"/>
  <c r="S26" i="139"/>
  <c r="S25" i="139"/>
  <c r="S24" i="139"/>
  <c r="S23" i="139"/>
  <c r="S22" i="139"/>
  <c r="S21" i="139"/>
  <c r="S20" i="139"/>
  <c r="S19" i="139"/>
  <c r="S18" i="139"/>
  <c r="S17" i="139"/>
  <c r="I17" i="139"/>
  <c r="N17" i="139" s="1"/>
  <c r="P17" i="139" s="1"/>
  <c r="T17" i="139" s="1"/>
  <c r="S126" i="141" l="1"/>
  <c r="O129" i="141" s="1"/>
  <c r="T126" i="141"/>
  <c r="E14" i="141"/>
  <c r="P133" i="141"/>
  <c r="C133" i="141" s="1"/>
  <c r="P134" i="141"/>
  <c r="C134" i="141" s="1"/>
  <c r="O133" i="141"/>
  <c r="K133" i="141" s="1"/>
  <c r="O134" i="141"/>
  <c r="K134" i="141" s="1"/>
  <c r="L131" i="141"/>
  <c r="L135" i="141" s="1"/>
  <c r="L130" i="141"/>
  <c r="T14" i="141"/>
  <c r="S98" i="139"/>
  <c r="I98" i="139"/>
  <c r="N98" i="139" s="1"/>
  <c r="P98" i="139" s="1"/>
  <c r="T98" i="139" s="1"/>
  <c r="S97" i="139"/>
  <c r="I97" i="139"/>
  <c r="N97" i="139" s="1"/>
  <c r="P97" i="139" s="1"/>
  <c r="T97" i="139" s="1"/>
  <c r="S96" i="139"/>
  <c r="I96" i="139"/>
  <c r="N96" i="139" s="1"/>
  <c r="P96" i="139" s="1"/>
  <c r="T96" i="139" s="1"/>
  <c r="S95" i="139"/>
  <c r="I95" i="139"/>
  <c r="N95" i="139" s="1"/>
  <c r="P95" i="139" s="1"/>
  <c r="T95" i="139" s="1"/>
  <c r="P75" i="139"/>
  <c r="X71" i="139"/>
  <c r="U71" i="139"/>
  <c r="O75" i="139" s="1"/>
  <c r="I48" i="139"/>
  <c r="I15" i="139"/>
  <c r="AB13" i="139"/>
  <c r="AA13" i="139"/>
  <c r="Z13" i="139"/>
  <c r="Z71" i="139" s="1"/>
  <c r="P77" i="139" s="1"/>
  <c r="C77" i="139" s="1"/>
  <c r="Y13" i="139"/>
  <c r="Y71" i="139" s="1"/>
  <c r="O77" i="139" s="1"/>
  <c r="K77" i="139" s="1"/>
  <c r="W13" i="139"/>
  <c r="W71" i="139" s="1"/>
  <c r="O78" i="139" s="1"/>
  <c r="K78" i="139" s="1"/>
  <c r="S13" i="139"/>
  <c r="N13" i="139"/>
  <c r="P13" i="139" s="1"/>
  <c r="N11" i="139"/>
  <c r="P11" i="139" s="1"/>
  <c r="S34" i="136"/>
  <c r="N34" i="136"/>
  <c r="P34" i="136" s="1"/>
  <c r="T34" i="136" s="1"/>
  <c r="I34" i="136"/>
  <c r="S83" i="138"/>
  <c r="I83" i="138"/>
  <c r="N83" i="138" s="1"/>
  <c r="P83" i="138" s="1"/>
  <c r="T83" i="138" s="1"/>
  <c r="S82" i="138"/>
  <c r="I82" i="138"/>
  <c r="N82" i="138" s="1"/>
  <c r="P82" i="138" s="1"/>
  <c r="T82" i="138" s="1"/>
  <c r="S81" i="138"/>
  <c r="I81" i="138"/>
  <c r="N81" i="138" s="1"/>
  <c r="P81" i="138" s="1"/>
  <c r="T81" i="138" s="1"/>
  <c r="S80" i="138"/>
  <c r="I80" i="138"/>
  <c r="N80" i="138" s="1"/>
  <c r="P80" i="138" s="1"/>
  <c r="T80" i="138" s="1"/>
  <c r="P60" i="138"/>
  <c r="X56" i="138"/>
  <c r="U56" i="138"/>
  <c r="O60" i="138" s="1"/>
  <c r="S55" i="138"/>
  <c r="I55" i="138"/>
  <c r="N55" i="138" s="1"/>
  <c r="P55" i="138" s="1"/>
  <c r="T55" i="138" s="1"/>
  <c r="S54" i="138"/>
  <c r="I54" i="138"/>
  <c r="N54" i="138" s="1"/>
  <c r="P54" i="138" s="1"/>
  <c r="T54" i="138" s="1"/>
  <c r="S53" i="138"/>
  <c r="I53" i="138"/>
  <c r="N53" i="138" s="1"/>
  <c r="P53" i="138" s="1"/>
  <c r="T53" i="138" s="1"/>
  <c r="S52" i="138"/>
  <c r="I52" i="138"/>
  <c r="N52" i="138" s="1"/>
  <c r="P52" i="138" s="1"/>
  <c r="T52" i="138" s="1"/>
  <c r="S51" i="138"/>
  <c r="I51" i="138"/>
  <c r="N51" i="138" s="1"/>
  <c r="P51" i="138" s="1"/>
  <c r="T51" i="138" s="1"/>
  <c r="S50" i="138"/>
  <c r="I50" i="138"/>
  <c r="N50" i="138" s="1"/>
  <c r="P50" i="138" s="1"/>
  <c r="T50" i="138" s="1"/>
  <c r="S49" i="138"/>
  <c r="I49" i="138"/>
  <c r="N49" i="138" s="1"/>
  <c r="P49" i="138" s="1"/>
  <c r="T49" i="138" s="1"/>
  <c r="S48" i="138"/>
  <c r="I48" i="138"/>
  <c r="N48" i="138" s="1"/>
  <c r="P48" i="138" s="1"/>
  <c r="T48" i="138" s="1"/>
  <c r="S47" i="138"/>
  <c r="I47" i="138"/>
  <c r="N47" i="138" s="1"/>
  <c r="P47" i="138" s="1"/>
  <c r="T47" i="138" s="1"/>
  <c r="S46" i="138"/>
  <c r="I46" i="138"/>
  <c r="N46" i="138" s="1"/>
  <c r="P46" i="138" s="1"/>
  <c r="T46" i="138" s="1"/>
  <c r="S45" i="138"/>
  <c r="I45" i="138"/>
  <c r="N45" i="138" s="1"/>
  <c r="P45" i="138" s="1"/>
  <c r="T45" i="138" s="1"/>
  <c r="S44" i="138"/>
  <c r="I44" i="138"/>
  <c r="N44" i="138" s="1"/>
  <c r="P44" i="138" s="1"/>
  <c r="T44" i="138" s="1"/>
  <c r="S43" i="138"/>
  <c r="I43" i="138"/>
  <c r="N43" i="138" s="1"/>
  <c r="P43" i="138" s="1"/>
  <c r="T43" i="138" s="1"/>
  <c r="S42" i="138"/>
  <c r="I42" i="138"/>
  <c r="N42" i="138" s="1"/>
  <c r="P42" i="138" s="1"/>
  <c r="T42" i="138" s="1"/>
  <c r="S41" i="138"/>
  <c r="I41" i="138"/>
  <c r="N41" i="138" s="1"/>
  <c r="P41" i="138" s="1"/>
  <c r="T41" i="138" s="1"/>
  <c r="S39" i="138"/>
  <c r="I39" i="138"/>
  <c r="N39" i="138" s="1"/>
  <c r="P39" i="138" s="1"/>
  <c r="T39" i="138" s="1"/>
  <c r="S38" i="138"/>
  <c r="I38" i="138"/>
  <c r="N38" i="138" s="1"/>
  <c r="P38" i="138" s="1"/>
  <c r="T38" i="138" s="1"/>
  <c r="S37" i="138"/>
  <c r="I37" i="138"/>
  <c r="N37" i="138" s="1"/>
  <c r="P37" i="138" s="1"/>
  <c r="T37" i="138" s="1"/>
  <c r="S36" i="138"/>
  <c r="I36" i="138"/>
  <c r="N36" i="138" s="1"/>
  <c r="P36" i="138" s="1"/>
  <c r="T36" i="138" s="1"/>
  <c r="S35" i="138"/>
  <c r="I35" i="138"/>
  <c r="N35" i="138" s="1"/>
  <c r="P35" i="138" s="1"/>
  <c r="T35" i="138" s="1"/>
  <c r="S34" i="138"/>
  <c r="I34" i="138"/>
  <c r="N34" i="138" s="1"/>
  <c r="P34" i="138" s="1"/>
  <c r="T34" i="138" s="1"/>
  <c r="S33" i="138"/>
  <c r="I33" i="138"/>
  <c r="N33" i="138" s="1"/>
  <c r="P33" i="138" s="1"/>
  <c r="T33" i="138" s="1"/>
  <c r="S32" i="138"/>
  <c r="I32" i="138"/>
  <c r="N32" i="138" s="1"/>
  <c r="P32" i="138" s="1"/>
  <c r="T32" i="138" s="1"/>
  <c r="S31" i="138"/>
  <c r="I31" i="138"/>
  <c r="N31" i="138" s="1"/>
  <c r="P31" i="138" s="1"/>
  <c r="T31" i="138" s="1"/>
  <c r="S30" i="138"/>
  <c r="I30" i="138"/>
  <c r="N30" i="138" s="1"/>
  <c r="P30" i="138" s="1"/>
  <c r="T30" i="138" s="1"/>
  <c r="S29" i="138"/>
  <c r="I29" i="138"/>
  <c r="N29" i="138" s="1"/>
  <c r="P29" i="138" s="1"/>
  <c r="T29" i="138" s="1"/>
  <c r="S28" i="138"/>
  <c r="I28" i="138"/>
  <c r="N28" i="138" s="1"/>
  <c r="P28" i="138" s="1"/>
  <c r="T28" i="138" s="1"/>
  <c r="S27" i="138"/>
  <c r="I27" i="138"/>
  <c r="N27" i="138" s="1"/>
  <c r="P27" i="138" s="1"/>
  <c r="T27" i="138" s="1"/>
  <c r="S26" i="138"/>
  <c r="I26" i="138"/>
  <c r="N26" i="138" s="1"/>
  <c r="P26" i="138" s="1"/>
  <c r="T26" i="138" s="1"/>
  <c r="S25" i="138"/>
  <c r="I25" i="138"/>
  <c r="N25" i="138" s="1"/>
  <c r="P25" i="138" s="1"/>
  <c r="T25" i="138" s="1"/>
  <c r="S24" i="138"/>
  <c r="I24" i="138"/>
  <c r="N24" i="138" s="1"/>
  <c r="P24" i="138" s="1"/>
  <c r="T24" i="138" s="1"/>
  <c r="S23" i="138"/>
  <c r="I23" i="138"/>
  <c r="N23" i="138" s="1"/>
  <c r="P23" i="138" s="1"/>
  <c r="T23" i="138" s="1"/>
  <c r="S22" i="138"/>
  <c r="I22" i="138"/>
  <c r="N22" i="138" s="1"/>
  <c r="P22" i="138" s="1"/>
  <c r="T22" i="138" s="1"/>
  <c r="S21" i="138"/>
  <c r="I21" i="138"/>
  <c r="N21" i="138" s="1"/>
  <c r="P21" i="138" s="1"/>
  <c r="T21" i="138" s="1"/>
  <c r="S20" i="138"/>
  <c r="I20" i="138"/>
  <c r="N20" i="138" s="1"/>
  <c r="P20" i="138" s="1"/>
  <c r="T20" i="138" s="1"/>
  <c r="S19" i="138"/>
  <c r="I19" i="138"/>
  <c r="N19" i="138" s="1"/>
  <c r="P19" i="138" s="1"/>
  <c r="T19" i="138" s="1"/>
  <c r="S18" i="138"/>
  <c r="I18" i="138"/>
  <c r="N18" i="138" s="1"/>
  <c r="P18" i="138" s="1"/>
  <c r="T18" i="138" s="1"/>
  <c r="S17" i="138"/>
  <c r="I17" i="138"/>
  <c r="N17" i="138" s="1"/>
  <c r="P17" i="138" s="1"/>
  <c r="T17" i="138" s="1"/>
  <c r="S16" i="138"/>
  <c r="I16" i="138"/>
  <c r="N16" i="138" s="1"/>
  <c r="P16" i="138" s="1"/>
  <c r="T16" i="138" s="1"/>
  <c r="S15" i="138"/>
  <c r="I15" i="138"/>
  <c r="N15" i="138" s="1"/>
  <c r="P15" i="138" s="1"/>
  <c r="T15" i="138" s="1"/>
  <c r="AB13" i="138"/>
  <c r="AA13" i="138"/>
  <c r="Z13" i="138"/>
  <c r="Z56" i="138" s="1"/>
  <c r="P62" i="138" s="1"/>
  <c r="C62" i="138" s="1"/>
  <c r="Y13" i="138"/>
  <c r="Y56" i="138" s="1"/>
  <c r="O62" i="138" s="1"/>
  <c r="K62" i="138" s="1"/>
  <c r="W13" i="138"/>
  <c r="W56" i="138" s="1"/>
  <c r="O63" i="138" s="1"/>
  <c r="K63" i="138" s="1"/>
  <c r="S13" i="138"/>
  <c r="N13" i="138"/>
  <c r="P13" i="138" s="1"/>
  <c r="V13" i="138" s="1"/>
  <c r="V56" i="138" s="1"/>
  <c r="P64" i="138" s="1"/>
  <c r="C64" i="138" s="1"/>
  <c r="N11" i="138"/>
  <c r="P11" i="138" s="1"/>
  <c r="I98" i="137"/>
  <c r="N98" i="137" s="1"/>
  <c r="P98" i="137" s="1"/>
  <c r="T98" i="137" s="1"/>
  <c r="I99" i="137"/>
  <c r="N99" i="137" s="1"/>
  <c r="P99" i="137" s="1"/>
  <c r="T99" i="137" s="1"/>
  <c r="S99" i="137"/>
  <c r="S98" i="137"/>
  <c r="S97" i="137"/>
  <c r="I97" i="137"/>
  <c r="N97" i="137" s="1"/>
  <c r="P97" i="137" s="1"/>
  <c r="T97" i="137" s="1"/>
  <c r="I87" i="137"/>
  <c r="I88" i="137"/>
  <c r="I89" i="137"/>
  <c r="I90" i="137"/>
  <c r="I91" i="137"/>
  <c r="I92" i="137"/>
  <c r="I93" i="137"/>
  <c r="I94" i="137"/>
  <c r="I95" i="137"/>
  <c r="I96" i="137"/>
  <c r="I73" i="137"/>
  <c r="N73" i="137" s="1"/>
  <c r="P73" i="137" s="1"/>
  <c r="T73" i="137" s="1"/>
  <c r="I74" i="137"/>
  <c r="N74" i="137" s="1"/>
  <c r="P74" i="137" s="1"/>
  <c r="T74" i="137" s="1"/>
  <c r="I75" i="137"/>
  <c r="N75" i="137" s="1"/>
  <c r="P75" i="137" s="1"/>
  <c r="T75" i="137" s="1"/>
  <c r="I76" i="137"/>
  <c r="I77" i="137"/>
  <c r="N77" i="137" s="1"/>
  <c r="P77" i="137" s="1"/>
  <c r="T77" i="137" s="1"/>
  <c r="I78" i="137"/>
  <c r="N78" i="137" s="1"/>
  <c r="P78" i="137" s="1"/>
  <c r="T78" i="137" s="1"/>
  <c r="I79" i="137"/>
  <c r="N79" i="137" s="1"/>
  <c r="P79" i="137" s="1"/>
  <c r="T79" i="137" s="1"/>
  <c r="I80" i="137"/>
  <c r="N80" i="137" s="1"/>
  <c r="P80" i="137" s="1"/>
  <c r="T80" i="137" s="1"/>
  <c r="I81" i="137"/>
  <c r="N81" i="137" s="1"/>
  <c r="P81" i="137" s="1"/>
  <c r="T81" i="137" s="1"/>
  <c r="N76" i="137"/>
  <c r="P76" i="137" s="1"/>
  <c r="T76" i="137" s="1"/>
  <c r="S78" i="137"/>
  <c r="S81" i="137"/>
  <c r="S80" i="137"/>
  <c r="S79" i="137"/>
  <c r="S77" i="137"/>
  <c r="S76" i="137"/>
  <c r="S74" i="137"/>
  <c r="S73" i="137"/>
  <c r="S75" i="137"/>
  <c r="S72" i="137"/>
  <c r="I72" i="137"/>
  <c r="N72" i="137" s="1"/>
  <c r="P72" i="137" s="1"/>
  <c r="T72" i="137" s="1"/>
  <c r="U34" i="136" l="1"/>
  <c r="O131" i="141"/>
  <c r="K131" i="141" s="1"/>
  <c r="K130" i="141" s="1"/>
  <c r="P129" i="141"/>
  <c r="P131" i="141"/>
  <c r="C131" i="141" s="1"/>
  <c r="C130" i="141" s="1"/>
  <c r="L75" i="139"/>
  <c r="V13" i="139"/>
  <c r="V71" i="139" s="1"/>
  <c r="T13" i="139"/>
  <c r="T71" i="139"/>
  <c r="E13" i="139"/>
  <c r="S71" i="139"/>
  <c r="L76" i="139"/>
  <c r="L80" i="139" s="1"/>
  <c r="O79" i="139"/>
  <c r="K79" i="139" s="1"/>
  <c r="E13" i="138"/>
  <c r="O64" i="138"/>
  <c r="K64" i="138" s="1"/>
  <c r="T56" i="138"/>
  <c r="T13" i="138"/>
  <c r="L60" i="138"/>
  <c r="P63" i="138"/>
  <c r="C63" i="138" s="1"/>
  <c r="S56" i="138"/>
  <c r="L61" i="138"/>
  <c r="L65" i="138" s="1"/>
  <c r="I36" i="137"/>
  <c r="N36" i="137" s="1"/>
  <c r="P36" i="137" s="1"/>
  <c r="T36" i="137" s="1"/>
  <c r="I37" i="137"/>
  <c r="N37" i="137" s="1"/>
  <c r="P37" i="137" s="1"/>
  <c r="T37" i="137" s="1"/>
  <c r="I38" i="137"/>
  <c r="N38" i="137" s="1"/>
  <c r="P38" i="137" s="1"/>
  <c r="T38" i="137" s="1"/>
  <c r="I39" i="137"/>
  <c r="N39" i="137" s="1"/>
  <c r="P39" i="137" s="1"/>
  <c r="T39" i="137" s="1"/>
  <c r="I40" i="137"/>
  <c r="N40" i="137" s="1"/>
  <c r="P40" i="137" s="1"/>
  <c r="T40" i="137" s="1"/>
  <c r="I41" i="137"/>
  <c r="N41" i="137" s="1"/>
  <c r="P41" i="137" s="1"/>
  <c r="T41" i="137" s="1"/>
  <c r="I124" i="137"/>
  <c r="N124" i="137" s="1"/>
  <c r="P124" i="137" s="1"/>
  <c r="T124" i="137" s="1"/>
  <c r="I125" i="137"/>
  <c r="N125" i="137" s="1"/>
  <c r="P125" i="137" s="1"/>
  <c r="T125" i="137" s="1"/>
  <c r="I126" i="137"/>
  <c r="N126" i="137" s="1"/>
  <c r="P126" i="137" s="1"/>
  <c r="T126" i="137" s="1"/>
  <c r="I127" i="137"/>
  <c r="N127" i="137" s="1"/>
  <c r="P127" i="137" s="1"/>
  <c r="T127" i="137" s="1"/>
  <c r="I35" i="137"/>
  <c r="N35" i="137" s="1"/>
  <c r="P35" i="137" s="1"/>
  <c r="T35" i="137" s="1"/>
  <c r="I34" i="137"/>
  <c r="N34" i="137" s="1"/>
  <c r="P34" i="137" s="1"/>
  <c r="T34" i="137" s="1"/>
  <c r="I33" i="137"/>
  <c r="N33" i="137" s="1"/>
  <c r="P33" i="137" s="1"/>
  <c r="T33" i="137" s="1"/>
  <c r="S127" i="137"/>
  <c r="S126" i="137"/>
  <c r="S125" i="137"/>
  <c r="S124" i="137"/>
  <c r="S41" i="137"/>
  <c r="S40" i="137"/>
  <c r="S39" i="137"/>
  <c r="S38" i="137"/>
  <c r="S37" i="137"/>
  <c r="S36" i="137"/>
  <c r="S35" i="137"/>
  <c r="S34" i="137"/>
  <c r="S33" i="137"/>
  <c r="S32" i="137"/>
  <c r="I32" i="137"/>
  <c r="N32" i="137" s="1"/>
  <c r="P32" i="137" s="1"/>
  <c r="T32" i="137" s="1"/>
  <c r="S31" i="137"/>
  <c r="I31" i="137"/>
  <c r="N31" i="137" s="1"/>
  <c r="P31" i="137" s="1"/>
  <c r="T31" i="137" s="1"/>
  <c r="I19" i="137"/>
  <c r="N19" i="137" s="1"/>
  <c r="P19" i="137" s="1"/>
  <c r="T19" i="137" s="1"/>
  <c r="I20" i="137"/>
  <c r="N20" i="137" s="1"/>
  <c r="P20" i="137" s="1"/>
  <c r="T20" i="137" s="1"/>
  <c r="I21" i="137"/>
  <c r="N21" i="137" s="1"/>
  <c r="P21" i="137" s="1"/>
  <c r="T21" i="137" s="1"/>
  <c r="I22" i="137"/>
  <c r="N22" i="137" s="1"/>
  <c r="P22" i="137" s="1"/>
  <c r="T22" i="137" s="1"/>
  <c r="I23" i="137"/>
  <c r="N23" i="137" s="1"/>
  <c r="P23" i="137" s="1"/>
  <c r="T23" i="137" s="1"/>
  <c r="I24" i="137"/>
  <c r="N24" i="137" s="1"/>
  <c r="P24" i="137" s="1"/>
  <c r="T24" i="137" s="1"/>
  <c r="I25" i="137"/>
  <c r="N25" i="137" s="1"/>
  <c r="P25" i="137" s="1"/>
  <c r="T25" i="137" s="1"/>
  <c r="I26" i="137"/>
  <c r="N26" i="137" s="1"/>
  <c r="P26" i="137" s="1"/>
  <c r="T26" i="137" s="1"/>
  <c r="I27" i="137"/>
  <c r="N27" i="137" s="1"/>
  <c r="P27" i="137" s="1"/>
  <c r="T27" i="137" s="1"/>
  <c r="I28" i="137"/>
  <c r="N28" i="137" s="1"/>
  <c r="P28" i="137" s="1"/>
  <c r="T28" i="137" s="1"/>
  <c r="I29" i="137"/>
  <c r="N29" i="137" s="1"/>
  <c r="P29" i="137" s="1"/>
  <c r="T29" i="137" s="1"/>
  <c r="I30" i="137"/>
  <c r="N30" i="137" s="1"/>
  <c r="P30" i="137" s="1"/>
  <c r="T30" i="137" s="1"/>
  <c r="I18" i="137"/>
  <c r="N18" i="137" s="1"/>
  <c r="P18" i="137" s="1"/>
  <c r="T18" i="137" s="1"/>
  <c r="P104" i="137"/>
  <c r="X100" i="137"/>
  <c r="U100" i="137"/>
  <c r="O104" i="137" s="1"/>
  <c r="S96" i="137"/>
  <c r="N96" i="137"/>
  <c r="P96" i="137" s="1"/>
  <c r="T96" i="137" s="1"/>
  <c r="S95" i="137"/>
  <c r="N95" i="137"/>
  <c r="P95" i="137" s="1"/>
  <c r="T95" i="137" s="1"/>
  <c r="S94" i="137"/>
  <c r="N94" i="137"/>
  <c r="P94" i="137" s="1"/>
  <c r="T94" i="137" s="1"/>
  <c r="S93" i="137"/>
  <c r="N93" i="137"/>
  <c r="P93" i="137" s="1"/>
  <c r="T93" i="137" s="1"/>
  <c r="S92" i="137"/>
  <c r="N92" i="137"/>
  <c r="P92" i="137" s="1"/>
  <c r="T92" i="137" s="1"/>
  <c r="S91" i="137"/>
  <c r="N91" i="137"/>
  <c r="P91" i="137" s="1"/>
  <c r="T91" i="137" s="1"/>
  <c r="S90" i="137"/>
  <c r="N90" i="137"/>
  <c r="P90" i="137" s="1"/>
  <c r="T90" i="137" s="1"/>
  <c r="S89" i="137"/>
  <c r="N89" i="137"/>
  <c r="P89" i="137" s="1"/>
  <c r="T89" i="137" s="1"/>
  <c r="S88" i="137"/>
  <c r="N88" i="137"/>
  <c r="P88" i="137" s="1"/>
  <c r="T88" i="137" s="1"/>
  <c r="S87" i="137"/>
  <c r="N87" i="137"/>
  <c r="P87" i="137" s="1"/>
  <c r="T87" i="137" s="1"/>
  <c r="S86" i="137"/>
  <c r="I86" i="137"/>
  <c r="N86" i="137" s="1"/>
  <c r="P86" i="137" s="1"/>
  <c r="T86" i="137" s="1"/>
  <c r="S85" i="137"/>
  <c r="I85" i="137"/>
  <c r="N85" i="137" s="1"/>
  <c r="P85" i="137" s="1"/>
  <c r="T85" i="137" s="1"/>
  <c r="I83" i="137"/>
  <c r="S71" i="137"/>
  <c r="I71" i="137"/>
  <c r="N71" i="137" s="1"/>
  <c r="P71" i="137" s="1"/>
  <c r="T71" i="137" s="1"/>
  <c r="S70" i="137"/>
  <c r="I70" i="137"/>
  <c r="N70" i="137" s="1"/>
  <c r="P70" i="137" s="1"/>
  <c r="T70" i="137" s="1"/>
  <c r="S69" i="137"/>
  <c r="I69" i="137"/>
  <c r="N69" i="137" s="1"/>
  <c r="P69" i="137" s="1"/>
  <c r="T69" i="137" s="1"/>
  <c r="S68" i="137"/>
  <c r="I68" i="137"/>
  <c r="N68" i="137" s="1"/>
  <c r="P68" i="137" s="1"/>
  <c r="T68" i="137" s="1"/>
  <c r="S67" i="137"/>
  <c r="I67" i="137"/>
  <c r="N67" i="137" s="1"/>
  <c r="P67" i="137" s="1"/>
  <c r="T67" i="137" s="1"/>
  <c r="S66" i="137"/>
  <c r="I66" i="137"/>
  <c r="N66" i="137" s="1"/>
  <c r="P66" i="137" s="1"/>
  <c r="T66" i="137" s="1"/>
  <c r="S65" i="137"/>
  <c r="I65" i="137"/>
  <c r="N65" i="137" s="1"/>
  <c r="P65" i="137" s="1"/>
  <c r="T65" i="137" s="1"/>
  <c r="S64" i="137"/>
  <c r="I64" i="137"/>
  <c r="N64" i="137" s="1"/>
  <c r="P64" i="137" s="1"/>
  <c r="T64" i="137" s="1"/>
  <c r="S63" i="137"/>
  <c r="I63" i="137"/>
  <c r="N63" i="137" s="1"/>
  <c r="P63" i="137" s="1"/>
  <c r="T63" i="137" s="1"/>
  <c r="S62" i="137"/>
  <c r="I62" i="137"/>
  <c r="N62" i="137" s="1"/>
  <c r="P62" i="137" s="1"/>
  <c r="T62" i="137" s="1"/>
  <c r="S61" i="137"/>
  <c r="I61" i="137"/>
  <c r="N61" i="137" s="1"/>
  <c r="P61" i="137" s="1"/>
  <c r="T61" i="137" s="1"/>
  <c r="S60" i="137"/>
  <c r="I60" i="137"/>
  <c r="N60" i="137" s="1"/>
  <c r="P60" i="137" s="1"/>
  <c r="T60" i="137" s="1"/>
  <c r="S59" i="137"/>
  <c r="I59" i="137"/>
  <c r="N59" i="137" s="1"/>
  <c r="P59" i="137" s="1"/>
  <c r="T59" i="137" s="1"/>
  <c r="S58" i="137"/>
  <c r="I58" i="137"/>
  <c r="N58" i="137" s="1"/>
  <c r="P58" i="137" s="1"/>
  <c r="T58" i="137" s="1"/>
  <c r="S57" i="137"/>
  <c r="I57" i="137"/>
  <c r="N57" i="137" s="1"/>
  <c r="P57" i="137" s="1"/>
  <c r="T57" i="137" s="1"/>
  <c r="I55" i="137"/>
  <c r="S53" i="137"/>
  <c r="I53" i="137"/>
  <c r="N53" i="137" s="1"/>
  <c r="P53" i="137" s="1"/>
  <c r="T53" i="137" s="1"/>
  <c r="S52" i="137"/>
  <c r="I52" i="137"/>
  <c r="N52" i="137" s="1"/>
  <c r="P52" i="137" s="1"/>
  <c r="T52" i="137" s="1"/>
  <c r="S51" i="137"/>
  <c r="I51" i="137"/>
  <c r="N51" i="137" s="1"/>
  <c r="P51" i="137" s="1"/>
  <c r="T51" i="137" s="1"/>
  <c r="S50" i="137"/>
  <c r="I50" i="137"/>
  <c r="N50" i="137" s="1"/>
  <c r="P50" i="137" s="1"/>
  <c r="T50" i="137" s="1"/>
  <c r="S49" i="137"/>
  <c r="I49" i="137"/>
  <c r="N49" i="137" s="1"/>
  <c r="P49" i="137" s="1"/>
  <c r="T49" i="137" s="1"/>
  <c r="S48" i="137"/>
  <c r="I48" i="137"/>
  <c r="N48" i="137" s="1"/>
  <c r="P48" i="137" s="1"/>
  <c r="T48" i="137" s="1"/>
  <c r="S47" i="137"/>
  <c r="I47" i="137"/>
  <c r="N47" i="137" s="1"/>
  <c r="P47" i="137" s="1"/>
  <c r="T47" i="137" s="1"/>
  <c r="S46" i="137"/>
  <c r="I46" i="137"/>
  <c r="N46" i="137" s="1"/>
  <c r="P46" i="137" s="1"/>
  <c r="T46" i="137" s="1"/>
  <c r="S45" i="137"/>
  <c r="I45" i="137"/>
  <c r="N45" i="137" s="1"/>
  <c r="P45" i="137" s="1"/>
  <c r="T45" i="137" s="1"/>
  <c r="I43" i="137"/>
  <c r="S30" i="137"/>
  <c r="S29" i="137"/>
  <c r="S28" i="137"/>
  <c r="S27" i="137"/>
  <c r="S26" i="137"/>
  <c r="S25" i="137"/>
  <c r="S24" i="137"/>
  <c r="S23" i="137"/>
  <c r="S22" i="137"/>
  <c r="S21" i="137"/>
  <c r="S20" i="137"/>
  <c r="S19" i="137"/>
  <c r="S18" i="137"/>
  <c r="S17" i="137"/>
  <c r="I17" i="137"/>
  <c r="N17" i="137" s="1"/>
  <c r="P17" i="137" s="1"/>
  <c r="T17" i="137" s="1"/>
  <c r="I15" i="137"/>
  <c r="AB13" i="137"/>
  <c r="AA13" i="137"/>
  <c r="Z13" i="137"/>
  <c r="Z100" i="137" s="1"/>
  <c r="P106" i="137" s="1"/>
  <c r="C106" i="137" s="1"/>
  <c r="Y13" i="137"/>
  <c r="Y100" i="137" s="1"/>
  <c r="O106" i="137" s="1"/>
  <c r="K106" i="137" s="1"/>
  <c r="W13" i="137"/>
  <c r="W100" i="137" s="1"/>
  <c r="S13" i="137"/>
  <c r="N13" i="137"/>
  <c r="P13" i="137" s="1"/>
  <c r="T13" i="137" s="1"/>
  <c r="N11" i="137"/>
  <c r="P11" i="137" s="1"/>
  <c r="N23" i="136"/>
  <c r="P23" i="136" s="1"/>
  <c r="I15" i="136"/>
  <c r="I14" i="136"/>
  <c r="N14" i="136" s="1"/>
  <c r="I112" i="126"/>
  <c r="N112" i="126" s="1"/>
  <c r="P112" i="126" s="1"/>
  <c r="T112" i="126" s="1"/>
  <c r="S112" i="126"/>
  <c r="I113" i="126"/>
  <c r="N113" i="126" s="1"/>
  <c r="P113" i="126" s="1"/>
  <c r="T113" i="126" s="1"/>
  <c r="S113" i="126"/>
  <c r="I117" i="126"/>
  <c r="N117" i="126" s="1"/>
  <c r="P117" i="126" s="1"/>
  <c r="T117" i="126" s="1"/>
  <c r="S117" i="126"/>
  <c r="S108" i="126"/>
  <c r="I108" i="126"/>
  <c r="N108" i="126" s="1"/>
  <c r="P108" i="126" s="1"/>
  <c r="T108" i="126" s="1"/>
  <c r="S107" i="126"/>
  <c r="I107" i="126"/>
  <c r="N107" i="126" s="1"/>
  <c r="P107" i="126" s="1"/>
  <c r="T107" i="126" s="1"/>
  <c r="S106" i="126"/>
  <c r="I106" i="126"/>
  <c r="N106" i="126" s="1"/>
  <c r="P106" i="126" s="1"/>
  <c r="T106" i="126" s="1"/>
  <c r="S105" i="126"/>
  <c r="I105" i="126"/>
  <c r="N105" i="126" s="1"/>
  <c r="P105" i="126" s="1"/>
  <c r="T105" i="126" s="1"/>
  <c r="S119" i="126"/>
  <c r="I119" i="126"/>
  <c r="N119" i="126" s="1"/>
  <c r="P119" i="126" s="1"/>
  <c r="T119" i="126" s="1"/>
  <c r="S118" i="126"/>
  <c r="I118" i="126"/>
  <c r="N118" i="126" s="1"/>
  <c r="P118" i="126" s="1"/>
  <c r="T118" i="126" s="1"/>
  <c r="S116" i="126"/>
  <c r="I116" i="126"/>
  <c r="N116" i="126" s="1"/>
  <c r="P116" i="126" s="1"/>
  <c r="T116" i="126" s="1"/>
  <c r="S115" i="126"/>
  <c r="I115" i="126"/>
  <c r="N115" i="126" s="1"/>
  <c r="P115" i="126" s="1"/>
  <c r="T115" i="126" s="1"/>
  <c r="S114" i="126"/>
  <c r="I114" i="126"/>
  <c r="N114" i="126" s="1"/>
  <c r="P114" i="126" s="1"/>
  <c r="T114" i="126" s="1"/>
  <c r="S111" i="126"/>
  <c r="I111" i="126"/>
  <c r="N111" i="126" s="1"/>
  <c r="P111" i="126" s="1"/>
  <c r="T111" i="126" s="1"/>
  <c r="S110" i="126"/>
  <c r="I110" i="126"/>
  <c r="N110" i="126" s="1"/>
  <c r="P110" i="126" s="1"/>
  <c r="T110" i="126" s="1"/>
  <c r="S109" i="126"/>
  <c r="I109" i="126"/>
  <c r="N109" i="126" s="1"/>
  <c r="P109" i="126" s="1"/>
  <c r="T109" i="126" s="1"/>
  <c r="S100" i="126"/>
  <c r="I100" i="126"/>
  <c r="N100" i="126" s="1"/>
  <c r="P100" i="126" s="1"/>
  <c r="T100" i="126" s="1"/>
  <c r="S99" i="126"/>
  <c r="I99" i="126"/>
  <c r="N99" i="126" s="1"/>
  <c r="P99" i="126" s="1"/>
  <c r="T99" i="126" s="1"/>
  <c r="S101" i="126"/>
  <c r="I101" i="126"/>
  <c r="N101" i="126" s="1"/>
  <c r="P101" i="126" s="1"/>
  <c r="T101" i="126" s="1"/>
  <c r="I49" i="126"/>
  <c r="I97" i="126"/>
  <c r="N97" i="126" s="1"/>
  <c r="P97" i="126" s="1"/>
  <c r="I96" i="126"/>
  <c r="N96" i="126" s="1"/>
  <c r="P96" i="126" s="1"/>
  <c r="I95" i="126"/>
  <c r="N95" i="126" s="1"/>
  <c r="P95" i="126" s="1"/>
  <c r="I94" i="126"/>
  <c r="N94" i="126" s="1"/>
  <c r="P94" i="126" s="1"/>
  <c r="I93" i="126"/>
  <c r="N93" i="126" s="1"/>
  <c r="P93" i="126" s="1"/>
  <c r="I92" i="126"/>
  <c r="N92" i="126" s="1"/>
  <c r="P92" i="126" s="1"/>
  <c r="I91" i="126"/>
  <c r="N91" i="126" s="1"/>
  <c r="P91" i="126" s="1"/>
  <c r="I90" i="126"/>
  <c r="N90" i="126" s="1"/>
  <c r="P90" i="126" s="1"/>
  <c r="I89" i="126"/>
  <c r="N89" i="126" s="1"/>
  <c r="P89" i="126" s="1"/>
  <c r="I88" i="126"/>
  <c r="N88" i="126" s="1"/>
  <c r="P88" i="126" s="1"/>
  <c r="I87" i="126"/>
  <c r="N87" i="126" s="1"/>
  <c r="P87" i="126" s="1"/>
  <c r="I86" i="126"/>
  <c r="N86" i="126" s="1"/>
  <c r="P86" i="126" s="1"/>
  <c r="O74" i="139" l="1"/>
  <c r="O76" i="139"/>
  <c r="K76" i="139" s="1"/>
  <c r="K75" i="139" s="1"/>
  <c r="P76" i="139"/>
  <c r="C76" i="139" s="1"/>
  <c r="P74" i="139"/>
  <c r="P79" i="139"/>
  <c r="C79" i="139" s="1"/>
  <c r="P78" i="139"/>
  <c r="C78" i="139" s="1"/>
  <c r="O59" i="138"/>
  <c r="O61" i="138"/>
  <c r="K61" i="138" s="1"/>
  <c r="K60" i="138" s="1"/>
  <c r="P61" i="138"/>
  <c r="C61" i="138" s="1"/>
  <c r="C60" i="138" s="1"/>
  <c r="P59" i="138"/>
  <c r="T100" i="137"/>
  <c r="S100" i="137"/>
  <c r="E13" i="137"/>
  <c r="V13" i="137"/>
  <c r="V100" i="137" s="1"/>
  <c r="P108" i="137" s="1"/>
  <c r="C108" i="137" s="1"/>
  <c r="O107" i="137"/>
  <c r="K107" i="137" s="1"/>
  <c r="O108" i="137"/>
  <c r="K108" i="137" s="1"/>
  <c r="L105" i="137"/>
  <c r="L109" i="137" s="1"/>
  <c r="L104" i="137"/>
  <c r="W14" i="136"/>
  <c r="U14" i="136"/>
  <c r="P14" i="136"/>
  <c r="V14" i="136" s="1"/>
  <c r="E14" i="136"/>
  <c r="S64" i="126"/>
  <c r="I64" i="126"/>
  <c r="N64" i="126" s="1"/>
  <c r="P64" i="126" s="1"/>
  <c r="T64" i="126" s="1"/>
  <c r="S63" i="126"/>
  <c r="I63" i="126"/>
  <c r="N63" i="126" s="1"/>
  <c r="P63" i="126" s="1"/>
  <c r="T63" i="126" s="1"/>
  <c r="S62" i="126"/>
  <c r="I62" i="126"/>
  <c r="N62" i="126" s="1"/>
  <c r="P62" i="126" s="1"/>
  <c r="T62" i="126" s="1"/>
  <c r="S61" i="126"/>
  <c r="I61" i="126"/>
  <c r="N61" i="126" s="1"/>
  <c r="P61" i="126" s="1"/>
  <c r="T61" i="126" s="1"/>
  <c r="S60" i="126"/>
  <c r="I60" i="126"/>
  <c r="N60" i="126" s="1"/>
  <c r="P60" i="126" s="1"/>
  <c r="T60" i="126" s="1"/>
  <c r="S67" i="126"/>
  <c r="I67" i="126"/>
  <c r="N67" i="126" s="1"/>
  <c r="P67" i="126" s="1"/>
  <c r="T67" i="126" s="1"/>
  <c r="S66" i="126"/>
  <c r="I66" i="126"/>
  <c r="N66" i="126" s="1"/>
  <c r="P66" i="126" s="1"/>
  <c r="T66" i="126" s="1"/>
  <c r="S65" i="126"/>
  <c r="I65" i="126"/>
  <c r="N65" i="126" s="1"/>
  <c r="P65" i="126" s="1"/>
  <c r="T65" i="126" s="1"/>
  <c r="I103" i="126"/>
  <c r="S98" i="126"/>
  <c r="I98" i="126"/>
  <c r="N98" i="126" s="1"/>
  <c r="P98" i="126" s="1"/>
  <c r="T98" i="126" s="1"/>
  <c r="S97" i="126"/>
  <c r="T97" i="126"/>
  <c r="S96" i="126"/>
  <c r="T96" i="126"/>
  <c r="S95" i="126"/>
  <c r="T95" i="126"/>
  <c r="S94" i="126"/>
  <c r="T94" i="126"/>
  <c r="S93" i="126"/>
  <c r="T93" i="126"/>
  <c r="S92" i="126"/>
  <c r="T92" i="126"/>
  <c r="S91" i="126"/>
  <c r="T91" i="126"/>
  <c r="S90" i="126"/>
  <c r="T90" i="126"/>
  <c r="S89" i="126"/>
  <c r="T89" i="126"/>
  <c r="S88" i="126"/>
  <c r="T88" i="126"/>
  <c r="S87" i="126"/>
  <c r="T87" i="126"/>
  <c r="S86" i="126"/>
  <c r="T86" i="126"/>
  <c r="I84" i="126"/>
  <c r="S82" i="126"/>
  <c r="I82" i="126"/>
  <c r="N82" i="126" s="1"/>
  <c r="P82" i="126" s="1"/>
  <c r="T82" i="126" s="1"/>
  <c r="S81" i="126"/>
  <c r="I81" i="126"/>
  <c r="N81" i="126" s="1"/>
  <c r="P81" i="126" s="1"/>
  <c r="T81" i="126" s="1"/>
  <c r="S80" i="126"/>
  <c r="I80" i="126"/>
  <c r="N80" i="126" s="1"/>
  <c r="P80" i="126" s="1"/>
  <c r="T80" i="126" s="1"/>
  <c r="S79" i="126"/>
  <c r="I79" i="126"/>
  <c r="N79" i="126" s="1"/>
  <c r="P79" i="126" s="1"/>
  <c r="T79" i="126" s="1"/>
  <c r="S78" i="126"/>
  <c r="I78" i="126"/>
  <c r="N78" i="126" s="1"/>
  <c r="P78" i="126" s="1"/>
  <c r="T78" i="126" s="1"/>
  <c r="S77" i="126"/>
  <c r="I77" i="126"/>
  <c r="N77" i="126" s="1"/>
  <c r="P77" i="126" s="1"/>
  <c r="T77" i="126" s="1"/>
  <c r="S76" i="126"/>
  <c r="I76" i="126"/>
  <c r="N76" i="126" s="1"/>
  <c r="P76" i="126" s="1"/>
  <c r="T76" i="126" s="1"/>
  <c r="S75" i="126"/>
  <c r="I75" i="126"/>
  <c r="N75" i="126" s="1"/>
  <c r="P75" i="126" s="1"/>
  <c r="T75" i="126" s="1"/>
  <c r="S74" i="126"/>
  <c r="I74" i="126"/>
  <c r="N74" i="126" s="1"/>
  <c r="P74" i="126" s="1"/>
  <c r="T74" i="126" s="1"/>
  <c r="S73" i="126"/>
  <c r="I73" i="126"/>
  <c r="N73" i="126" s="1"/>
  <c r="P73" i="126" s="1"/>
  <c r="T73" i="126" s="1"/>
  <c r="S72" i="126"/>
  <c r="I72" i="126"/>
  <c r="N72" i="126" s="1"/>
  <c r="P72" i="126" s="1"/>
  <c r="T72" i="126" s="1"/>
  <c r="S71" i="126"/>
  <c r="I71" i="126"/>
  <c r="N71" i="126" s="1"/>
  <c r="P71" i="126" s="1"/>
  <c r="T71" i="126" s="1"/>
  <c r="I69" i="126"/>
  <c r="S59" i="126"/>
  <c r="I59" i="126"/>
  <c r="N59" i="126" s="1"/>
  <c r="P59" i="126" s="1"/>
  <c r="T59" i="126" s="1"/>
  <c r="S58" i="126"/>
  <c r="I58" i="126"/>
  <c r="N58" i="126" s="1"/>
  <c r="P58" i="126" s="1"/>
  <c r="T58" i="126" s="1"/>
  <c r="S57" i="126"/>
  <c r="I57" i="126"/>
  <c r="N57" i="126" s="1"/>
  <c r="P57" i="126" s="1"/>
  <c r="T57" i="126" s="1"/>
  <c r="S56" i="126"/>
  <c r="I56" i="126"/>
  <c r="N56" i="126" s="1"/>
  <c r="P56" i="126" s="1"/>
  <c r="T56" i="126" s="1"/>
  <c r="S49" i="126"/>
  <c r="N49" i="126"/>
  <c r="P49" i="126" s="1"/>
  <c r="T49" i="126" s="1"/>
  <c r="S55" i="126"/>
  <c r="I55" i="126"/>
  <c r="N55" i="126" s="1"/>
  <c r="P55" i="126" s="1"/>
  <c r="T55" i="126" s="1"/>
  <c r="S54" i="126"/>
  <c r="I54" i="126"/>
  <c r="N54" i="126" s="1"/>
  <c r="P54" i="126" s="1"/>
  <c r="T54" i="126" s="1"/>
  <c r="S53" i="126"/>
  <c r="I53" i="126"/>
  <c r="N53" i="126" s="1"/>
  <c r="P53" i="126" s="1"/>
  <c r="T53" i="126" s="1"/>
  <c r="I51" i="126"/>
  <c r="I48" i="126"/>
  <c r="N48" i="126" s="1"/>
  <c r="P48" i="126" s="1"/>
  <c r="T48" i="126" s="1"/>
  <c r="I47" i="126"/>
  <c r="N47" i="126" s="1"/>
  <c r="P47" i="126" s="1"/>
  <c r="T47" i="126" s="1"/>
  <c r="I46" i="126"/>
  <c r="N46" i="126" s="1"/>
  <c r="P46" i="126" s="1"/>
  <c r="T46" i="126" s="1"/>
  <c r="I45" i="126"/>
  <c r="N45" i="126" s="1"/>
  <c r="P45" i="126" s="1"/>
  <c r="T45" i="126" s="1"/>
  <c r="I44" i="126"/>
  <c r="N44" i="126" s="1"/>
  <c r="P44" i="126" s="1"/>
  <c r="T44" i="126" s="1"/>
  <c r="I43" i="126"/>
  <c r="N43" i="126" s="1"/>
  <c r="P43" i="126" s="1"/>
  <c r="T43" i="126" s="1"/>
  <c r="I42" i="126"/>
  <c r="N42" i="126" s="1"/>
  <c r="P42" i="126" s="1"/>
  <c r="T42" i="126" s="1"/>
  <c r="I41" i="126"/>
  <c r="N41" i="126" s="1"/>
  <c r="P41" i="126" s="1"/>
  <c r="T41" i="126" s="1"/>
  <c r="I40" i="126"/>
  <c r="N40" i="126" s="1"/>
  <c r="P40" i="126" s="1"/>
  <c r="T40" i="126" s="1"/>
  <c r="I39" i="126"/>
  <c r="N39" i="126" s="1"/>
  <c r="P39" i="126" s="1"/>
  <c r="T39" i="126" s="1"/>
  <c r="I38" i="126"/>
  <c r="N38" i="126" s="1"/>
  <c r="P38" i="126" s="1"/>
  <c r="T38" i="126" s="1"/>
  <c r="I37" i="126"/>
  <c r="N37" i="126" s="1"/>
  <c r="P37" i="126" s="1"/>
  <c r="T37" i="126" s="1"/>
  <c r="I36" i="126"/>
  <c r="N36" i="126" s="1"/>
  <c r="P36" i="126" s="1"/>
  <c r="T36" i="126" s="1"/>
  <c r="I35" i="126"/>
  <c r="N35" i="126" s="1"/>
  <c r="P35" i="126" s="1"/>
  <c r="T35" i="126" s="1"/>
  <c r="S37" i="126"/>
  <c r="S36" i="126"/>
  <c r="S35" i="126"/>
  <c r="S34" i="126"/>
  <c r="I34" i="126"/>
  <c r="N34" i="126" s="1"/>
  <c r="P34" i="126" s="1"/>
  <c r="T34" i="126" s="1"/>
  <c r="I32" i="126"/>
  <c r="I30" i="126"/>
  <c r="N30" i="126" s="1"/>
  <c r="P30" i="126" s="1"/>
  <c r="T30" i="126" s="1"/>
  <c r="I29" i="126"/>
  <c r="N29" i="126" s="1"/>
  <c r="P29" i="126" s="1"/>
  <c r="T29" i="126" s="1"/>
  <c r="I28" i="126"/>
  <c r="N28" i="126" s="1"/>
  <c r="P28" i="126" s="1"/>
  <c r="T28" i="126" s="1"/>
  <c r="I27" i="126"/>
  <c r="N27" i="126" s="1"/>
  <c r="P27" i="126" s="1"/>
  <c r="T27" i="126" s="1"/>
  <c r="I26" i="126"/>
  <c r="N26" i="126" s="1"/>
  <c r="P26" i="126" s="1"/>
  <c r="T26" i="126" s="1"/>
  <c r="I25" i="126"/>
  <c r="N25" i="126" s="1"/>
  <c r="P25" i="126" s="1"/>
  <c r="T25" i="126" s="1"/>
  <c r="I24" i="126"/>
  <c r="N24" i="126" s="1"/>
  <c r="P24" i="126" s="1"/>
  <c r="T24" i="126" s="1"/>
  <c r="S38" i="126"/>
  <c r="S30" i="126"/>
  <c r="S29" i="126"/>
  <c r="S28" i="126"/>
  <c r="S27" i="126"/>
  <c r="S26" i="126"/>
  <c r="S25" i="126"/>
  <c r="S46" i="126"/>
  <c r="S45" i="126"/>
  <c r="S44" i="126"/>
  <c r="S43" i="126"/>
  <c r="S42" i="126"/>
  <c r="S41" i="126"/>
  <c r="S40" i="126"/>
  <c r="S39" i="126"/>
  <c r="I23" i="126"/>
  <c r="N23" i="126" s="1"/>
  <c r="P23" i="126" s="1"/>
  <c r="T23" i="126" s="1"/>
  <c r="I22" i="126"/>
  <c r="N22" i="126" s="1"/>
  <c r="P22" i="126" s="1"/>
  <c r="T22" i="126" s="1"/>
  <c r="I21" i="126"/>
  <c r="N21" i="126" s="1"/>
  <c r="P21" i="126" s="1"/>
  <c r="T21" i="126" s="1"/>
  <c r="I20" i="126"/>
  <c r="N20" i="126" s="1"/>
  <c r="P20" i="126" s="1"/>
  <c r="T20" i="126" s="1"/>
  <c r="I19" i="126"/>
  <c r="N19" i="126" s="1"/>
  <c r="P19" i="126" s="1"/>
  <c r="T19" i="126" s="1"/>
  <c r="I18" i="126"/>
  <c r="N18" i="126" s="1"/>
  <c r="P18" i="126" s="1"/>
  <c r="T18" i="126" s="1"/>
  <c r="I17" i="126"/>
  <c r="N17" i="126" s="1"/>
  <c r="P17" i="126" s="1"/>
  <c r="T17" i="126" s="1"/>
  <c r="S47" i="126"/>
  <c r="S24" i="126"/>
  <c r="S23" i="126"/>
  <c r="S22" i="126"/>
  <c r="S21" i="126"/>
  <c r="S20" i="126"/>
  <c r="S19" i="126"/>
  <c r="S18" i="126"/>
  <c r="S48" i="126"/>
  <c r="S17" i="126"/>
  <c r="C75" i="139" l="1"/>
  <c r="P107" i="137"/>
  <c r="C107" i="137" s="1"/>
  <c r="P105" i="137"/>
  <c r="C105" i="137" s="1"/>
  <c r="P103" i="137"/>
  <c r="O103" i="137"/>
  <c r="O105" i="137"/>
  <c r="K105" i="137" s="1"/>
  <c r="K104" i="137" s="1"/>
  <c r="I20" i="136"/>
  <c r="N20" i="136" s="1"/>
  <c r="I19" i="136"/>
  <c r="N19" i="136" s="1"/>
  <c r="U19" i="136" s="1"/>
  <c r="S20" i="136"/>
  <c r="S19" i="136"/>
  <c r="I63" i="136"/>
  <c r="N63" i="136" s="1"/>
  <c r="S63" i="136"/>
  <c r="S62" i="136"/>
  <c r="I62" i="136"/>
  <c r="N62" i="136" s="1"/>
  <c r="N15" i="136"/>
  <c r="C104" i="137" l="1"/>
  <c r="U20" i="136"/>
  <c r="E20" i="136"/>
  <c r="P20" i="136"/>
  <c r="T20" i="136" s="1"/>
  <c r="P19" i="136"/>
  <c r="T19" i="136" s="1"/>
  <c r="E19" i="136"/>
  <c r="U63" i="136"/>
  <c r="E63" i="136"/>
  <c r="P63" i="136"/>
  <c r="T63" i="136" s="1"/>
  <c r="U62" i="136"/>
  <c r="E62" i="136"/>
  <c r="P62" i="136"/>
  <c r="T62" i="136" s="1"/>
  <c r="P15" i="136"/>
  <c r="E15" i="136"/>
  <c r="S15" i="136" l="1"/>
  <c r="S16" i="136"/>
  <c r="S17" i="136"/>
  <c r="S21" i="136"/>
  <c r="S22" i="136"/>
  <c r="S64" i="136"/>
  <c r="S65" i="136"/>
  <c r="S24" i="136"/>
  <c r="S26" i="136"/>
  <c r="S27" i="136"/>
  <c r="S28" i="136"/>
  <c r="S29" i="136"/>
  <c r="S30" i="136"/>
  <c r="S31" i="136"/>
  <c r="S32" i="136"/>
  <c r="N12" i="136"/>
  <c r="N13" i="136"/>
  <c r="N24" i="136"/>
  <c r="U24" i="136" s="1"/>
  <c r="N27" i="136"/>
  <c r="E27" i="136" s="1"/>
  <c r="N28" i="136"/>
  <c r="U28" i="136" s="1"/>
  <c r="N29" i="136"/>
  <c r="P29" i="136" s="1"/>
  <c r="T29" i="136" s="1"/>
  <c r="N30" i="136"/>
  <c r="P30" i="136" s="1"/>
  <c r="T30" i="136" s="1"/>
  <c r="N33" i="136"/>
  <c r="P33" i="136" s="1"/>
  <c r="I32" i="136"/>
  <c r="N32" i="136" s="1"/>
  <c r="I31" i="136"/>
  <c r="N31" i="136" s="1"/>
  <c r="I26" i="136"/>
  <c r="N26" i="136" s="1"/>
  <c r="I17" i="136"/>
  <c r="N17" i="136" s="1"/>
  <c r="I21" i="136"/>
  <c r="N21" i="136" s="1"/>
  <c r="I22" i="136"/>
  <c r="N22" i="136" s="1"/>
  <c r="E22" i="136" s="1"/>
  <c r="I64" i="136"/>
  <c r="N64" i="136" s="1"/>
  <c r="I65" i="136"/>
  <c r="N65" i="136" s="1"/>
  <c r="I16" i="136"/>
  <c r="N16" i="136" s="1"/>
  <c r="I33" i="71"/>
  <c r="N33" i="71" s="1"/>
  <c r="E33" i="71" s="1"/>
  <c r="O102" i="71"/>
  <c r="O100" i="71"/>
  <c r="O95" i="71"/>
  <c r="O96" i="71"/>
  <c r="O32" i="71"/>
  <c r="O29" i="71"/>
  <c r="N18" i="71"/>
  <c r="P18" i="71" s="1"/>
  <c r="V18" i="71" s="1"/>
  <c r="N21" i="71"/>
  <c r="W21" i="71" s="1"/>
  <c r="N37" i="71"/>
  <c r="E37" i="71" s="1"/>
  <c r="N97" i="71"/>
  <c r="W97" i="71" s="1"/>
  <c r="N101" i="71"/>
  <c r="N105" i="71"/>
  <c r="W105" i="71" s="1"/>
  <c r="N108" i="71"/>
  <c r="P108" i="71" s="1"/>
  <c r="V108" i="71" s="1"/>
  <c r="N112" i="71"/>
  <c r="W112" i="71" s="1"/>
  <c r="N146" i="71"/>
  <c r="P146" i="71" s="1"/>
  <c r="N147" i="71"/>
  <c r="P147" i="71" s="1"/>
  <c r="N148" i="71"/>
  <c r="N149" i="71"/>
  <c r="P149" i="71" s="1"/>
  <c r="N150" i="71"/>
  <c r="P150" i="71" s="1"/>
  <c r="V150" i="71" s="1"/>
  <c r="N151" i="71"/>
  <c r="W151" i="71" s="1"/>
  <c r="P101" i="71"/>
  <c r="V101" i="71" s="1"/>
  <c r="P105" i="71"/>
  <c r="V105" i="71" s="1"/>
  <c r="P148" i="71"/>
  <c r="U18" i="71"/>
  <c r="U101" i="71"/>
  <c r="W101" i="71"/>
  <c r="U108" i="71"/>
  <c r="E97" i="71"/>
  <c r="E101" i="71"/>
  <c r="E148" i="71"/>
  <c r="I66" i="71"/>
  <c r="N66" i="71" s="1"/>
  <c r="W66" i="71" s="1"/>
  <c r="I67" i="71"/>
  <c r="N67" i="71" s="1"/>
  <c r="I68" i="71"/>
  <c r="N68" i="71" s="1"/>
  <c r="U68" i="71" s="1"/>
  <c r="I69" i="71"/>
  <c r="N69" i="71" s="1"/>
  <c r="E69" i="71" s="1"/>
  <c r="I70" i="71"/>
  <c r="N70" i="71" s="1"/>
  <c r="P70" i="71" s="1"/>
  <c r="V70" i="71" s="1"/>
  <c r="I71" i="71"/>
  <c r="N71" i="71" s="1"/>
  <c r="I72" i="71"/>
  <c r="N72" i="71" s="1"/>
  <c r="P72" i="71" s="1"/>
  <c r="V72" i="71" s="1"/>
  <c r="I73" i="71"/>
  <c r="N73" i="71" s="1"/>
  <c r="I74" i="71"/>
  <c r="N74" i="71" s="1"/>
  <c r="I75" i="71"/>
  <c r="N75" i="71" s="1"/>
  <c r="W75" i="71" s="1"/>
  <c r="I76" i="71"/>
  <c r="N76" i="71" s="1"/>
  <c r="U76" i="71" s="1"/>
  <c r="I77" i="71"/>
  <c r="N77" i="71" s="1"/>
  <c r="I78" i="71"/>
  <c r="N78" i="71" s="1"/>
  <c r="W78" i="71" s="1"/>
  <c r="I79" i="71"/>
  <c r="N79" i="71" s="1"/>
  <c r="I80" i="71"/>
  <c r="N80" i="71" s="1"/>
  <c r="I81" i="71"/>
  <c r="N81" i="71" s="1"/>
  <c r="I82" i="71"/>
  <c r="N82" i="71" s="1"/>
  <c r="U82" i="71" s="1"/>
  <c r="I83" i="71"/>
  <c r="N83" i="71" s="1"/>
  <c r="I84" i="71"/>
  <c r="N84" i="71" s="1"/>
  <c r="P84" i="71" s="1"/>
  <c r="V84" i="71" s="1"/>
  <c r="I85" i="71"/>
  <c r="N85" i="71" s="1"/>
  <c r="P85" i="71" s="1"/>
  <c r="V85" i="71" s="1"/>
  <c r="I86" i="71"/>
  <c r="N86" i="71" s="1"/>
  <c r="E86" i="71" s="1"/>
  <c r="I87" i="71"/>
  <c r="N87" i="71" s="1"/>
  <c r="I88" i="71"/>
  <c r="N88" i="71" s="1"/>
  <c r="I89" i="71"/>
  <c r="N89" i="71" s="1"/>
  <c r="I90" i="71"/>
  <c r="N90" i="71" s="1"/>
  <c r="U90" i="71" s="1"/>
  <c r="I91" i="71"/>
  <c r="N91" i="71" s="1"/>
  <c r="I92" i="71"/>
  <c r="N92" i="71" s="1"/>
  <c r="E92" i="71" s="1"/>
  <c r="I57" i="71"/>
  <c r="N57" i="71" s="1"/>
  <c r="E57" i="71" s="1"/>
  <c r="I93" i="71"/>
  <c r="N93" i="71" s="1"/>
  <c r="I94" i="71"/>
  <c r="N94" i="71" s="1"/>
  <c r="I95" i="71"/>
  <c r="N95" i="71" s="1"/>
  <c r="W95" i="71" s="1"/>
  <c r="I96" i="71"/>
  <c r="N96" i="71" s="1"/>
  <c r="I98" i="71"/>
  <c r="N98" i="71" s="1"/>
  <c r="P98" i="71" s="1"/>
  <c r="V98" i="71" s="1"/>
  <c r="I99" i="71"/>
  <c r="N99" i="71" s="1"/>
  <c r="E99" i="71" s="1"/>
  <c r="I100" i="71"/>
  <c r="N100" i="71" s="1"/>
  <c r="I102" i="71"/>
  <c r="N102" i="71" s="1"/>
  <c r="P102" i="71" s="1"/>
  <c r="V102" i="71" s="1"/>
  <c r="I103" i="71"/>
  <c r="N103" i="71" s="1"/>
  <c r="I104" i="71"/>
  <c r="N104" i="71" s="1"/>
  <c r="U104" i="71" s="1"/>
  <c r="I106" i="71"/>
  <c r="N106" i="71" s="1"/>
  <c r="I107" i="71"/>
  <c r="N107" i="71" s="1"/>
  <c r="U107" i="71" s="1"/>
  <c r="I109" i="71"/>
  <c r="N109" i="71" s="1"/>
  <c r="I110" i="71"/>
  <c r="N110" i="71" s="1"/>
  <c r="I111" i="71"/>
  <c r="N111" i="71" s="1"/>
  <c r="I113" i="71"/>
  <c r="N113" i="71" s="1"/>
  <c r="P113" i="71" s="1"/>
  <c r="V113" i="71" s="1"/>
  <c r="I114" i="71"/>
  <c r="N114" i="71" s="1"/>
  <c r="I115" i="71"/>
  <c r="N115" i="71" s="1"/>
  <c r="P115" i="71" s="1"/>
  <c r="V115" i="71" s="1"/>
  <c r="I116" i="71"/>
  <c r="N116" i="71" s="1"/>
  <c r="I117" i="71"/>
  <c r="N117" i="71" s="1"/>
  <c r="I118" i="71"/>
  <c r="N118" i="71" s="1"/>
  <c r="E118" i="71" s="1"/>
  <c r="I119" i="71"/>
  <c r="N119" i="71" s="1"/>
  <c r="P119" i="71" s="1"/>
  <c r="V119" i="71" s="1"/>
  <c r="I120" i="71"/>
  <c r="N120" i="71" s="1"/>
  <c r="I121" i="71"/>
  <c r="N121" i="71" s="1"/>
  <c r="P121" i="71" s="1"/>
  <c r="V121" i="71" s="1"/>
  <c r="I122" i="71"/>
  <c r="N122" i="71" s="1"/>
  <c r="I123" i="71"/>
  <c r="N123" i="71" s="1"/>
  <c r="P123" i="71" s="1"/>
  <c r="V123" i="71" s="1"/>
  <c r="I124" i="71"/>
  <c r="N124" i="71" s="1"/>
  <c r="P124" i="71" s="1"/>
  <c r="V124" i="71" s="1"/>
  <c r="I125" i="71"/>
  <c r="N125" i="71" s="1"/>
  <c r="W125" i="71" s="1"/>
  <c r="I126" i="71"/>
  <c r="N126" i="71" s="1"/>
  <c r="I127" i="71"/>
  <c r="N127" i="71" s="1"/>
  <c r="P127" i="71" s="1"/>
  <c r="V127" i="71" s="1"/>
  <c r="I128" i="71"/>
  <c r="N128" i="71" s="1"/>
  <c r="I129" i="71"/>
  <c r="N129" i="71" s="1"/>
  <c r="I130" i="71"/>
  <c r="N130" i="71" s="1"/>
  <c r="I131" i="71"/>
  <c r="N131" i="71" s="1"/>
  <c r="P131" i="71" s="1"/>
  <c r="I132" i="71"/>
  <c r="N132" i="71" s="1"/>
  <c r="P132" i="71" s="1"/>
  <c r="I133" i="71"/>
  <c r="N133" i="71" s="1"/>
  <c r="P133" i="71" s="1"/>
  <c r="I134" i="71"/>
  <c r="N134" i="71" s="1"/>
  <c r="P134" i="71" s="1"/>
  <c r="I135" i="71"/>
  <c r="N135" i="71" s="1"/>
  <c r="I136" i="71"/>
  <c r="N136" i="71" s="1"/>
  <c r="I137" i="71"/>
  <c r="N137" i="71" s="1"/>
  <c r="P137" i="71" s="1"/>
  <c r="I138" i="71"/>
  <c r="N138" i="71" s="1"/>
  <c r="P138" i="71" s="1"/>
  <c r="I139" i="71"/>
  <c r="N139" i="71" s="1"/>
  <c r="P139" i="71" s="1"/>
  <c r="I140" i="71"/>
  <c r="N140" i="71" s="1"/>
  <c r="P140" i="71" s="1"/>
  <c r="I141" i="71"/>
  <c r="N141" i="71" s="1"/>
  <c r="W141" i="71" s="1"/>
  <c r="I142" i="71"/>
  <c r="N142" i="71" s="1"/>
  <c r="I143" i="71"/>
  <c r="N143" i="71" s="1"/>
  <c r="I144" i="71"/>
  <c r="N144" i="71" s="1"/>
  <c r="I145" i="71"/>
  <c r="N145" i="71" s="1"/>
  <c r="I29" i="71"/>
  <c r="N29" i="71" s="1"/>
  <c r="U29" i="71" s="1"/>
  <c r="I30" i="71"/>
  <c r="N30" i="71" s="1"/>
  <c r="I31" i="71"/>
  <c r="N31" i="71" s="1"/>
  <c r="W31" i="71" s="1"/>
  <c r="I32" i="71"/>
  <c r="N32" i="71" s="1"/>
  <c r="E32" i="71" s="1"/>
  <c r="U57" i="71" l="1"/>
  <c r="E147" i="71"/>
  <c r="E146" i="71"/>
  <c r="U15" i="136"/>
  <c r="T15" i="136"/>
  <c r="E64" i="136"/>
  <c r="P64" i="136"/>
  <c r="T64" i="136" s="1"/>
  <c r="U64" i="136"/>
  <c r="P21" i="136"/>
  <c r="T21" i="136" s="1"/>
  <c r="E21" i="136"/>
  <c r="U21" i="136"/>
  <c r="E26" i="136"/>
  <c r="P26" i="136"/>
  <c r="T26" i="136" s="1"/>
  <c r="U26" i="136"/>
  <c r="E16" i="136"/>
  <c r="U16" i="136"/>
  <c r="P16" i="136"/>
  <c r="T16" i="136" s="1"/>
  <c r="U65" i="136"/>
  <c r="E65" i="136"/>
  <c r="P65" i="136"/>
  <c r="T65" i="136" s="1"/>
  <c r="E31" i="136"/>
  <c r="P31" i="136"/>
  <c r="T31" i="136" s="1"/>
  <c r="U31" i="136"/>
  <c r="E17" i="136"/>
  <c r="P17" i="136"/>
  <c r="T17" i="136" s="1"/>
  <c r="U17" i="136"/>
  <c r="E32" i="136"/>
  <c r="P32" i="136"/>
  <c r="T32" i="136" s="1"/>
  <c r="U32" i="136"/>
  <c r="P112" i="71"/>
  <c r="V112" i="71" s="1"/>
  <c r="U30" i="136"/>
  <c r="P28" i="136"/>
  <c r="T28" i="136" s="1"/>
  <c r="E30" i="136"/>
  <c r="E24" i="136"/>
  <c r="P27" i="136"/>
  <c r="T27" i="136" s="1"/>
  <c r="E29" i="136"/>
  <c r="E112" i="71"/>
  <c r="U70" i="71"/>
  <c r="U29" i="136"/>
  <c r="U27" i="136"/>
  <c r="E28" i="136"/>
  <c r="P22" i="136"/>
  <c r="T22" i="136" s="1"/>
  <c r="E149" i="71"/>
  <c r="U22" i="136"/>
  <c r="P24" i="136"/>
  <c r="T24" i="136" s="1"/>
  <c r="E70" i="71"/>
  <c r="W116" i="71"/>
  <c r="E116" i="71"/>
  <c r="E145" i="71"/>
  <c r="W145" i="71"/>
  <c r="P81" i="71"/>
  <c r="V81" i="71" s="1"/>
  <c r="E81" i="71"/>
  <c r="P135" i="71"/>
  <c r="E135" i="71"/>
  <c r="E129" i="71"/>
  <c r="P129" i="71"/>
  <c r="V129" i="71" s="1"/>
  <c r="W129" i="71"/>
  <c r="P94" i="71"/>
  <c r="V94" i="71" s="1"/>
  <c r="E94" i="71"/>
  <c r="P89" i="71"/>
  <c r="V89" i="71" s="1"/>
  <c r="W89" i="71"/>
  <c r="P77" i="71"/>
  <c r="V77" i="71" s="1"/>
  <c r="W77" i="71"/>
  <c r="E77" i="71"/>
  <c r="P87" i="71"/>
  <c r="V87" i="71" s="1"/>
  <c r="W87" i="71"/>
  <c r="E141" i="71"/>
  <c r="U141" i="71"/>
  <c r="E134" i="71"/>
  <c r="E105" i="71"/>
  <c r="W127" i="71"/>
  <c r="U105" i="71"/>
  <c r="W70" i="71"/>
  <c r="P141" i="71"/>
  <c r="V141" i="71" s="1"/>
  <c r="E133" i="71"/>
  <c r="P97" i="71"/>
  <c r="V97" i="71" s="1"/>
  <c r="E127" i="71"/>
  <c r="U127" i="71"/>
  <c r="E124" i="71"/>
  <c r="E98" i="71"/>
  <c r="U112" i="71"/>
  <c r="U97" i="71"/>
  <c r="U102" i="71"/>
  <c r="W142" i="71"/>
  <c r="P142" i="71"/>
  <c r="V142" i="71" s="1"/>
  <c r="U142" i="71"/>
  <c r="E142" i="71"/>
  <c r="P114" i="71"/>
  <c r="V114" i="71" s="1"/>
  <c r="U114" i="71"/>
  <c r="E80" i="71"/>
  <c r="W80" i="71"/>
  <c r="P80" i="71"/>
  <c r="V80" i="71" s="1"/>
  <c r="U80" i="71"/>
  <c r="P73" i="71"/>
  <c r="V73" i="71" s="1"/>
  <c r="U73" i="71"/>
  <c r="W130" i="71"/>
  <c r="U130" i="71"/>
  <c r="P130" i="71"/>
  <c r="V130" i="71" s="1"/>
  <c r="E130" i="71"/>
  <c r="P144" i="71"/>
  <c r="V144" i="71" s="1"/>
  <c r="W144" i="71"/>
  <c r="U106" i="71"/>
  <c r="W106" i="71"/>
  <c r="E106" i="71"/>
  <c r="P106" i="71"/>
  <c r="V106" i="71" s="1"/>
  <c r="W74" i="71"/>
  <c r="P74" i="71"/>
  <c r="V74" i="71" s="1"/>
  <c r="E74" i="71"/>
  <c r="U74" i="71"/>
  <c r="P96" i="71"/>
  <c r="V96" i="71" s="1"/>
  <c r="U96" i="71"/>
  <c r="P67" i="71"/>
  <c r="V67" i="71" s="1"/>
  <c r="U67" i="71"/>
  <c r="P136" i="71"/>
  <c r="E136" i="71"/>
  <c r="P128" i="71"/>
  <c r="V128" i="71" s="1"/>
  <c r="W128" i="71"/>
  <c r="U128" i="71"/>
  <c r="E128" i="71"/>
  <c r="E122" i="71"/>
  <c r="W122" i="71"/>
  <c r="P122" i="71"/>
  <c r="V122" i="71" s="1"/>
  <c r="U122" i="71"/>
  <c r="U109" i="71"/>
  <c r="P109" i="71"/>
  <c r="V109" i="71" s="1"/>
  <c r="W109" i="71"/>
  <c r="E109" i="71"/>
  <c r="U100" i="71"/>
  <c r="W100" i="71"/>
  <c r="E100" i="71"/>
  <c r="P100" i="71"/>
  <c r="V100" i="71" s="1"/>
  <c r="P93" i="71"/>
  <c r="V93" i="71" s="1"/>
  <c r="E93" i="71"/>
  <c r="W93" i="71"/>
  <c r="U93" i="71"/>
  <c r="W88" i="71"/>
  <c r="P88" i="71"/>
  <c r="V88" i="71" s="1"/>
  <c r="U88" i="71"/>
  <c r="E88" i="71"/>
  <c r="P111" i="71"/>
  <c r="V111" i="71" s="1"/>
  <c r="W111" i="71"/>
  <c r="P117" i="71"/>
  <c r="V117" i="71" s="1"/>
  <c r="W117" i="71"/>
  <c r="P110" i="71"/>
  <c r="V110" i="71" s="1"/>
  <c r="W110" i="71"/>
  <c r="U110" i="71"/>
  <c r="W83" i="71"/>
  <c r="P83" i="71"/>
  <c r="V83" i="71" s="1"/>
  <c r="U83" i="71"/>
  <c r="W71" i="71"/>
  <c r="U71" i="71"/>
  <c r="E90" i="71"/>
  <c r="U117" i="71"/>
  <c r="U95" i="71"/>
  <c r="W84" i="71"/>
  <c r="P82" i="71"/>
  <c r="V82" i="71" s="1"/>
  <c r="E82" i="71"/>
  <c r="W82" i="71"/>
  <c r="W76" i="71"/>
  <c r="P76" i="71"/>
  <c r="V76" i="71" s="1"/>
  <c r="E140" i="71"/>
  <c r="E131" i="71"/>
  <c r="E123" i="71"/>
  <c r="E113" i="71"/>
  <c r="E66" i="71"/>
  <c r="W98" i="71"/>
  <c r="U84" i="71"/>
  <c r="U78" i="71"/>
  <c r="U32" i="71"/>
  <c r="P78" i="71"/>
  <c r="V78" i="71" s="1"/>
  <c r="W115" i="71"/>
  <c r="U115" i="71"/>
  <c r="E115" i="71"/>
  <c r="W94" i="71"/>
  <c r="U94" i="71"/>
  <c r="W37" i="71"/>
  <c r="U37" i="71"/>
  <c r="W107" i="71"/>
  <c r="P107" i="71"/>
  <c r="V107" i="71" s="1"/>
  <c r="E107" i="71"/>
  <c r="P99" i="71"/>
  <c r="V99" i="71" s="1"/>
  <c r="U99" i="71"/>
  <c r="W99" i="71"/>
  <c r="W57" i="71"/>
  <c r="P57" i="71"/>
  <c r="V57" i="71" s="1"/>
  <c r="P75" i="71"/>
  <c r="V75" i="71" s="1"/>
  <c r="E75" i="71"/>
  <c r="U75" i="71"/>
  <c r="W69" i="71"/>
  <c r="P69" i="71"/>
  <c r="V69" i="71" s="1"/>
  <c r="U69" i="71"/>
  <c r="E139" i="71"/>
  <c r="E121" i="71"/>
  <c r="E104" i="71"/>
  <c r="E95" i="71"/>
  <c r="E76" i="71"/>
  <c r="U129" i="71"/>
  <c r="W124" i="71"/>
  <c r="U111" i="71"/>
  <c r="W104" i="71"/>
  <c r="W72" i="71"/>
  <c r="P90" i="71"/>
  <c r="V90" i="71" s="1"/>
  <c r="P37" i="71"/>
  <c r="V37" i="71" s="1"/>
  <c r="P31" i="71"/>
  <c r="V31" i="71" s="1"/>
  <c r="E31" i="71"/>
  <c r="U31" i="71"/>
  <c r="P103" i="71"/>
  <c r="V103" i="71" s="1"/>
  <c r="U103" i="71"/>
  <c r="W103" i="71"/>
  <c r="P33" i="71"/>
  <c r="V33" i="71" s="1"/>
  <c r="W33" i="71"/>
  <c r="U33" i="71"/>
  <c r="P126" i="71"/>
  <c r="V126" i="71" s="1"/>
  <c r="U126" i="71"/>
  <c r="P120" i="71"/>
  <c r="V120" i="71" s="1"/>
  <c r="U120" i="71"/>
  <c r="W92" i="71"/>
  <c r="P92" i="71"/>
  <c r="V92" i="71" s="1"/>
  <c r="U92" i="71"/>
  <c r="W86" i="71"/>
  <c r="P86" i="71"/>
  <c r="V86" i="71" s="1"/>
  <c r="U86" i="71"/>
  <c r="P68" i="71"/>
  <c r="V68" i="71" s="1"/>
  <c r="E68" i="71"/>
  <c r="W68" i="71"/>
  <c r="E137" i="71"/>
  <c r="E119" i="71"/>
  <c r="E111" i="71"/>
  <c r="E103" i="71"/>
  <c r="E84" i="71"/>
  <c r="E29" i="71"/>
  <c r="W119" i="71"/>
  <c r="U98" i="71"/>
  <c r="P104" i="71"/>
  <c r="V104" i="71" s="1"/>
  <c r="P71" i="71"/>
  <c r="V71" i="71" s="1"/>
  <c r="W123" i="71"/>
  <c r="U123" i="71"/>
  <c r="W32" i="71"/>
  <c r="P32" i="71"/>
  <c r="V32" i="71" s="1"/>
  <c r="E143" i="71"/>
  <c r="P143" i="71"/>
  <c r="V143" i="71" s="1"/>
  <c r="P125" i="71"/>
  <c r="V125" i="71" s="1"/>
  <c r="U125" i="71"/>
  <c r="P91" i="71"/>
  <c r="V91" i="71" s="1"/>
  <c r="U91" i="71"/>
  <c r="P79" i="71"/>
  <c r="V79" i="71" s="1"/>
  <c r="U79" i="71"/>
  <c r="E110" i="71"/>
  <c r="E83" i="71"/>
  <c r="E71" i="71"/>
  <c r="U124" i="71"/>
  <c r="U119" i="71"/>
  <c r="W113" i="71"/>
  <c r="P118" i="71"/>
  <c r="V118" i="71" s="1"/>
  <c r="U118" i="71"/>
  <c r="U72" i="71"/>
  <c r="E72" i="71"/>
  <c r="U66" i="71"/>
  <c r="P66" i="71"/>
  <c r="V66" i="71" s="1"/>
  <c r="E125" i="71"/>
  <c r="E117" i="71"/>
  <c r="W143" i="71"/>
  <c r="W118" i="71"/>
  <c r="U113" i="71"/>
  <c r="W90" i="71"/>
  <c r="U85" i="71"/>
  <c r="U151" i="71"/>
  <c r="P151" i="71"/>
  <c r="V151" i="71" s="1"/>
  <c r="E151" i="71"/>
  <c r="P145" i="71"/>
  <c r="V145" i="71" s="1"/>
  <c r="U145" i="71"/>
  <c r="W121" i="71"/>
  <c r="U121" i="71"/>
  <c r="U87" i="71"/>
  <c r="E87" i="71"/>
  <c r="E78" i="71"/>
  <c r="U143" i="71"/>
  <c r="U116" i="71"/>
  <c r="P116" i="71"/>
  <c r="V116" i="71" s="1"/>
  <c r="W81" i="71"/>
  <c r="U81" i="71"/>
  <c r="U89" i="71"/>
  <c r="W29" i="71"/>
  <c r="E21" i="71"/>
  <c r="U77" i="71"/>
  <c r="U21" i="71"/>
  <c r="P29" i="71"/>
  <c r="V29" i="71" s="1"/>
  <c r="P21" i="71"/>
  <c r="V21" i="71" s="1"/>
  <c r="P30" i="71"/>
  <c r="V30" i="71" s="1"/>
  <c r="U30" i="71"/>
  <c r="P95" i="71"/>
  <c r="V95" i="71" s="1"/>
  <c r="E89" i="71"/>
  <c r="W150" i="71"/>
  <c r="U144" i="71"/>
  <c r="U150" i="71"/>
  <c r="E150" i="71"/>
  <c r="E144" i="71"/>
  <c r="E138" i="71"/>
  <c r="E132" i="71"/>
  <c r="E126" i="71"/>
  <c r="E120" i="71"/>
  <c r="E114" i="71"/>
  <c r="E108" i="71"/>
  <c r="E102" i="71"/>
  <c r="E96" i="71"/>
  <c r="E91" i="71"/>
  <c r="E85" i="71"/>
  <c r="E79" i="71"/>
  <c r="E73" i="71"/>
  <c r="E67" i="71"/>
  <c r="E30" i="71"/>
  <c r="E18" i="71"/>
  <c r="W126" i="71"/>
  <c r="W120" i="71"/>
  <c r="W114" i="71"/>
  <c r="W108" i="71"/>
  <c r="W102" i="71"/>
  <c r="W96" i="71"/>
  <c r="W91" i="71"/>
  <c r="W85" i="71"/>
  <c r="W79" i="71"/>
  <c r="W73" i="71"/>
  <c r="W67" i="71"/>
  <c r="W30" i="71"/>
  <c r="W18" i="71"/>
  <c r="I61" i="71" l="1"/>
  <c r="N61" i="71" s="1"/>
  <c r="I59" i="71"/>
  <c r="N59" i="71" s="1"/>
  <c r="I65" i="71"/>
  <c r="N65" i="71" s="1"/>
  <c r="I64" i="71"/>
  <c r="N64" i="71" s="1"/>
  <c r="I63" i="71"/>
  <c r="N63" i="71" s="1"/>
  <c r="I62" i="71"/>
  <c r="N62" i="71" s="1"/>
  <c r="I60" i="71"/>
  <c r="N60" i="71" s="1"/>
  <c r="I58" i="71"/>
  <c r="N58" i="71" s="1"/>
  <c r="I50" i="71"/>
  <c r="N50" i="71" s="1"/>
  <c r="I49" i="71"/>
  <c r="N49" i="71" s="1"/>
  <c r="U58" i="71" l="1"/>
  <c r="E58" i="71"/>
  <c r="P58" i="71"/>
  <c r="V58" i="71" s="1"/>
  <c r="W58" i="71"/>
  <c r="P60" i="71"/>
  <c r="V60" i="71" s="1"/>
  <c r="W60" i="71"/>
  <c r="E60" i="71"/>
  <c r="U60" i="71"/>
  <c r="W62" i="71"/>
  <c r="E62" i="71"/>
  <c r="P62" i="71"/>
  <c r="V62" i="71" s="1"/>
  <c r="U62" i="71"/>
  <c r="W49" i="71"/>
  <c r="P49" i="71"/>
  <c r="V49" i="71" s="1"/>
  <c r="E49" i="71"/>
  <c r="U49" i="71"/>
  <c r="W64" i="71"/>
  <c r="P64" i="71"/>
  <c r="V64" i="71" s="1"/>
  <c r="U64" i="71"/>
  <c r="E64" i="71"/>
  <c r="W59" i="71"/>
  <c r="P59" i="71"/>
  <c r="V59" i="71" s="1"/>
  <c r="E59" i="71"/>
  <c r="U59" i="71"/>
  <c r="P61" i="71"/>
  <c r="V61" i="71" s="1"/>
  <c r="U61" i="71"/>
  <c r="E61" i="71"/>
  <c r="W61" i="71"/>
  <c r="W63" i="71"/>
  <c r="U63" i="71"/>
  <c r="P63" i="71"/>
  <c r="V63" i="71" s="1"/>
  <c r="E63" i="71"/>
  <c r="P50" i="71"/>
  <c r="V50" i="71" s="1"/>
  <c r="E50" i="71"/>
  <c r="W50" i="71"/>
  <c r="U50" i="71"/>
  <c r="P65" i="71"/>
  <c r="V65" i="71" s="1"/>
  <c r="E65" i="71"/>
  <c r="W65" i="71"/>
  <c r="U65" i="71"/>
  <c r="I56" i="71"/>
  <c r="N56" i="71" s="1"/>
  <c r="I55" i="71"/>
  <c r="N55" i="71" s="1"/>
  <c r="I54" i="71"/>
  <c r="N54" i="71" s="1"/>
  <c r="I53" i="71"/>
  <c r="N53" i="71" s="1"/>
  <c r="I52" i="71"/>
  <c r="N52" i="71" s="1"/>
  <c r="I51" i="71"/>
  <c r="N51" i="71" s="1"/>
  <c r="W56" i="71" l="1"/>
  <c r="P56" i="71"/>
  <c r="V56" i="71" s="1"/>
  <c r="U56" i="71"/>
  <c r="E56" i="71"/>
  <c r="W51" i="71"/>
  <c r="U51" i="71"/>
  <c r="P51" i="71"/>
  <c r="V51" i="71" s="1"/>
  <c r="E51" i="71"/>
  <c r="W53" i="71"/>
  <c r="U53" i="71"/>
  <c r="P53" i="71"/>
  <c r="V53" i="71" s="1"/>
  <c r="E53" i="71"/>
  <c r="P54" i="71"/>
  <c r="V54" i="71" s="1"/>
  <c r="U54" i="71"/>
  <c r="W54" i="71"/>
  <c r="E54" i="71"/>
  <c r="W55" i="71"/>
  <c r="P55" i="71"/>
  <c r="V55" i="71" s="1"/>
  <c r="U55" i="71"/>
  <c r="E55" i="71"/>
  <c r="P52" i="71"/>
  <c r="V52" i="71" s="1"/>
  <c r="E52" i="71"/>
  <c r="W52" i="71"/>
  <c r="U52" i="71"/>
  <c r="I46" i="71"/>
  <c r="N46" i="71" s="1"/>
  <c r="I40" i="71"/>
  <c r="N40" i="71" s="1"/>
  <c r="I48" i="71"/>
  <c r="N48" i="71" s="1"/>
  <c r="I47" i="71"/>
  <c r="N47" i="71" s="1"/>
  <c r="I45" i="71"/>
  <c r="N45" i="71" s="1"/>
  <c r="I44" i="71"/>
  <c r="N44" i="71" s="1"/>
  <c r="I43" i="71"/>
  <c r="N43" i="71" s="1"/>
  <c r="I42" i="71"/>
  <c r="N42" i="71" s="1"/>
  <c r="I41" i="71"/>
  <c r="N41" i="71" s="1"/>
  <c r="I39" i="71"/>
  <c r="N39" i="71" s="1"/>
  <c r="I38" i="71"/>
  <c r="N38" i="71" s="1"/>
  <c r="I36" i="71"/>
  <c r="N36" i="71" s="1"/>
  <c r="I35" i="71"/>
  <c r="N35" i="71" s="1"/>
  <c r="I34" i="71"/>
  <c r="N34" i="71" s="1"/>
  <c r="W35" i="71" l="1"/>
  <c r="E35" i="71"/>
  <c r="P35" i="71"/>
  <c r="V35" i="71" s="1"/>
  <c r="U35" i="71"/>
  <c r="P48" i="71"/>
  <c r="V48" i="71" s="1"/>
  <c r="U48" i="71"/>
  <c r="W48" i="71"/>
  <c r="E48" i="71"/>
  <c r="P42" i="71"/>
  <c r="V42" i="71" s="1"/>
  <c r="U42" i="71"/>
  <c r="E42" i="71"/>
  <c r="W42" i="71"/>
  <c r="U43" i="71"/>
  <c r="E43" i="71"/>
  <c r="P43" i="71"/>
  <c r="V43" i="71" s="1"/>
  <c r="W43" i="71"/>
  <c r="P36" i="71"/>
  <c r="V36" i="71" s="1"/>
  <c r="U36" i="71"/>
  <c r="E36" i="71"/>
  <c r="W36" i="71"/>
  <c r="P38" i="71"/>
  <c r="V38" i="71" s="1"/>
  <c r="E38" i="71"/>
  <c r="W38" i="71"/>
  <c r="U38" i="71"/>
  <c r="P45" i="71"/>
  <c r="V45" i="71" s="1"/>
  <c r="E45" i="71"/>
  <c r="U45" i="71"/>
  <c r="W45" i="71"/>
  <c r="P41" i="71"/>
  <c r="V41" i="71" s="1"/>
  <c r="U41" i="71"/>
  <c r="W41" i="71"/>
  <c r="E41" i="71"/>
  <c r="W34" i="71"/>
  <c r="U34" i="71"/>
  <c r="P34" i="71"/>
  <c r="V34" i="71" s="1"/>
  <c r="E34" i="71"/>
  <c r="P40" i="71"/>
  <c r="V40" i="71" s="1"/>
  <c r="U40" i="71"/>
  <c r="W40" i="71"/>
  <c r="E40" i="71"/>
  <c r="W46" i="71"/>
  <c r="P46" i="71"/>
  <c r="V46" i="71" s="1"/>
  <c r="U46" i="71"/>
  <c r="E46" i="71"/>
  <c r="W44" i="71"/>
  <c r="P44" i="71"/>
  <c r="V44" i="71" s="1"/>
  <c r="E44" i="71"/>
  <c r="U44" i="71"/>
  <c r="W39" i="71"/>
  <c r="P39" i="71"/>
  <c r="V39" i="71" s="1"/>
  <c r="U39" i="71"/>
  <c r="E39" i="71"/>
  <c r="P47" i="71"/>
  <c r="V47" i="71" s="1"/>
  <c r="U47" i="71"/>
  <c r="W47" i="71"/>
  <c r="E47" i="71"/>
  <c r="I27" i="71"/>
  <c r="N27" i="71" s="1"/>
  <c r="I26" i="71"/>
  <c r="N26" i="71" s="1"/>
  <c r="I25" i="71"/>
  <c r="N25" i="71" s="1"/>
  <c r="I24" i="71"/>
  <c r="N24" i="71" s="1"/>
  <c r="I13" i="71"/>
  <c r="N13" i="71" s="1"/>
  <c r="I14" i="71"/>
  <c r="N14" i="71" s="1"/>
  <c r="I15" i="71"/>
  <c r="N15" i="71" s="1"/>
  <c r="I16" i="71"/>
  <c r="N16" i="71" s="1"/>
  <c r="I17" i="71"/>
  <c r="N17" i="71" s="1"/>
  <c r="I19" i="71"/>
  <c r="N19" i="71" s="1"/>
  <c r="I20" i="71"/>
  <c r="N20" i="71" s="1"/>
  <c r="I22" i="71"/>
  <c r="N22" i="71" s="1"/>
  <c r="I23" i="71"/>
  <c r="N23" i="71" s="1"/>
  <c r="I12" i="71"/>
  <c r="N12" i="71" s="1"/>
  <c r="P12" i="136"/>
  <c r="P13" i="136"/>
  <c r="U19" i="71" l="1"/>
  <c r="P19" i="71"/>
  <c r="V19" i="71" s="1"/>
  <c r="E19" i="71"/>
  <c r="W19" i="71"/>
  <c r="W13" i="71"/>
  <c r="P13" i="71"/>
  <c r="V13" i="71" s="1"/>
  <c r="U13" i="71"/>
  <c r="E13" i="71"/>
  <c r="P24" i="71"/>
  <c r="V24" i="71" s="1"/>
  <c r="U24" i="71"/>
  <c r="W24" i="71"/>
  <c r="E24" i="71"/>
  <c r="W17" i="71"/>
  <c r="P17" i="71"/>
  <c r="V17" i="71" s="1"/>
  <c r="U17" i="71"/>
  <c r="E17" i="71"/>
  <c r="P25" i="71"/>
  <c r="V25" i="71" s="1"/>
  <c r="U25" i="71"/>
  <c r="E25" i="71"/>
  <c r="W25" i="71"/>
  <c r="W20" i="71"/>
  <c r="P20" i="71"/>
  <c r="V20" i="71" s="1"/>
  <c r="E20" i="71"/>
  <c r="U20" i="71"/>
  <c r="U12" i="71"/>
  <c r="E12" i="71"/>
  <c r="P16" i="71"/>
  <c r="V16" i="71" s="1"/>
  <c r="U16" i="71"/>
  <c r="E16" i="71"/>
  <c r="W16" i="71"/>
  <c r="P23" i="71"/>
  <c r="V23" i="71" s="1"/>
  <c r="E23" i="71"/>
  <c r="W23" i="71"/>
  <c r="U23" i="71"/>
  <c r="P15" i="71"/>
  <c r="V15" i="71" s="1"/>
  <c r="U15" i="71"/>
  <c r="W15" i="71"/>
  <c r="E15" i="71"/>
  <c r="W27" i="71"/>
  <c r="U27" i="71"/>
  <c r="E27" i="71"/>
  <c r="P27" i="71"/>
  <c r="V27" i="71" s="1"/>
  <c r="W26" i="71"/>
  <c r="E26" i="71"/>
  <c r="P26" i="71"/>
  <c r="V26" i="71" s="1"/>
  <c r="U26" i="71"/>
  <c r="P22" i="71"/>
  <c r="V22" i="71" s="1"/>
  <c r="U22" i="71"/>
  <c r="W22" i="71"/>
  <c r="E22" i="71"/>
  <c r="E14" i="71"/>
  <c r="P14" i="71"/>
  <c r="V14" i="71" s="1"/>
  <c r="U14" i="71"/>
  <c r="W14" i="71"/>
  <c r="W12" i="71"/>
  <c r="P12" i="71"/>
  <c r="V12" i="71" s="1"/>
  <c r="I61" i="136"/>
  <c r="N61" i="136" s="1"/>
  <c r="P61" i="136" s="1"/>
  <c r="I60" i="136"/>
  <c r="N60" i="136" s="1"/>
  <c r="I59" i="136"/>
  <c r="N59" i="136" s="1"/>
  <c r="P59" i="136" s="1"/>
  <c r="I58" i="136"/>
  <c r="N58" i="136" s="1"/>
  <c r="L41" i="136"/>
  <c r="P40" i="136"/>
  <c r="X36" i="136"/>
  <c r="U35" i="136"/>
  <c r="T35" i="136"/>
  <c r="S35" i="136"/>
  <c r="D35" i="136"/>
  <c r="AB33" i="136"/>
  <c r="AA33" i="136"/>
  <c r="Z33" i="136"/>
  <c r="Y33" i="136"/>
  <c r="W33" i="136"/>
  <c r="S33" i="136"/>
  <c r="U33" i="136"/>
  <c r="AB13" i="136"/>
  <c r="AA13" i="136"/>
  <c r="Z13" i="136"/>
  <c r="Y13" i="136"/>
  <c r="W13" i="136"/>
  <c r="S13" i="136"/>
  <c r="U13" i="136"/>
  <c r="S12" i="136"/>
  <c r="N11" i="136"/>
  <c r="P11" i="136" s="1"/>
  <c r="N102" i="135"/>
  <c r="I102" i="135"/>
  <c r="Y36" i="136" l="1"/>
  <c r="O42" i="136" s="1"/>
  <c r="K42" i="136" s="1"/>
  <c r="W36" i="136"/>
  <c r="O43" i="136" s="1"/>
  <c r="K43" i="136" s="1"/>
  <c r="E13" i="136"/>
  <c r="T13" i="136"/>
  <c r="P60" i="136"/>
  <c r="E60" i="136"/>
  <c r="E11" i="136"/>
  <c r="U12" i="136"/>
  <c r="T12" i="136"/>
  <c r="P58" i="136"/>
  <c r="E58" i="136"/>
  <c r="S36" i="136"/>
  <c r="Z36" i="136"/>
  <c r="P42" i="136" s="1"/>
  <c r="C42" i="136" s="1"/>
  <c r="E33" i="136"/>
  <c r="E59" i="136"/>
  <c r="E61" i="136"/>
  <c r="I93" i="135"/>
  <c r="I91" i="135"/>
  <c r="I88" i="135"/>
  <c r="I87" i="135"/>
  <c r="I89" i="135"/>
  <c r="I85" i="135"/>
  <c r="S83" i="135"/>
  <c r="I83" i="135"/>
  <c r="N83" i="135" s="1"/>
  <c r="O57" i="135"/>
  <c r="U36" i="136" l="1"/>
  <c r="O40" i="136" s="1"/>
  <c r="O44" i="136"/>
  <c r="K44" i="136" s="1"/>
  <c r="V13" i="136"/>
  <c r="E35" i="136"/>
  <c r="C35" i="136" s="1"/>
  <c r="O39" i="136"/>
  <c r="O41" i="136"/>
  <c r="K41" i="136" s="1"/>
  <c r="T33" i="136"/>
  <c r="T36" i="136" s="1"/>
  <c r="V33" i="136"/>
  <c r="E83" i="135"/>
  <c r="U83" i="135"/>
  <c r="P83" i="135"/>
  <c r="T83" i="135" s="1"/>
  <c r="S57" i="135"/>
  <c r="I57" i="135"/>
  <c r="N57" i="135" s="1"/>
  <c r="S56" i="135"/>
  <c r="I56" i="135"/>
  <c r="N56" i="135" s="1"/>
  <c r="I55" i="135"/>
  <c r="N55" i="135" s="1"/>
  <c r="S55" i="135"/>
  <c r="S54" i="135"/>
  <c r="I54" i="135"/>
  <c r="N54" i="135" s="1"/>
  <c r="V36" i="136" l="1"/>
  <c r="P43" i="136" s="1"/>
  <c r="C43" i="136" s="1"/>
  <c r="L40" i="136"/>
  <c r="L45" i="136" s="1"/>
  <c r="P39" i="136"/>
  <c r="P41" i="136"/>
  <c r="C41" i="136" s="1"/>
  <c r="K40" i="136"/>
  <c r="K45" i="136"/>
  <c r="U57" i="135"/>
  <c r="E57" i="135"/>
  <c r="P57" i="135"/>
  <c r="T57" i="135" s="1"/>
  <c r="P56" i="135"/>
  <c r="T56" i="135" s="1"/>
  <c r="U56" i="135"/>
  <c r="E56" i="135"/>
  <c r="P54" i="135"/>
  <c r="T54" i="135" s="1"/>
  <c r="U54" i="135"/>
  <c r="E54" i="135"/>
  <c r="U55" i="135"/>
  <c r="E55" i="135"/>
  <c r="P55" i="135"/>
  <c r="T55" i="135" s="1"/>
  <c r="P44" i="136" l="1"/>
  <c r="C44" i="136" s="1"/>
  <c r="C45" i="136"/>
  <c r="C40" i="136"/>
  <c r="N40" i="135"/>
  <c r="P40" i="135" s="1"/>
  <c r="N38" i="135"/>
  <c r="E38" i="135" s="1"/>
  <c r="N37" i="135"/>
  <c r="E37" i="135" s="1"/>
  <c r="S31" i="135"/>
  <c r="I31" i="135"/>
  <c r="N31" i="135" s="1"/>
  <c r="S30" i="135"/>
  <c r="I30" i="135"/>
  <c r="N30" i="135" s="1"/>
  <c r="N80" i="135"/>
  <c r="N82" i="135"/>
  <c r="E40" i="135" l="1"/>
  <c r="P37" i="135"/>
  <c r="P38" i="135"/>
  <c r="P30" i="135"/>
  <c r="T30" i="135" s="1"/>
  <c r="U30" i="135"/>
  <c r="E30" i="135"/>
  <c r="P31" i="135"/>
  <c r="T31" i="135" s="1"/>
  <c r="U31" i="135"/>
  <c r="E31" i="135"/>
  <c r="S19" i="135"/>
  <c r="I19" i="135"/>
  <c r="N19" i="135" s="1"/>
  <c r="N103" i="135"/>
  <c r="I103" i="135"/>
  <c r="N101" i="135"/>
  <c r="I101" i="135"/>
  <c r="N100" i="135"/>
  <c r="I100" i="135"/>
  <c r="N99" i="135"/>
  <c r="I99" i="135"/>
  <c r="N98" i="135"/>
  <c r="I98" i="135"/>
  <c r="N97" i="135"/>
  <c r="I97" i="135"/>
  <c r="N96" i="135"/>
  <c r="I96" i="135"/>
  <c r="N95" i="135"/>
  <c r="I95" i="135"/>
  <c r="S60" i="135"/>
  <c r="I60" i="135"/>
  <c r="N60" i="135" s="1"/>
  <c r="N117" i="135"/>
  <c r="P117" i="135" s="1"/>
  <c r="N116" i="135"/>
  <c r="P116" i="135" s="1"/>
  <c r="N115" i="135"/>
  <c r="P115" i="135" s="1"/>
  <c r="N114" i="135"/>
  <c r="P114" i="135" s="1"/>
  <c r="N113" i="135"/>
  <c r="P113" i="135" s="1"/>
  <c r="N112" i="135"/>
  <c r="P112" i="135" s="1"/>
  <c r="N111" i="135"/>
  <c r="P111" i="135" s="1"/>
  <c r="N110" i="135"/>
  <c r="P110" i="135" s="1"/>
  <c r="N109" i="135"/>
  <c r="P109" i="135" s="1"/>
  <c r="N108" i="135"/>
  <c r="P108" i="135" s="1"/>
  <c r="N107" i="135"/>
  <c r="P107" i="135" s="1"/>
  <c r="N106" i="135"/>
  <c r="P106" i="135" s="1"/>
  <c r="N105" i="135"/>
  <c r="P105" i="135" s="1"/>
  <c r="N104" i="135"/>
  <c r="P104" i="135" s="1"/>
  <c r="S80" i="135"/>
  <c r="U80" i="135"/>
  <c r="S13" i="135"/>
  <c r="S14" i="135"/>
  <c r="S15" i="135"/>
  <c r="S16" i="135"/>
  <c r="S17" i="135"/>
  <c r="S18" i="135"/>
  <c r="S20" i="135"/>
  <c r="S21" i="135"/>
  <c r="S22" i="135"/>
  <c r="S23" i="135"/>
  <c r="S24" i="135"/>
  <c r="S25" i="135"/>
  <c r="S26" i="135"/>
  <c r="S27" i="135"/>
  <c r="S28" i="135"/>
  <c r="S29" i="135"/>
  <c r="S32" i="135"/>
  <c r="S33" i="135"/>
  <c r="S34" i="135"/>
  <c r="S35" i="135"/>
  <c r="S36" i="135"/>
  <c r="S41" i="135"/>
  <c r="S42" i="135"/>
  <c r="S43" i="135"/>
  <c r="S44" i="135"/>
  <c r="S45" i="135"/>
  <c r="S46" i="135"/>
  <c r="S48" i="135"/>
  <c r="S49" i="135"/>
  <c r="S50" i="135"/>
  <c r="S51" i="135"/>
  <c r="S52" i="135"/>
  <c r="S53" i="135"/>
  <c r="S58" i="135"/>
  <c r="S59" i="135"/>
  <c r="S61" i="135"/>
  <c r="S62" i="135"/>
  <c r="S63" i="135"/>
  <c r="S64" i="135"/>
  <c r="S65" i="135"/>
  <c r="S66" i="135"/>
  <c r="S67" i="135"/>
  <c r="S68" i="135"/>
  <c r="S69" i="135"/>
  <c r="S70" i="135"/>
  <c r="S71" i="135"/>
  <c r="S72" i="135"/>
  <c r="S73" i="135"/>
  <c r="S74" i="135"/>
  <c r="S75" i="135"/>
  <c r="S76" i="135"/>
  <c r="S77" i="135"/>
  <c r="S78" i="135"/>
  <c r="S79" i="135"/>
  <c r="S82" i="135"/>
  <c r="S12" i="135"/>
  <c r="N13" i="135"/>
  <c r="U13" i="135" s="1"/>
  <c r="N17" i="135"/>
  <c r="P17" i="135" s="1"/>
  <c r="T17" i="135" s="1"/>
  <c r="N21" i="135"/>
  <c r="P21" i="135" s="1"/>
  <c r="T21" i="135" s="1"/>
  <c r="N24" i="135"/>
  <c r="P24" i="135" s="1"/>
  <c r="T24" i="135" s="1"/>
  <c r="N29" i="135"/>
  <c r="U29" i="135" s="1"/>
  <c r="N32" i="135"/>
  <c r="P32" i="135" s="1"/>
  <c r="T32" i="135" s="1"/>
  <c r="N33" i="135"/>
  <c r="U33" i="135" s="1"/>
  <c r="N36" i="135"/>
  <c r="P36" i="135" s="1"/>
  <c r="T36" i="135" s="1"/>
  <c r="N41" i="135"/>
  <c r="U41" i="135" s="1"/>
  <c r="N42" i="135"/>
  <c r="P42" i="135" s="1"/>
  <c r="T42" i="135" s="1"/>
  <c r="N43" i="135"/>
  <c r="U43" i="135" s="1"/>
  <c r="N44" i="135"/>
  <c r="P44" i="135" s="1"/>
  <c r="T44" i="135" s="1"/>
  <c r="N45" i="135"/>
  <c r="P45" i="135" s="1"/>
  <c r="T45" i="135" s="1"/>
  <c r="N46" i="135"/>
  <c r="U46" i="135" s="1"/>
  <c r="N47" i="135"/>
  <c r="U47" i="135" s="1"/>
  <c r="N48" i="135"/>
  <c r="U48" i="135" s="1"/>
  <c r="N49" i="135"/>
  <c r="P49" i="135" s="1"/>
  <c r="T49" i="135" s="1"/>
  <c r="N50" i="135"/>
  <c r="U50" i="135" s="1"/>
  <c r="N51" i="135"/>
  <c r="P51" i="135" s="1"/>
  <c r="T51" i="135" s="1"/>
  <c r="N52" i="135"/>
  <c r="U52" i="135" s="1"/>
  <c r="N53" i="135"/>
  <c r="U53" i="135" s="1"/>
  <c r="N65" i="135"/>
  <c r="P65" i="135" s="1"/>
  <c r="T65" i="135" s="1"/>
  <c r="N66" i="135"/>
  <c r="U66" i="135" s="1"/>
  <c r="N67" i="135"/>
  <c r="P67" i="135" s="1"/>
  <c r="T67" i="135" s="1"/>
  <c r="N68" i="135"/>
  <c r="U68" i="135" s="1"/>
  <c r="N69" i="135"/>
  <c r="P69" i="135" s="1"/>
  <c r="T69" i="135" s="1"/>
  <c r="N70" i="135"/>
  <c r="U70" i="135" s="1"/>
  <c r="N77" i="135"/>
  <c r="P77" i="135" s="1"/>
  <c r="T77" i="135" s="1"/>
  <c r="N78" i="135"/>
  <c r="U78" i="135" s="1"/>
  <c r="N79" i="135"/>
  <c r="P79" i="135" s="1"/>
  <c r="T79" i="135" s="1"/>
  <c r="U82" i="135"/>
  <c r="I76" i="135"/>
  <c r="N76" i="135" s="1"/>
  <c r="I75" i="135"/>
  <c r="N75" i="135" s="1"/>
  <c r="E75" i="135" s="1"/>
  <c r="I72" i="135"/>
  <c r="N72" i="135" s="1"/>
  <c r="I74" i="135"/>
  <c r="N74" i="135" s="1"/>
  <c r="I73" i="135"/>
  <c r="N73" i="135" s="1"/>
  <c r="I71" i="135"/>
  <c r="N71" i="135" s="1"/>
  <c r="I64" i="135"/>
  <c r="N64" i="135" s="1"/>
  <c r="I63" i="135"/>
  <c r="N63" i="135" s="1"/>
  <c r="U63" i="135" s="1"/>
  <c r="I62" i="135"/>
  <c r="N62" i="135" s="1"/>
  <c r="I61" i="135"/>
  <c r="N61" i="135" s="1"/>
  <c r="I59" i="135"/>
  <c r="N59" i="135" s="1"/>
  <c r="O47" i="135"/>
  <c r="S47" i="135" s="1"/>
  <c r="I58" i="135"/>
  <c r="N58" i="135" s="1"/>
  <c r="U19" i="135" l="1"/>
  <c r="E19" i="135"/>
  <c r="P19" i="135"/>
  <c r="T19" i="135" s="1"/>
  <c r="U60" i="135"/>
  <c r="E60" i="135"/>
  <c r="P60" i="135"/>
  <c r="T60" i="135" s="1"/>
  <c r="E77" i="135"/>
  <c r="U51" i="135"/>
  <c r="U65" i="135"/>
  <c r="U45" i="135"/>
  <c r="U49" i="135"/>
  <c r="U42" i="135"/>
  <c r="U58" i="135"/>
  <c r="P58" i="135"/>
  <c r="T58" i="135" s="1"/>
  <c r="E58" i="135"/>
  <c r="U64" i="135"/>
  <c r="P64" i="135"/>
  <c r="T64" i="135" s="1"/>
  <c r="P59" i="135"/>
  <c r="T59" i="135" s="1"/>
  <c r="E59" i="135"/>
  <c r="U59" i="135"/>
  <c r="P71" i="135"/>
  <c r="T71" i="135" s="1"/>
  <c r="U71" i="135"/>
  <c r="E71" i="135"/>
  <c r="E62" i="135"/>
  <c r="U62" i="135"/>
  <c r="P62" i="135"/>
  <c r="T62" i="135" s="1"/>
  <c r="U74" i="135"/>
  <c r="E74" i="135"/>
  <c r="P74" i="135"/>
  <c r="T74" i="135" s="1"/>
  <c r="U72" i="135"/>
  <c r="P72" i="135"/>
  <c r="T72" i="135" s="1"/>
  <c r="E72" i="135"/>
  <c r="U76" i="135"/>
  <c r="E76" i="135"/>
  <c r="P76" i="135"/>
  <c r="T76" i="135" s="1"/>
  <c r="U61" i="135"/>
  <c r="P61" i="135"/>
  <c r="T61" i="135" s="1"/>
  <c r="E61" i="135"/>
  <c r="E73" i="135"/>
  <c r="P73" i="135"/>
  <c r="T73" i="135" s="1"/>
  <c r="U73" i="135"/>
  <c r="P70" i="135"/>
  <c r="T70" i="135" s="1"/>
  <c r="P48" i="135"/>
  <c r="T48" i="135" s="1"/>
  <c r="P13" i="135"/>
  <c r="T13" i="135" s="1"/>
  <c r="U36" i="135"/>
  <c r="U32" i="135"/>
  <c r="U24" i="135"/>
  <c r="U17" i="135"/>
  <c r="P82" i="135"/>
  <c r="T82" i="135" s="1"/>
  <c r="P68" i="135"/>
  <c r="T68" i="135" s="1"/>
  <c r="P52" i="135"/>
  <c r="T52" i="135" s="1"/>
  <c r="P46" i="135"/>
  <c r="T46" i="135" s="1"/>
  <c r="U79" i="135"/>
  <c r="U77" i="135"/>
  <c r="U75" i="135"/>
  <c r="U69" i="135"/>
  <c r="U67" i="135"/>
  <c r="P80" i="135"/>
  <c r="T80" i="135" s="1"/>
  <c r="E64" i="135"/>
  <c r="P75" i="135"/>
  <c r="T75" i="135" s="1"/>
  <c r="P63" i="135"/>
  <c r="T63" i="135" s="1"/>
  <c r="P53" i="135"/>
  <c r="T53" i="135" s="1"/>
  <c r="P47" i="135"/>
  <c r="T47" i="135" s="1"/>
  <c r="P41" i="135"/>
  <c r="T41" i="135" s="1"/>
  <c r="P33" i="135"/>
  <c r="T33" i="135" s="1"/>
  <c r="P29" i="135"/>
  <c r="T29" i="135" s="1"/>
  <c r="U44" i="135"/>
  <c r="U21" i="135"/>
  <c r="P78" i="135"/>
  <c r="T78" i="135" s="1"/>
  <c r="P66" i="135"/>
  <c r="T66" i="135" s="1"/>
  <c r="P50" i="135"/>
  <c r="T50" i="135" s="1"/>
  <c r="P43" i="135"/>
  <c r="T43" i="135" s="1"/>
  <c r="E79" i="135"/>
  <c r="E78" i="135"/>
  <c r="E63" i="135"/>
  <c r="E65" i="135"/>
  <c r="I144" i="135" l="1"/>
  <c r="N144" i="135" s="1"/>
  <c r="I143" i="135"/>
  <c r="N143" i="135" s="1"/>
  <c r="I142" i="135"/>
  <c r="N142" i="135" s="1"/>
  <c r="P142" i="135" s="1"/>
  <c r="I141" i="135"/>
  <c r="N141" i="135" s="1"/>
  <c r="E141" i="135" s="1"/>
  <c r="E46" i="135"/>
  <c r="E45" i="135"/>
  <c r="E44" i="135"/>
  <c r="E43" i="135"/>
  <c r="E42" i="135"/>
  <c r="E41" i="135"/>
  <c r="O39" i="135"/>
  <c r="I39" i="135"/>
  <c r="N39" i="135" s="1"/>
  <c r="E36" i="135"/>
  <c r="I35" i="135"/>
  <c r="N35" i="135" s="1"/>
  <c r="I34" i="135"/>
  <c r="I28" i="135"/>
  <c r="I27" i="135"/>
  <c r="N27" i="135" s="1"/>
  <c r="I26" i="135"/>
  <c r="N26" i="135" s="1"/>
  <c r="E29" i="135"/>
  <c r="I25" i="135"/>
  <c r="N25" i="135" s="1"/>
  <c r="I23" i="135"/>
  <c r="N23" i="135" s="1"/>
  <c r="I22" i="135"/>
  <c r="N22" i="135" s="1"/>
  <c r="I20" i="135"/>
  <c r="E17" i="135"/>
  <c r="I16" i="135"/>
  <c r="N16" i="135" s="1"/>
  <c r="I15" i="135"/>
  <c r="I12" i="135"/>
  <c r="N12" i="135" s="1"/>
  <c r="U39" i="135" l="1"/>
  <c r="U16" i="135"/>
  <c r="P16" i="135"/>
  <c r="T16" i="135" s="1"/>
  <c r="U25" i="135"/>
  <c r="P25" i="135"/>
  <c r="T25" i="135" s="1"/>
  <c r="P35" i="135"/>
  <c r="T35" i="135" s="1"/>
  <c r="U35" i="135"/>
  <c r="N18" i="135"/>
  <c r="E18" i="135" s="1"/>
  <c r="U26" i="135"/>
  <c r="P26" i="135"/>
  <c r="T26" i="135" s="1"/>
  <c r="U12" i="135"/>
  <c r="P12" i="135"/>
  <c r="T12" i="135" s="1"/>
  <c r="N20" i="135"/>
  <c r="E20" i="135" s="1"/>
  <c r="P27" i="135"/>
  <c r="T27" i="135" s="1"/>
  <c r="U27" i="135"/>
  <c r="N14" i="135"/>
  <c r="P22" i="135"/>
  <c r="T22" i="135" s="1"/>
  <c r="U22" i="135"/>
  <c r="N28" i="135"/>
  <c r="E28" i="135" s="1"/>
  <c r="S39" i="135"/>
  <c r="P39" i="135"/>
  <c r="T39" i="135" s="1"/>
  <c r="U23" i="135"/>
  <c r="P23" i="135"/>
  <c r="T23" i="135" s="1"/>
  <c r="N34" i="135"/>
  <c r="N15" i="135"/>
  <c r="E143" i="135"/>
  <c r="P143" i="135"/>
  <c r="E144" i="135"/>
  <c r="P144" i="135"/>
  <c r="P141" i="135"/>
  <c r="E142" i="135"/>
  <c r="E47" i="135"/>
  <c r="E39" i="135"/>
  <c r="E35" i="135"/>
  <c r="E27" i="135"/>
  <c r="E26" i="135"/>
  <c r="E25" i="135"/>
  <c r="E24" i="135"/>
  <c r="E22" i="135"/>
  <c r="E23" i="135"/>
  <c r="E16" i="135"/>
  <c r="E12" i="135"/>
  <c r="E13" i="135"/>
  <c r="P14" i="135" l="1"/>
  <c r="T14" i="135" s="1"/>
  <c r="U14" i="135"/>
  <c r="P15" i="135"/>
  <c r="T15" i="135" s="1"/>
  <c r="U15" i="135"/>
  <c r="E15" i="135"/>
  <c r="E14" i="135"/>
  <c r="U34" i="135"/>
  <c r="P34" i="135"/>
  <c r="T34" i="135" s="1"/>
  <c r="E34" i="135"/>
  <c r="P28" i="135"/>
  <c r="T28" i="135" s="1"/>
  <c r="U28" i="135"/>
  <c r="U20" i="135"/>
  <c r="P20" i="135"/>
  <c r="T20" i="135" s="1"/>
  <c r="U18" i="135"/>
  <c r="P18" i="135"/>
  <c r="T18" i="135" s="1"/>
  <c r="L124" i="135" l="1"/>
  <c r="P123" i="135"/>
  <c r="X119" i="135"/>
  <c r="U118" i="135"/>
  <c r="T118" i="135"/>
  <c r="S118" i="135"/>
  <c r="D118" i="135"/>
  <c r="AB94" i="135"/>
  <c r="AA94" i="135"/>
  <c r="Z94" i="135"/>
  <c r="Y94" i="135"/>
  <c r="W94" i="135"/>
  <c r="S94" i="135"/>
  <c r="N94" i="135"/>
  <c r="E94" i="135" s="1"/>
  <c r="AB21" i="135"/>
  <c r="AA21" i="135"/>
  <c r="Z21" i="135"/>
  <c r="Y21" i="135"/>
  <c r="W21" i="135"/>
  <c r="N11" i="135"/>
  <c r="P11" i="135" s="1"/>
  <c r="Y119" i="135" l="1"/>
  <c r="O125" i="135" s="1"/>
  <c r="K125" i="135" s="1"/>
  <c r="E11" i="135"/>
  <c r="Z119" i="135"/>
  <c r="P125" i="135" s="1"/>
  <c r="C125" i="135" s="1"/>
  <c r="P94" i="135"/>
  <c r="V94" i="135" s="1"/>
  <c r="U94" i="135"/>
  <c r="W119" i="135"/>
  <c r="O126" i="135" s="1"/>
  <c r="K126" i="135" s="1"/>
  <c r="V21" i="135"/>
  <c r="S119" i="135"/>
  <c r="E21" i="135"/>
  <c r="V119" i="135" l="1"/>
  <c r="P126" i="135" s="1"/>
  <c r="C126" i="135" s="1"/>
  <c r="E118" i="135"/>
  <c r="C118" i="135" s="1"/>
  <c r="U119" i="135"/>
  <c r="O123" i="135" s="1"/>
  <c r="T94" i="135"/>
  <c r="T119" i="135" s="1"/>
  <c r="P122" i="135" s="1"/>
  <c r="O127" i="135"/>
  <c r="K127" i="135" s="1"/>
  <c r="O122" i="135"/>
  <c r="O124" i="135"/>
  <c r="K124" i="135" s="1"/>
  <c r="P127" i="135" l="1"/>
  <c r="C127" i="135" s="1"/>
  <c r="L123" i="135"/>
  <c r="L128" i="135" s="1"/>
  <c r="P124" i="135"/>
  <c r="C124" i="135" s="1"/>
  <c r="C128" i="135" s="1"/>
  <c r="K128" i="135"/>
  <c r="K123" i="135"/>
  <c r="C123" i="135" l="1"/>
  <c r="I178" i="71"/>
  <c r="N178" i="71" s="1"/>
  <c r="E178" i="71" s="1"/>
  <c r="I175" i="71"/>
  <c r="N175" i="71" s="1"/>
  <c r="E175" i="71" s="1"/>
  <c r="I176" i="71"/>
  <c r="N176" i="71" s="1"/>
  <c r="E176" i="71" s="1"/>
  <c r="I177" i="71"/>
  <c r="N177" i="71" s="1"/>
  <c r="P176" i="71" l="1"/>
  <c r="V176" i="71" s="1"/>
  <c r="U176" i="71"/>
  <c r="W176" i="71"/>
  <c r="W178" i="71"/>
  <c r="P178" i="71"/>
  <c r="V178" i="71" s="1"/>
  <c r="U178" i="71"/>
  <c r="U175" i="71"/>
  <c r="P175" i="71"/>
  <c r="V175" i="71" s="1"/>
  <c r="W175" i="71"/>
  <c r="E177" i="71"/>
  <c r="P177" i="71"/>
  <c r="V177" i="71" s="1"/>
  <c r="U177" i="71"/>
  <c r="W177" i="71"/>
  <c r="N19" i="132" l="1"/>
  <c r="E19" i="132" s="1"/>
  <c r="P19" i="132" l="1"/>
  <c r="S25" i="132" l="1"/>
  <c r="S24" i="132"/>
  <c r="S22" i="132"/>
  <c r="S21" i="132"/>
  <c r="I25" i="132"/>
  <c r="N25" i="132" s="1"/>
  <c r="U25" i="132" s="1"/>
  <c r="I24" i="132"/>
  <c r="N24" i="132" s="1"/>
  <c r="U24" i="132" s="1"/>
  <c r="I22" i="132"/>
  <c r="N22" i="132" s="1"/>
  <c r="E22" i="132" s="1"/>
  <c r="I21" i="132"/>
  <c r="N21" i="132" s="1"/>
  <c r="U21" i="132" s="1"/>
  <c r="U22" i="132" l="1"/>
  <c r="E25" i="132"/>
  <c r="P25" i="132"/>
  <c r="T25" i="132" s="1"/>
  <c r="E24" i="132"/>
  <c r="P24" i="132"/>
  <c r="T24" i="132" s="1"/>
  <c r="P21" i="132"/>
  <c r="T21" i="132" s="1"/>
  <c r="E21" i="132"/>
  <c r="P22" i="132"/>
  <c r="T22" i="132" s="1"/>
  <c r="O23" i="132" l="1"/>
  <c r="I23" i="132"/>
  <c r="N23" i="132" s="1"/>
  <c r="Q20" i="132"/>
  <c r="N20" i="132"/>
  <c r="P20" i="132" s="1"/>
  <c r="P23" i="132" l="1"/>
  <c r="E23" i="132"/>
  <c r="E20" i="132"/>
  <c r="I18" i="132" l="1"/>
  <c r="E18" i="132"/>
  <c r="I17" i="132"/>
  <c r="E17" i="132"/>
  <c r="I16" i="132"/>
  <c r="E15" i="132"/>
  <c r="I15" i="132"/>
  <c r="I14" i="132"/>
  <c r="E14" i="132" s="1"/>
  <c r="E16" i="132" l="1"/>
  <c r="N26" i="132" l="1"/>
  <c r="P26" i="132" s="1"/>
  <c r="S26" i="132" l="1"/>
  <c r="S13" i="132" l="1"/>
  <c r="I11" i="133" l="1"/>
  <c r="N13" i="132" l="1"/>
  <c r="U26" i="132"/>
  <c r="T26" i="132" l="1"/>
  <c r="P13" i="132"/>
  <c r="T13" i="132" s="1"/>
  <c r="U13" i="132"/>
  <c r="I28" i="71" l="1"/>
  <c r="N28" i="71" s="1"/>
  <c r="E28" i="71" l="1"/>
  <c r="P28" i="71"/>
  <c r="V28" i="71" s="1"/>
  <c r="U28" i="71"/>
  <c r="W28" i="71"/>
  <c r="E26" i="132"/>
  <c r="D152" i="71"/>
  <c r="O152" i="71"/>
  <c r="Q152" i="71"/>
  <c r="O157" i="71"/>
  <c r="P157" i="71"/>
  <c r="W152" i="71" l="1"/>
  <c r="U152" i="71"/>
  <c r="S105" i="133"/>
  <c r="N105" i="133"/>
  <c r="P105" i="133" s="1"/>
  <c r="T105" i="133" s="1"/>
  <c r="S104" i="133"/>
  <c r="N104" i="133"/>
  <c r="P104" i="133" s="1"/>
  <c r="T104" i="133" s="1"/>
  <c r="S103" i="133"/>
  <c r="N103" i="133"/>
  <c r="P103" i="133" s="1"/>
  <c r="T103" i="133" s="1"/>
  <c r="V102" i="133"/>
  <c r="N102" i="133"/>
  <c r="P102" i="133" s="1"/>
  <c r="U102" i="133" s="1"/>
  <c r="V101" i="133"/>
  <c r="N101" i="133"/>
  <c r="P101" i="133" s="1"/>
  <c r="U101" i="133" s="1"/>
  <c r="N100" i="133"/>
  <c r="P100" i="133" s="1"/>
  <c r="N99" i="133"/>
  <c r="P99" i="133" s="1"/>
  <c r="N98" i="133"/>
  <c r="P98" i="133" s="1"/>
  <c r="N97" i="133"/>
  <c r="P97" i="133" s="1"/>
  <c r="N96" i="133"/>
  <c r="P96" i="133" s="1"/>
  <c r="N95" i="133"/>
  <c r="P95" i="133" s="1"/>
  <c r="N94" i="133"/>
  <c r="P94" i="133" s="1"/>
  <c r="N93" i="133"/>
  <c r="P93" i="133" s="1"/>
  <c r="N92" i="133"/>
  <c r="P92" i="133" s="1"/>
  <c r="N91" i="133"/>
  <c r="P91" i="133" s="1"/>
  <c r="S90" i="133"/>
  <c r="N90" i="133"/>
  <c r="P90" i="133" s="1"/>
  <c r="T90" i="133" s="1"/>
  <c r="S89" i="133"/>
  <c r="N89" i="133"/>
  <c r="P89" i="133" s="1"/>
  <c r="T89" i="133" s="1"/>
  <c r="S88" i="133"/>
  <c r="N88" i="133"/>
  <c r="P88" i="133" s="1"/>
  <c r="T88" i="133" s="1"/>
  <c r="S87" i="133"/>
  <c r="N87" i="133"/>
  <c r="P87" i="133" s="1"/>
  <c r="T87" i="133" s="1"/>
  <c r="S86" i="133"/>
  <c r="N86" i="133"/>
  <c r="P86" i="133" s="1"/>
  <c r="T86" i="133" s="1"/>
  <c r="S85" i="133"/>
  <c r="N85" i="133"/>
  <c r="P85" i="133" s="1"/>
  <c r="T85" i="133" s="1"/>
  <c r="S84" i="133"/>
  <c r="N84" i="133"/>
  <c r="P84" i="133" s="1"/>
  <c r="T84" i="133" s="1"/>
  <c r="S83" i="133"/>
  <c r="N83" i="133"/>
  <c r="P83" i="133" s="1"/>
  <c r="T83" i="133" s="1"/>
  <c r="S82" i="133"/>
  <c r="N82" i="133"/>
  <c r="P82" i="133" s="1"/>
  <c r="T82" i="133" s="1"/>
  <c r="S81" i="133"/>
  <c r="N81" i="133"/>
  <c r="P81" i="133" s="1"/>
  <c r="T81" i="133" s="1"/>
  <c r="S80" i="133"/>
  <c r="N80" i="133"/>
  <c r="P80" i="133" s="1"/>
  <c r="T80" i="133" s="1"/>
  <c r="I80" i="133"/>
  <c r="S79" i="133"/>
  <c r="N79" i="133"/>
  <c r="P79" i="133" s="1"/>
  <c r="T79" i="133" s="1"/>
  <c r="I79" i="133"/>
  <c r="S78" i="133"/>
  <c r="N78" i="133"/>
  <c r="P78" i="133" s="1"/>
  <c r="T78" i="133" s="1"/>
  <c r="I78" i="133"/>
  <c r="S77" i="133"/>
  <c r="N77" i="133"/>
  <c r="P77" i="133" s="1"/>
  <c r="T77" i="133" s="1"/>
  <c r="I77" i="133"/>
  <c r="N76" i="133"/>
  <c r="P76" i="133" s="1"/>
  <c r="N75" i="133"/>
  <c r="P75" i="133" s="1"/>
  <c r="N74" i="133"/>
  <c r="P74" i="133" s="1"/>
  <c r="N73" i="133"/>
  <c r="P73" i="133" s="1"/>
  <c r="N72" i="133"/>
  <c r="P72" i="133" s="1"/>
  <c r="N71" i="133"/>
  <c r="P71" i="133" s="1"/>
  <c r="N70" i="133"/>
  <c r="P70" i="133" s="1"/>
  <c r="N69" i="133"/>
  <c r="P69" i="133" s="1"/>
  <c r="N68" i="133"/>
  <c r="P68" i="133" s="1"/>
  <c r="N67" i="133"/>
  <c r="P67" i="133" s="1"/>
  <c r="N66" i="133"/>
  <c r="P66" i="133" s="1"/>
  <c r="N65" i="133"/>
  <c r="P65" i="133" s="1"/>
  <c r="N64" i="133"/>
  <c r="P64" i="133" s="1"/>
  <c r="N63" i="133"/>
  <c r="P63" i="133" s="1"/>
  <c r="N62" i="133"/>
  <c r="P62" i="133" s="1"/>
  <c r="N61" i="133"/>
  <c r="P61" i="133" s="1"/>
  <c r="N60" i="133"/>
  <c r="P60" i="133" s="1"/>
  <c r="N59" i="133"/>
  <c r="P59" i="133" s="1"/>
  <c r="N58" i="133"/>
  <c r="P58" i="133" s="1"/>
  <c r="N57" i="133"/>
  <c r="P57" i="133" s="1"/>
  <c r="N56" i="133"/>
  <c r="P56" i="133" s="1"/>
  <c r="V152" i="71" l="1"/>
  <c r="E13" i="132"/>
  <c r="L34" i="132" l="1"/>
  <c r="P33" i="132"/>
  <c r="X29" i="132"/>
  <c r="U28" i="132"/>
  <c r="T28" i="132"/>
  <c r="S28" i="132"/>
  <c r="D28" i="132"/>
  <c r="AB26" i="132"/>
  <c r="AA26" i="132"/>
  <c r="Z26" i="132"/>
  <c r="Y26" i="132"/>
  <c r="W26" i="132"/>
  <c r="AB13" i="132"/>
  <c r="AA13" i="132"/>
  <c r="Z13" i="132"/>
  <c r="Y13" i="132"/>
  <c r="W13" i="132"/>
  <c r="N11" i="132"/>
  <c r="P11" i="132" s="1"/>
  <c r="Y29" i="132" l="1"/>
  <c r="O35" i="132" s="1"/>
  <c r="K35" i="132" s="1"/>
  <c r="Z29" i="132"/>
  <c r="P35" i="132" s="1"/>
  <c r="C35" i="132" s="1"/>
  <c r="E11" i="132"/>
  <c r="W29" i="132"/>
  <c r="O36" i="132" s="1"/>
  <c r="K36" i="132" s="1"/>
  <c r="S29" i="132"/>
  <c r="O37" i="132" l="1"/>
  <c r="K37" i="132" s="1"/>
  <c r="V13" i="132"/>
  <c r="E28" i="132"/>
  <c r="C28" i="132" s="1"/>
  <c r="T29" i="132"/>
  <c r="P34" i="132" s="1"/>
  <c r="C34" i="132" s="1"/>
  <c r="V26" i="132"/>
  <c r="O32" i="132"/>
  <c r="O34" i="132"/>
  <c r="K34" i="132" s="1"/>
  <c r="U29" i="132"/>
  <c r="V29" i="132" l="1"/>
  <c r="P37" i="132" s="1"/>
  <c r="C37" i="132" s="1"/>
  <c r="P32" i="132"/>
  <c r="K33" i="132"/>
  <c r="K38" i="132"/>
  <c r="O33" i="132"/>
  <c r="L33" i="132"/>
  <c r="L38" i="132" s="1"/>
  <c r="P36" i="132" l="1"/>
  <c r="C36" i="132" s="1"/>
  <c r="C38" i="132" s="1"/>
  <c r="C33" i="132" l="1"/>
  <c r="F287" i="129" l="1"/>
  <c r="F273" i="129"/>
  <c r="F134" i="129"/>
  <c r="F68" i="129"/>
  <c r="I15" i="126" l="1"/>
  <c r="S158" i="127"/>
  <c r="N158" i="127"/>
  <c r="P158" i="127" s="1"/>
  <c r="T158" i="127" s="1"/>
  <c r="N156" i="127"/>
  <c r="P156" i="127" s="1"/>
  <c r="I156" i="127"/>
  <c r="N155" i="127"/>
  <c r="P155" i="127" s="1"/>
  <c r="I155" i="127"/>
  <c r="P137" i="127"/>
  <c r="X133" i="127"/>
  <c r="T132" i="127"/>
  <c r="S132" i="127"/>
  <c r="D132" i="127"/>
  <c r="AB130" i="127"/>
  <c r="AA130" i="127"/>
  <c r="Z130" i="127"/>
  <c r="Y130" i="127"/>
  <c r="W130" i="127"/>
  <c r="U130" i="127"/>
  <c r="U133" i="127" s="1"/>
  <c r="O137" i="127" s="1"/>
  <c r="S130" i="127"/>
  <c r="N130" i="127"/>
  <c r="P130" i="127" s="1"/>
  <c r="S129" i="127"/>
  <c r="I129" i="127"/>
  <c r="N129" i="127" s="1"/>
  <c r="P129" i="127" s="1"/>
  <c r="T129" i="127" s="1"/>
  <c r="S128" i="127"/>
  <c r="I128" i="127"/>
  <c r="N128" i="127" s="1"/>
  <c r="P128" i="127" s="1"/>
  <c r="T128" i="127" s="1"/>
  <c r="S127" i="127"/>
  <c r="I127" i="127"/>
  <c r="N127" i="127" s="1"/>
  <c r="P127" i="127" s="1"/>
  <c r="T127" i="127" s="1"/>
  <c r="S126" i="127"/>
  <c r="I126" i="127"/>
  <c r="N126" i="127" s="1"/>
  <c r="P126" i="127" s="1"/>
  <c r="T126" i="127" s="1"/>
  <c r="T125" i="127"/>
  <c r="S125" i="127"/>
  <c r="S124" i="127"/>
  <c r="I124" i="127"/>
  <c r="N124" i="127" s="1"/>
  <c r="P124" i="127" s="1"/>
  <c r="T124" i="127" s="1"/>
  <c r="S123" i="127"/>
  <c r="I123" i="127"/>
  <c r="N123" i="127" s="1"/>
  <c r="P123" i="127" s="1"/>
  <c r="T123" i="127" s="1"/>
  <c r="S122" i="127"/>
  <c r="I122" i="127"/>
  <c r="N122" i="127" s="1"/>
  <c r="P122" i="127" s="1"/>
  <c r="T122" i="127" s="1"/>
  <c r="T121" i="127"/>
  <c r="S121" i="127"/>
  <c r="S120" i="127"/>
  <c r="I120" i="127"/>
  <c r="N120" i="127" s="1"/>
  <c r="P120" i="127" s="1"/>
  <c r="T120" i="127" s="1"/>
  <c r="S119" i="127"/>
  <c r="I119" i="127"/>
  <c r="N119" i="127" s="1"/>
  <c r="P119" i="127" s="1"/>
  <c r="T119" i="127" s="1"/>
  <c r="S118" i="127"/>
  <c r="I118" i="127"/>
  <c r="N118" i="127" s="1"/>
  <c r="P118" i="127" s="1"/>
  <c r="T118" i="127" s="1"/>
  <c r="S117" i="127"/>
  <c r="I117" i="127"/>
  <c r="N117" i="127" s="1"/>
  <c r="P117" i="127" s="1"/>
  <c r="T117" i="127" s="1"/>
  <c r="S116" i="127"/>
  <c r="I116" i="127"/>
  <c r="N116" i="127" s="1"/>
  <c r="P116" i="127" s="1"/>
  <c r="T116" i="127" s="1"/>
  <c r="T115" i="127"/>
  <c r="S115" i="127"/>
  <c r="S114" i="127"/>
  <c r="I114" i="127"/>
  <c r="N114" i="127" s="1"/>
  <c r="P114" i="127" s="1"/>
  <c r="T114" i="127" s="1"/>
  <c r="S113" i="127"/>
  <c r="I113" i="127"/>
  <c r="N113" i="127" s="1"/>
  <c r="P113" i="127" s="1"/>
  <c r="T113" i="127" s="1"/>
  <c r="S112" i="127"/>
  <c r="I112" i="127"/>
  <c r="N112" i="127" s="1"/>
  <c r="P112" i="127" s="1"/>
  <c r="T112" i="127" s="1"/>
  <c r="S111" i="127"/>
  <c r="I111" i="127"/>
  <c r="N111" i="127" s="1"/>
  <c r="P111" i="127" s="1"/>
  <c r="T111" i="127" s="1"/>
  <c r="T110" i="127"/>
  <c r="S110" i="127"/>
  <c r="S109" i="127"/>
  <c r="I109" i="127"/>
  <c r="N109" i="127" s="1"/>
  <c r="P109" i="127" s="1"/>
  <c r="T109" i="127" s="1"/>
  <c r="S108" i="127"/>
  <c r="I108" i="127"/>
  <c r="N108" i="127" s="1"/>
  <c r="P108" i="127" s="1"/>
  <c r="T108" i="127" s="1"/>
  <c r="S107" i="127"/>
  <c r="I107" i="127"/>
  <c r="N107" i="127" s="1"/>
  <c r="P107" i="127" s="1"/>
  <c r="T107" i="127" s="1"/>
  <c r="S106" i="127"/>
  <c r="I106" i="127"/>
  <c r="N106" i="127" s="1"/>
  <c r="P106" i="127" s="1"/>
  <c r="T106" i="127" s="1"/>
  <c r="I103" i="127"/>
  <c r="S101" i="127"/>
  <c r="I101" i="127"/>
  <c r="N101" i="127" s="1"/>
  <c r="P101" i="127" s="1"/>
  <c r="T101" i="127" s="1"/>
  <c r="S100" i="127"/>
  <c r="I100" i="127"/>
  <c r="N100" i="127" s="1"/>
  <c r="P100" i="127" s="1"/>
  <c r="T100" i="127" s="1"/>
  <c r="S99" i="127"/>
  <c r="I99" i="127"/>
  <c r="N99" i="127" s="1"/>
  <c r="P99" i="127" s="1"/>
  <c r="T99" i="127" s="1"/>
  <c r="T98" i="127"/>
  <c r="S98" i="127"/>
  <c r="S97" i="127"/>
  <c r="I97" i="127"/>
  <c r="N97" i="127" s="1"/>
  <c r="P97" i="127" s="1"/>
  <c r="T97" i="127" s="1"/>
  <c r="S96" i="127"/>
  <c r="I96" i="127"/>
  <c r="N96" i="127" s="1"/>
  <c r="P96" i="127" s="1"/>
  <c r="T96" i="127" s="1"/>
  <c r="S95" i="127"/>
  <c r="I95" i="127"/>
  <c r="N95" i="127" s="1"/>
  <c r="P95" i="127" s="1"/>
  <c r="T95" i="127" s="1"/>
  <c r="S94" i="127"/>
  <c r="I94" i="127"/>
  <c r="N94" i="127" s="1"/>
  <c r="P94" i="127" s="1"/>
  <c r="T94" i="127" s="1"/>
  <c r="T93" i="127"/>
  <c r="S93" i="127"/>
  <c r="S92" i="127"/>
  <c r="I92" i="127"/>
  <c r="N92" i="127" s="1"/>
  <c r="P92" i="127" s="1"/>
  <c r="T92" i="127" s="1"/>
  <c r="S91" i="127"/>
  <c r="I91" i="127"/>
  <c r="N91" i="127" s="1"/>
  <c r="P91" i="127" s="1"/>
  <c r="T91" i="127" s="1"/>
  <c r="S90" i="127"/>
  <c r="I90" i="127"/>
  <c r="N90" i="127" s="1"/>
  <c r="P90" i="127" s="1"/>
  <c r="T90" i="127" s="1"/>
  <c r="T89" i="127"/>
  <c r="S89" i="127"/>
  <c r="S88" i="127"/>
  <c r="I88" i="127"/>
  <c r="N88" i="127" s="1"/>
  <c r="P88" i="127" s="1"/>
  <c r="T88" i="127" s="1"/>
  <c r="S87" i="127"/>
  <c r="I87" i="127"/>
  <c r="N87" i="127" s="1"/>
  <c r="P87" i="127" s="1"/>
  <c r="T87" i="127" s="1"/>
  <c r="S86" i="127"/>
  <c r="I86" i="127"/>
  <c r="N86" i="127" s="1"/>
  <c r="P86" i="127" s="1"/>
  <c r="T86" i="127" s="1"/>
  <c r="S85" i="127"/>
  <c r="I85" i="127"/>
  <c r="N85" i="127" s="1"/>
  <c r="P85" i="127" s="1"/>
  <c r="T85" i="127" s="1"/>
  <c r="T84" i="127"/>
  <c r="S84" i="127"/>
  <c r="S83" i="127"/>
  <c r="I83" i="127"/>
  <c r="N83" i="127" s="1"/>
  <c r="P83" i="127" s="1"/>
  <c r="T83" i="127" s="1"/>
  <c r="S82" i="127"/>
  <c r="I82" i="127"/>
  <c r="N82" i="127" s="1"/>
  <c r="P82" i="127" s="1"/>
  <c r="T82" i="127" s="1"/>
  <c r="S81" i="127"/>
  <c r="I81" i="127"/>
  <c r="N81" i="127" s="1"/>
  <c r="P81" i="127" s="1"/>
  <c r="T81" i="127" s="1"/>
  <c r="I78" i="127"/>
  <c r="S76" i="127"/>
  <c r="I76" i="127"/>
  <c r="N76" i="127" s="1"/>
  <c r="P76" i="127" s="1"/>
  <c r="T76" i="127" s="1"/>
  <c r="S75" i="127"/>
  <c r="I75" i="127"/>
  <c r="N75" i="127" s="1"/>
  <c r="P75" i="127" s="1"/>
  <c r="T75" i="127" s="1"/>
  <c r="S74" i="127"/>
  <c r="I74" i="127"/>
  <c r="N74" i="127" s="1"/>
  <c r="P74" i="127" s="1"/>
  <c r="T74" i="127" s="1"/>
  <c r="S73" i="127"/>
  <c r="I73" i="127"/>
  <c r="N73" i="127" s="1"/>
  <c r="P73" i="127" s="1"/>
  <c r="T73" i="127" s="1"/>
  <c r="S72" i="127"/>
  <c r="I72" i="127"/>
  <c r="N72" i="127" s="1"/>
  <c r="P72" i="127" s="1"/>
  <c r="T72" i="127" s="1"/>
  <c r="T71" i="127"/>
  <c r="S71" i="127"/>
  <c r="S70" i="127"/>
  <c r="I70" i="127"/>
  <c r="N70" i="127" s="1"/>
  <c r="P70" i="127" s="1"/>
  <c r="T70" i="127" s="1"/>
  <c r="S69" i="127"/>
  <c r="I69" i="127"/>
  <c r="N69" i="127" s="1"/>
  <c r="P69" i="127" s="1"/>
  <c r="T69" i="127" s="1"/>
  <c r="S68" i="127"/>
  <c r="I68" i="127"/>
  <c r="N68" i="127" s="1"/>
  <c r="P68" i="127" s="1"/>
  <c r="T68" i="127" s="1"/>
  <c r="S67" i="127"/>
  <c r="I67" i="127"/>
  <c r="N67" i="127" s="1"/>
  <c r="P67" i="127" s="1"/>
  <c r="T67" i="127" s="1"/>
  <c r="S66" i="127"/>
  <c r="I66" i="127"/>
  <c r="N66" i="127" s="1"/>
  <c r="P66" i="127" s="1"/>
  <c r="T66" i="127" s="1"/>
  <c r="T65" i="127"/>
  <c r="S65" i="127"/>
  <c r="S64" i="127"/>
  <c r="I64" i="127"/>
  <c r="N64" i="127" s="1"/>
  <c r="P64" i="127" s="1"/>
  <c r="T64" i="127" s="1"/>
  <c r="S63" i="127"/>
  <c r="I63" i="127"/>
  <c r="N63" i="127" s="1"/>
  <c r="P63" i="127" s="1"/>
  <c r="T63" i="127" s="1"/>
  <c r="S62" i="127"/>
  <c r="I62" i="127"/>
  <c r="N62" i="127" s="1"/>
  <c r="P62" i="127" s="1"/>
  <c r="T62" i="127" s="1"/>
  <c r="S61" i="127"/>
  <c r="I61" i="127"/>
  <c r="N61" i="127" s="1"/>
  <c r="P61" i="127" s="1"/>
  <c r="T61" i="127" s="1"/>
  <c r="T60" i="127"/>
  <c r="S60" i="127"/>
  <c r="S59" i="127"/>
  <c r="I59" i="127"/>
  <c r="N59" i="127" s="1"/>
  <c r="P59" i="127" s="1"/>
  <c r="T59" i="127" s="1"/>
  <c r="S58" i="127"/>
  <c r="I58" i="127"/>
  <c r="N58" i="127" s="1"/>
  <c r="P58" i="127" s="1"/>
  <c r="T58" i="127" s="1"/>
  <c r="S57" i="127"/>
  <c r="I57" i="127"/>
  <c r="N57" i="127" s="1"/>
  <c r="P57" i="127" s="1"/>
  <c r="T57" i="127" s="1"/>
  <c r="S56" i="127"/>
  <c r="I56" i="127"/>
  <c r="N56" i="127" s="1"/>
  <c r="P56" i="127" s="1"/>
  <c r="T56" i="127" s="1"/>
  <c r="T55" i="127"/>
  <c r="S55" i="127"/>
  <c r="S54" i="127"/>
  <c r="I54" i="127"/>
  <c r="N54" i="127" s="1"/>
  <c r="P54" i="127" s="1"/>
  <c r="T54" i="127" s="1"/>
  <c r="S53" i="127"/>
  <c r="I53" i="127"/>
  <c r="N53" i="127" s="1"/>
  <c r="P53" i="127" s="1"/>
  <c r="T53" i="127" s="1"/>
  <c r="S52" i="127"/>
  <c r="I52" i="127"/>
  <c r="N52" i="127" s="1"/>
  <c r="P52" i="127" s="1"/>
  <c r="T52" i="127" s="1"/>
  <c r="S51" i="127"/>
  <c r="I51" i="127"/>
  <c r="N51" i="127" s="1"/>
  <c r="P51" i="127" s="1"/>
  <c r="T51" i="127" s="1"/>
  <c r="S50" i="127"/>
  <c r="I50" i="127"/>
  <c r="N50" i="127" s="1"/>
  <c r="P50" i="127" s="1"/>
  <c r="T50" i="127" s="1"/>
  <c r="I47" i="127"/>
  <c r="S45" i="127"/>
  <c r="I45" i="127"/>
  <c r="N45" i="127" s="1"/>
  <c r="P45" i="127" s="1"/>
  <c r="T45" i="127" s="1"/>
  <c r="S44" i="127"/>
  <c r="I44" i="127"/>
  <c r="N44" i="127" s="1"/>
  <c r="P44" i="127" s="1"/>
  <c r="T44" i="127" s="1"/>
  <c r="S43" i="127"/>
  <c r="I43" i="127"/>
  <c r="N43" i="127" s="1"/>
  <c r="P43" i="127" s="1"/>
  <c r="T43" i="127" s="1"/>
  <c r="S42" i="127"/>
  <c r="I42" i="127"/>
  <c r="N42" i="127" s="1"/>
  <c r="P42" i="127" s="1"/>
  <c r="T42" i="127" s="1"/>
  <c r="S41" i="127"/>
  <c r="I41" i="127"/>
  <c r="N41" i="127" s="1"/>
  <c r="P41" i="127" s="1"/>
  <c r="T41" i="127" s="1"/>
  <c r="T40" i="127"/>
  <c r="S40" i="127"/>
  <c r="S39" i="127"/>
  <c r="I39" i="127"/>
  <c r="N39" i="127" s="1"/>
  <c r="P39" i="127" s="1"/>
  <c r="T39" i="127" s="1"/>
  <c r="S38" i="127"/>
  <c r="I38" i="127"/>
  <c r="N38" i="127" s="1"/>
  <c r="P38" i="127" s="1"/>
  <c r="T38" i="127" s="1"/>
  <c r="S37" i="127"/>
  <c r="I37" i="127"/>
  <c r="N37" i="127" s="1"/>
  <c r="P37" i="127" s="1"/>
  <c r="T37" i="127" s="1"/>
  <c r="S36" i="127"/>
  <c r="I36" i="127"/>
  <c r="N36" i="127" s="1"/>
  <c r="P36" i="127" s="1"/>
  <c r="T36" i="127" s="1"/>
  <c r="T35" i="127"/>
  <c r="S35" i="127"/>
  <c r="S34" i="127"/>
  <c r="I34" i="127"/>
  <c r="N34" i="127" s="1"/>
  <c r="P34" i="127" s="1"/>
  <c r="T34" i="127" s="1"/>
  <c r="S33" i="127"/>
  <c r="I33" i="127"/>
  <c r="N33" i="127" s="1"/>
  <c r="P33" i="127" s="1"/>
  <c r="T33" i="127" s="1"/>
  <c r="S32" i="127"/>
  <c r="I32" i="127"/>
  <c r="N32" i="127" s="1"/>
  <c r="P32" i="127" s="1"/>
  <c r="T32" i="127" s="1"/>
  <c r="S31" i="127"/>
  <c r="I31" i="127"/>
  <c r="N31" i="127" s="1"/>
  <c r="P31" i="127" s="1"/>
  <c r="T31" i="127" s="1"/>
  <c r="S30" i="127"/>
  <c r="I30" i="127"/>
  <c r="N30" i="127" s="1"/>
  <c r="P30" i="127" s="1"/>
  <c r="T30" i="127" s="1"/>
  <c r="T29" i="127"/>
  <c r="S29" i="127"/>
  <c r="S28" i="127"/>
  <c r="I28" i="127"/>
  <c r="N28" i="127" s="1"/>
  <c r="P28" i="127" s="1"/>
  <c r="T28" i="127" s="1"/>
  <c r="S27" i="127"/>
  <c r="I27" i="127"/>
  <c r="N27" i="127" s="1"/>
  <c r="P27" i="127" s="1"/>
  <c r="T27" i="127" s="1"/>
  <c r="S26" i="127"/>
  <c r="I26" i="127"/>
  <c r="N26" i="127" s="1"/>
  <c r="P26" i="127" s="1"/>
  <c r="T26" i="127" s="1"/>
  <c r="S25" i="127"/>
  <c r="I25" i="127"/>
  <c r="N25" i="127" s="1"/>
  <c r="P25" i="127" s="1"/>
  <c r="T25" i="127" s="1"/>
  <c r="S24" i="127"/>
  <c r="I24" i="127"/>
  <c r="N24" i="127" s="1"/>
  <c r="P24" i="127" s="1"/>
  <c r="T24" i="127" s="1"/>
  <c r="T23" i="127"/>
  <c r="S23" i="127"/>
  <c r="S22" i="127"/>
  <c r="I22" i="127"/>
  <c r="N22" i="127" s="1"/>
  <c r="P22" i="127" s="1"/>
  <c r="T22" i="127" s="1"/>
  <c r="S21" i="127"/>
  <c r="I21" i="127"/>
  <c r="N21" i="127" s="1"/>
  <c r="P21" i="127" s="1"/>
  <c r="T21" i="127" s="1"/>
  <c r="S20" i="127"/>
  <c r="I20" i="127"/>
  <c r="N20" i="127" s="1"/>
  <c r="P20" i="127" s="1"/>
  <c r="T20" i="127" s="1"/>
  <c r="S19" i="127"/>
  <c r="I19" i="127"/>
  <c r="N19" i="127" s="1"/>
  <c r="P19" i="127" s="1"/>
  <c r="T19" i="127" s="1"/>
  <c r="S18" i="127"/>
  <c r="I18" i="127"/>
  <c r="N18" i="127" s="1"/>
  <c r="P18" i="127" s="1"/>
  <c r="T18" i="127" s="1"/>
  <c r="I15" i="127"/>
  <c r="AB13" i="127"/>
  <c r="AA13" i="127"/>
  <c r="Z13" i="127"/>
  <c r="Y13" i="127"/>
  <c r="W13" i="127"/>
  <c r="S13" i="127"/>
  <c r="N13" i="127"/>
  <c r="P13" i="127" s="1"/>
  <c r="N11" i="127"/>
  <c r="P11" i="127" s="1"/>
  <c r="P124" i="126"/>
  <c r="X120" i="126"/>
  <c r="U120" i="126"/>
  <c r="AB13" i="126"/>
  <c r="AA13" i="126"/>
  <c r="Z13" i="126"/>
  <c r="Y13" i="126"/>
  <c r="W13" i="126"/>
  <c r="S13" i="126"/>
  <c r="N13" i="126"/>
  <c r="E13" i="126" s="1"/>
  <c r="N11" i="126"/>
  <c r="P11" i="126" s="1"/>
  <c r="W133" i="127" l="1"/>
  <c r="O140" i="127" s="1"/>
  <c r="K140" i="127" s="1"/>
  <c r="Y133" i="127"/>
  <c r="O139" i="127" s="1"/>
  <c r="K139" i="127" s="1"/>
  <c r="Z133" i="127"/>
  <c r="P139" i="127" s="1"/>
  <c r="C139" i="127" s="1"/>
  <c r="N157" i="127"/>
  <c r="P157" i="127" s="1"/>
  <c r="S133" i="127"/>
  <c r="O136" i="127" s="1"/>
  <c r="Z120" i="126"/>
  <c r="P126" i="126" s="1"/>
  <c r="C126" i="126" s="1"/>
  <c r="W120" i="126"/>
  <c r="O128" i="126" s="1"/>
  <c r="K128" i="126" s="1"/>
  <c r="S120" i="126"/>
  <c r="O123" i="126" s="1"/>
  <c r="Y120" i="126"/>
  <c r="O126" i="126" s="1"/>
  <c r="K126" i="126" s="1"/>
  <c r="T130" i="127"/>
  <c r="V130" i="127"/>
  <c r="V13" i="127"/>
  <c r="T13" i="127"/>
  <c r="E130" i="127"/>
  <c r="L138" i="127"/>
  <c r="L142" i="127" s="1"/>
  <c r="E13" i="127"/>
  <c r="L137" i="127"/>
  <c r="P13" i="126"/>
  <c r="O124" i="126"/>
  <c r="L124" i="126"/>
  <c r="L125" i="126"/>
  <c r="L129" i="126" s="1"/>
  <c r="O141" i="127" l="1"/>
  <c r="K141" i="127" s="1"/>
  <c r="V133" i="127"/>
  <c r="P140" i="127" s="1"/>
  <c r="C140" i="127" s="1"/>
  <c r="O138" i="127"/>
  <c r="K138" i="127" s="1"/>
  <c r="K137" i="127" s="1"/>
  <c r="T133" i="127"/>
  <c r="P138" i="127" s="1"/>
  <c r="C138" i="127" s="1"/>
  <c r="E132" i="127"/>
  <c r="C132" i="127" s="1"/>
  <c r="O127" i="126"/>
  <c r="K127" i="126" s="1"/>
  <c r="O125" i="126"/>
  <c r="K125" i="126" s="1"/>
  <c r="V13" i="126"/>
  <c r="V120" i="126" s="1"/>
  <c r="T13" i="126"/>
  <c r="P141" i="127" l="1"/>
  <c r="C141" i="127" s="1"/>
  <c r="P136" i="127"/>
  <c r="K124" i="126"/>
  <c r="T120" i="126"/>
  <c r="P125" i="126" s="1"/>
  <c r="C125" i="126" s="1"/>
  <c r="C137" i="127"/>
  <c r="P128" i="126"/>
  <c r="C128" i="126" s="1"/>
  <c r="P127" i="126"/>
  <c r="C127" i="126" s="1"/>
  <c r="P123" i="126" l="1"/>
  <c r="C124" i="126"/>
  <c r="I31" i="124" l="1"/>
  <c r="N31" i="124" s="1"/>
  <c r="P31" i="124" s="1"/>
  <c r="T31" i="124" s="1"/>
  <c r="I30" i="124"/>
  <c r="N30" i="124" s="1"/>
  <c r="P30" i="124" s="1"/>
  <c r="T30" i="124" s="1"/>
  <c r="I29" i="124"/>
  <c r="N29" i="124" s="1"/>
  <c r="P29" i="124" s="1"/>
  <c r="T29" i="124" s="1"/>
  <c r="I28" i="124"/>
  <c r="N28" i="124" s="1"/>
  <c r="P28" i="124" s="1"/>
  <c r="T28" i="124" s="1"/>
  <c r="I27" i="124"/>
  <c r="N27" i="124" s="1"/>
  <c r="P27" i="124" s="1"/>
  <c r="T27" i="124" s="1"/>
  <c r="I26" i="124"/>
  <c r="N26" i="124" s="1"/>
  <c r="P26" i="124" s="1"/>
  <c r="T26" i="124" s="1"/>
  <c r="I25" i="124"/>
  <c r="N25" i="124" s="1"/>
  <c r="P25" i="124" s="1"/>
  <c r="T25" i="124" s="1"/>
  <c r="I24" i="124"/>
  <c r="N24" i="124" s="1"/>
  <c r="P24" i="124" s="1"/>
  <c r="T24" i="124" s="1"/>
  <c r="I23" i="124"/>
  <c r="N23" i="124" s="1"/>
  <c r="P23" i="124" s="1"/>
  <c r="T23" i="124" s="1"/>
  <c r="I22" i="124"/>
  <c r="N22" i="124" s="1"/>
  <c r="P22" i="124" s="1"/>
  <c r="T22" i="124" s="1"/>
  <c r="I21" i="124"/>
  <c r="N21" i="124" s="1"/>
  <c r="P21" i="124" s="1"/>
  <c r="T21" i="124" s="1"/>
  <c r="I20" i="124"/>
  <c r="N20" i="124" s="1"/>
  <c r="P20" i="124" s="1"/>
  <c r="T20" i="124" s="1"/>
  <c r="I19" i="124"/>
  <c r="N19" i="124" s="1"/>
  <c r="P19" i="124" s="1"/>
  <c r="T19" i="124" s="1"/>
  <c r="I18" i="124"/>
  <c r="N18" i="124" s="1"/>
  <c r="P18" i="124" s="1"/>
  <c r="T18" i="124" s="1"/>
  <c r="I17" i="124"/>
  <c r="N17" i="124" s="1"/>
  <c r="P17" i="124" s="1"/>
  <c r="T17" i="124" s="1"/>
  <c r="S60" i="124"/>
  <c r="N60" i="124"/>
  <c r="P60" i="124" s="1"/>
  <c r="T60" i="124" s="1"/>
  <c r="N58" i="124"/>
  <c r="N59" i="124" s="1"/>
  <c r="P59" i="124" s="1"/>
  <c r="I58" i="124"/>
  <c r="N57" i="124"/>
  <c r="P57" i="124" s="1"/>
  <c r="I57" i="124"/>
  <c r="P39" i="124"/>
  <c r="X35" i="124"/>
  <c r="T34" i="124"/>
  <c r="S34" i="124"/>
  <c r="D34" i="124"/>
  <c r="AB32" i="124"/>
  <c r="AA32" i="124"/>
  <c r="Z32" i="124"/>
  <c r="Y32" i="124"/>
  <c r="W32" i="124"/>
  <c r="U32" i="124"/>
  <c r="U35" i="124" s="1"/>
  <c r="S32" i="124"/>
  <c r="N32" i="124"/>
  <c r="E32" i="124" s="1"/>
  <c r="S31" i="124"/>
  <c r="S30" i="124"/>
  <c r="S29" i="124"/>
  <c r="S28" i="124"/>
  <c r="S27" i="124"/>
  <c r="S26" i="124"/>
  <c r="S25" i="124"/>
  <c r="S24" i="124"/>
  <c r="S23" i="124"/>
  <c r="S22" i="124"/>
  <c r="S21" i="124"/>
  <c r="S20" i="124"/>
  <c r="S19" i="124"/>
  <c r="S18" i="124"/>
  <c r="S17" i="124"/>
  <c r="I15" i="124"/>
  <c r="AB13" i="124"/>
  <c r="AA13" i="124"/>
  <c r="Z13" i="124"/>
  <c r="Y13" i="124"/>
  <c r="W13" i="124"/>
  <c r="S13" i="124"/>
  <c r="N13" i="124"/>
  <c r="P13" i="124" s="1"/>
  <c r="N11" i="124"/>
  <c r="P11" i="124" s="1"/>
  <c r="Z35" i="124" l="1"/>
  <c r="P41" i="124" s="1"/>
  <c r="C41" i="124" s="1"/>
  <c r="W35" i="124"/>
  <c r="O43" i="124" s="1"/>
  <c r="K43" i="124" s="1"/>
  <c r="E13" i="124"/>
  <c r="E34" i="124" s="1"/>
  <c r="C34" i="124" s="1"/>
  <c r="P58" i="124"/>
  <c r="Y35" i="124"/>
  <c r="O41" i="124" s="1"/>
  <c r="K41" i="124" s="1"/>
  <c r="P32" i="124"/>
  <c r="V13" i="124"/>
  <c r="T13" i="124"/>
  <c r="S35" i="124"/>
  <c r="O39" i="124"/>
  <c r="L39" i="124"/>
  <c r="L40" i="124"/>
  <c r="L44" i="124" s="1"/>
  <c r="O42" i="124" l="1"/>
  <c r="K42" i="124" s="1"/>
  <c r="V32" i="124"/>
  <c r="V35" i="124" s="1"/>
  <c r="T32" i="124"/>
  <c r="T35" i="124" s="1"/>
  <c r="O38" i="124"/>
  <c r="O40" i="124"/>
  <c r="K40" i="124" s="1"/>
  <c r="K39" i="124" l="1"/>
  <c r="P40" i="124"/>
  <c r="C40" i="124" s="1"/>
  <c r="P38" i="124"/>
  <c r="P43" i="124"/>
  <c r="C43" i="124" s="1"/>
  <c r="P42" i="124"/>
  <c r="C42" i="124" s="1"/>
  <c r="C39" i="124" l="1"/>
  <c r="N11" i="71" l="1"/>
  <c r="AC28" i="71"/>
  <c r="C161" i="71"/>
  <c r="K161" i="71"/>
  <c r="P11" i="71" l="1"/>
  <c r="P152" i="71" s="1"/>
  <c r="E11" i="71"/>
  <c r="E152" i="71" s="1"/>
  <c r="C152" i="71" s="1"/>
  <c r="AB28" i="71"/>
  <c r="AA28" i="71"/>
  <c r="AD28" i="71"/>
  <c r="P158" i="71" l="1"/>
  <c r="C158" i="71" s="1"/>
  <c r="O158" i="71"/>
  <c r="K158" i="71" s="1"/>
  <c r="L158" i="71"/>
  <c r="L162" i="71" s="1"/>
  <c r="D41" i="141" l="1"/>
  <c r="AA93" i="149" l="1"/>
  <c r="AB119" i="135"/>
  <c r="AB95" i="143"/>
  <c r="AA359" i="142"/>
  <c r="AB29" i="132"/>
  <c r="AA100" i="137"/>
  <c r="AB92" i="145"/>
  <c r="AB96" i="151"/>
  <c r="AB359" i="142"/>
  <c r="AA36" i="136"/>
  <c r="AA88" i="147"/>
  <c r="AD152" i="71"/>
  <c r="AB120" i="126"/>
  <c r="AA87" i="144"/>
  <c r="AA94" i="150"/>
  <c r="AB87" i="146"/>
  <c r="Z152" i="71"/>
  <c r="AA35" i="124"/>
  <c r="AB133" i="127"/>
  <c r="AA152" i="71"/>
  <c r="O159" i="71"/>
  <c r="K159" i="71"/>
  <c r="K162" i="71"/>
  <c r="AA87" i="146"/>
  <c r="AB36" i="136"/>
  <c r="AA71" i="139"/>
  <c r="AA126" i="141"/>
  <c r="AC152" i="71"/>
  <c r="AA119" i="135"/>
  <c r="X152" i="71"/>
  <c r="P160" i="71"/>
  <c r="C160" i="71"/>
  <c r="AA133" i="127"/>
  <c r="AB56" i="138"/>
  <c r="AA56" i="138"/>
  <c r="AB93" i="149"/>
  <c r="AB100" i="137"/>
  <c r="AA92" i="145"/>
  <c r="AA95" i="143"/>
  <c r="AB85" i="148"/>
  <c r="AA120" i="126"/>
  <c r="AB94" i="150"/>
  <c r="Y152" i="71"/>
  <c r="O160" i="71"/>
  <c r="K160" i="71"/>
  <c r="AB126" i="141"/>
  <c r="AB35" i="124"/>
  <c r="AB152" i="71"/>
  <c r="P159" i="71"/>
  <c r="C159" i="71"/>
  <c r="C162" i="71"/>
  <c r="AB71" i="139"/>
  <c r="AB88" i="147"/>
  <c r="AB87" i="144"/>
  <c r="AA29" i="132"/>
  <c r="AA85" i="148"/>
  <c r="AA96" i="151"/>
  <c r="D259" i="153"/>
</calcChain>
</file>

<file path=xl/sharedStrings.xml><?xml version="1.0" encoding="utf-8"?>
<sst xmlns="http://schemas.openxmlformats.org/spreadsheetml/2006/main" count="15262" uniqueCount="2639">
  <si>
    <t>NGC (Ti*Ki)</t>
  </si>
  <si>
    <t>Thanh Ba</t>
  </si>
  <si>
    <t>KH NGC</t>
  </si>
  <si>
    <t>KH</t>
  </si>
  <si>
    <t>Chỉ số Ti*Ki</t>
  </si>
  <si>
    <t>PCPT</t>
  </si>
  <si>
    <t>Kế hoạch cắt điện dự kiến:</t>
  </si>
  <si>
    <t>I.</t>
  </si>
  <si>
    <t>II.</t>
  </si>
  <si>
    <t>III.</t>
  </si>
  <si>
    <t>SAIDI</t>
  </si>
  <si>
    <t>SAIFI</t>
  </si>
  <si>
    <t>MAIFI</t>
  </si>
  <si>
    <t>TT</t>
  </si>
  <si>
    <t>TÊN ĐƯỜNG DÂY THIẾT BỊ</t>
  </si>
  <si>
    <t>THỜI GIAN DỰ KIẾN</t>
  </si>
  <si>
    <t>Bắt đầu</t>
  </si>
  <si>
    <t>Kết thúc</t>
  </si>
  <si>
    <t>Ngày</t>
  </si>
  <si>
    <t>Giờ,
 phút</t>
  </si>
  <si>
    <t>Số lượng khách hàng mất điện</t>
  </si>
  <si>
    <t>Số lượng người công tác dự kiến</t>
  </si>
  <si>
    <t>Chỉ số
 Ti, Ki
(phút)</t>
  </si>
  <si>
    <t>A</t>
  </si>
  <si>
    <t>B</t>
  </si>
  <si>
    <t>Chỉ số ĐTCCCĐ</t>
  </si>
  <si>
    <t>Khách hàng K=</t>
  </si>
  <si>
    <t>Khách hàng ảnh hưởng (Nj)</t>
  </si>
  <si>
    <t>Thanh Sơn</t>
  </si>
  <si>
    <t>NỘI DUNG &amp; KHỐI LƯỢNG 
CÔNG VIỆC</t>
  </si>
  <si>
    <t>ĐIỀU KIỆN 
CẦN CÓ</t>
  </si>
  <si>
    <t>Ti*Ki</t>
  </si>
  <si>
    <t>CÁC PHÒNG</t>
  </si>
  <si>
    <t>Kính gửi: Các đơn vị trực thuộc Công ty Điện lực Phú Thọ</t>
  </si>
  <si>
    <t>C</t>
  </si>
  <si>
    <t>Lý do OMS</t>
  </si>
  <si>
    <t>110kV</t>
  </si>
  <si>
    <t>Miễn trừ</t>
  </si>
  <si>
    <t>ĐƠN VỊ 
QLVH</t>
  </si>
  <si>
    <t>Công suất cắt (MW)</t>
  </si>
  <si>
    <t>ĐƠN VỊ 
LCV</t>
  </si>
  <si>
    <t>Nội dung</t>
  </si>
  <si>
    <t>Phân loại</t>
  </si>
  <si>
    <t>15=13*14</t>
  </si>
  <si>
    <t>Tổng thời gian mất điện của KH (phút)</t>
  </si>
  <si>
    <t>Chỉ số dự kiến miễn trừ (cắt điện theo yêu cầu)</t>
  </si>
  <si>
    <t>Phần ĐD &amp; Thiết bị 110kV</t>
  </si>
  <si>
    <t>Phần ĐD &amp; Thiết bị trung áp</t>
  </si>
  <si>
    <t>M. trừ</t>
  </si>
  <si>
    <t>Không</t>
  </si>
  <si>
    <t>Th12</t>
  </si>
  <si>
    <t>Th11</t>
  </si>
  <si>
    <t>Th11+Th12</t>
  </si>
  <si>
    <t>Phần ĐD &amp; Thiết bị hạ áp</t>
  </si>
  <si>
    <t>KT. GIÁM ĐỐC
PHÓ GIÁM ĐỐC</t>
  </si>
  <si>
    <t>Phạm Văn Chúc</t>
  </si>
  <si>
    <t>Hạ Hòa</t>
  </si>
  <si>
    <t>Đoan Hùng</t>
  </si>
  <si>
    <t>Lâm Thao</t>
  </si>
  <si>
    <t>Phú Thọ</t>
  </si>
  <si>
    <t>Việt Trì</t>
  </si>
  <si>
    <t>Tam Nông</t>
  </si>
  <si>
    <t>Thanh Thủy</t>
  </si>
  <si>
    <t>Cẩm Khê</t>
  </si>
  <si>
    <t>Phù Ninh</t>
  </si>
  <si>
    <t>Chỉ tiêu dự kiến thực hiện trên lưới 110kV gây ảnh hưởng</t>
  </si>
  <si>
    <t>TNĐK</t>
  </si>
  <si>
    <r>
      <t xml:space="preserve">  
Nơi nhận:</t>
    </r>
    <r>
      <rPr>
        <sz val="10"/>
        <rFont val="Times New Roman"/>
        <family val="1"/>
      </rPr>
      <t xml:space="preserve">
    </t>
    </r>
  </si>
  <si>
    <r>
      <t xml:space="preserve">TỔNG CÔNG TY ĐIỆN LỰC MIỀN BĂC
</t>
    </r>
    <r>
      <rPr>
        <b/>
        <u/>
        <sz val="12"/>
        <rFont val="Times New Roman"/>
        <family val="1"/>
      </rPr>
      <t>CÔNG TY ĐIỆN LỰC PHÚ THỌ</t>
    </r>
  </si>
  <si>
    <t>Chỉ tiêu OMS dự kiến thực hiện trong tuần</t>
  </si>
  <si>
    <t xml:space="preserve">Tổng chỉ số dự kiến thực hiện </t>
  </si>
  <si>
    <t>Chỉ tiêu dự kiến thực hiện trên lưới truyền tải gây ảnh hưởng</t>
  </si>
  <si>
    <t>Chỉ tiêu lưới điện trung, hạ thế dự kiến thực hiện</t>
  </si>
  <si>
    <t>Chỉ tiêu OMS đã thực hiện trong tháng 12</t>
  </si>
  <si>
    <t>BM10/PCPT-TTĐKX/QĐ 851-01</t>
  </si>
  <si>
    <t>220kV</t>
  </si>
  <si>
    <t>Sản lượng mất dự kiến không cung cấp được (MWh)</t>
  </si>
  <si>
    <t>KH MAIFI</t>
  </si>
  <si>
    <t>Chỉ tiêu dự kiến thực hiện trên lưới truyền tải ảnh hưởng</t>
  </si>
  <si>
    <t>Chỉ tiêu dự kiến thực hiện trên lưới 110kV ảnh hưởng</t>
  </si>
  <si>
    <t>Chỉ tiêu OMS đã thực hiện trong tháng 06</t>
  </si>
  <si>
    <t xml:space="preserve"> </t>
  </si>
  <si>
    <t xml:space="preserve">
Dương Xuân Hoàng</t>
  </si>
  <si>
    <t>E4.8</t>
  </si>
  <si>
    <t xml:space="preserve">  
Nơi nhận:</t>
  </si>
  <si>
    <t>Yêu cầu: * Đề nghị các đơn vị tính toán chỉ số OMS dự kiến theo kế hoạch và xem lại tính chất công việc để không để vượt chỉ số độ tin cậy cung cấp điện
               * Trong trường hợp nhiệt độ ngoài trời ≥ 36°C, công ty sẽ chủ động thay đổi lịchhh cắt điện để đảm bảo cung cấp điện theo chỉ đạo của Tổng công ty Điện lực miền Bắc theo công điện số 143/CĐ-EVNNPC-KT ngày 17/5/2019.</t>
  </si>
  <si>
    <t>- Ban Giám đốc (để báo cáo);
- ĐLPN để thực hiện;
- P4, P9, P10, P11, P12;
- Lưu: TTĐKX.</t>
  </si>
  <si>
    <t>Đội Hotline PCPT</t>
  </si>
  <si>
    <r>
      <t xml:space="preserve">Tại  cột 1 nhánh rẽ Đồng gia lộ 478E4.6
</t>
    </r>
    <r>
      <rPr>
        <b/>
        <sz val="10"/>
        <rFont val="Times New Roman"/>
        <family val="1"/>
      </rPr>
      <t>(Tách lèo bằng phương pháp Hotline)</t>
    </r>
  </si>
  <si>
    <t xml:space="preserve">Thi công Hotline </t>
  </si>
  <si>
    <r>
      <rPr>
        <b/>
        <sz val="10"/>
        <rFont val="Times New Roman"/>
        <family val="1"/>
      </rPr>
      <t>ĐL Việt Trì cho phép đội Hotline PCPT thực hiện:</t>
    </r>
    <r>
      <rPr>
        <sz val="10"/>
        <rFont val="Times New Roman"/>
        <family val="1"/>
      </rPr>
      <t xml:space="preserve">
- Tách lèo cột 01 NR Đồng Gia lộ 478E4.6 bằng phương pháp Hotline</t>
    </r>
  </si>
  <si>
    <t>Tại E4.17:
- Cắt MC479, kéo ra VTTN
- Đóng DTĐ 479-76</t>
  </si>
  <si>
    <t>Cty Hoàng Tiến Phát</t>
  </si>
  <si>
    <t>ĐZ 479E4.17 cấp đến TBA Lâm Thao 7</t>
  </si>
  <si>
    <r>
      <rPr>
        <b/>
        <sz val="10"/>
        <rFont val="Times New Roman"/>
        <family val="1"/>
      </rPr>
      <t>ĐLTP Việt Trì cho phép B (Công ty Hoàng Tiến Phát) thực hiện:</t>
    </r>
    <r>
      <rPr>
        <sz val="10"/>
        <rFont val="Times New Roman"/>
        <family val="1"/>
      </rPr>
      <t xml:space="preserve">
- Thi công XDM lộ 481E4.17 dựng cột 11, lắp chụp, xà sứ kéo dây dẫn đấu nối lộ 481E4.17 đi chung cột với lộ 479 E4.17</t>
    </r>
  </si>
  <si>
    <t>Ý kiến bộ phận Phương thức</t>
  </si>
  <si>
    <t>Ý kiến bộ phận SCADA</t>
  </si>
  <si>
    <t>ĐZ 35kV sau RCL373/15/1A Sông Lô lộ 373E4.1</t>
  </si>
  <si>
    <t>ĐZ 35kV sau RCL373/22/2 Cảng Việt Trì lộ 373E4.1</t>
  </si>
  <si>
    <t>ĐZ 35kV sau RCL374/17/1 Sông Lô 3 lộ 374E4.1</t>
  </si>
  <si>
    <t>ĐZ 35kV sau RCL371/157 lộ 371 TCĐP</t>
  </si>
  <si>
    <t>ĐZ 35kV sau RCL371/143/6 Bằng Giã-Vô Tranh lộ 371 TCĐP</t>
  </si>
  <si>
    <t>ĐZ 35kV sau RCL374/91B lộ 374E4.14</t>
  </si>
  <si>
    <t>ĐZ 35kV sau RCL374/65/6 Đông Khê lộ 374E4.14</t>
  </si>
  <si>
    <t>ĐZ 22kV sau RCL474/17/23 Tây Cốc lộ 474E4.14</t>
  </si>
  <si>
    <t>ĐZ 22kV sau RCL472/11/16/2 Chu Hóa lộ 472E4.6</t>
  </si>
  <si>
    <t>ĐZ 35kV sau RCL377/86/4 Thọ Văn-Dị Nậu lộ 377E4.8</t>
  </si>
  <si>
    <t>ĐZ 35kV sau RCL371/71 lộ 371E4.9</t>
  </si>
  <si>
    <t>Ghi chú</t>
  </si>
  <si>
    <t>ĐZ 671E4.2</t>
  </si>
  <si>
    <t>BM11/PCPT-TTĐKX/QĐ 851-01</t>
  </si>
  <si>
    <r>
      <t xml:space="preserve">    P4: </t>
    </r>
    <r>
      <rPr>
        <sz val="13"/>
        <rFont val="Times New Roman"/>
        <family val="1"/>
      </rPr>
      <t>…………………………….................................................</t>
    </r>
    <r>
      <rPr>
        <b/>
        <sz val="13"/>
        <rFont val="Times New Roman"/>
        <family val="1"/>
      </rPr>
      <t xml:space="preserve">
    TTĐKX: </t>
    </r>
    <r>
      <rPr>
        <sz val="13"/>
        <rFont val="Times New Roman"/>
        <family val="1"/>
      </rPr>
      <t>………………………………....................................</t>
    </r>
    <r>
      <rPr>
        <b/>
        <sz val="13"/>
        <rFont val="Times New Roman"/>
        <family val="1"/>
      </rPr>
      <t xml:space="preserve">
    P9:</t>
    </r>
    <r>
      <rPr>
        <sz val="13"/>
        <rFont val="Times New Roman"/>
        <family val="1"/>
      </rPr>
      <t xml:space="preserve"> …………………………….................................................</t>
    </r>
  </si>
  <si>
    <t>ĐZ 372E4.9 cấp đến DCL371-7/51.2 đến DCL372-7/45/13/5 Ninh Dân-Võ Lao đến DCLPT 371-7/88/19 Chí Tiên-Ninh Dân</t>
  </si>
  <si>
    <t>Đổi phương thức cấp điện giảm tải MBA T2E4.9
- Cắt MC372E4.9, kéo ra VTTN
- Cắt RCL372/45/13/5 Ninh Dân-Võ Lao, đóng DCL372-7/45/13/5 Ninh Dân-Võ Lao, đóng RCL372/45/13/5 Ninh Dân-Võ Lao
Sau khi đổi phương thức:
- ĐZ 371E4.7 cấp đến tủ MC372E4.9
Lưu ý xảy ra điện áp thấp trên ĐZ 371E4.7, 372E4.9</t>
  </si>
  <si>
    <r>
      <rPr>
        <b/>
        <sz val="11"/>
        <rFont val="Times New Roman"/>
        <family val="1"/>
      </rPr>
      <t>* Tại E4.9:</t>
    </r>
    <r>
      <rPr>
        <sz val="11"/>
        <rFont val="Times New Roman"/>
        <family val="1"/>
      </rPr>
      <t xml:space="preserve">
- Cắt MC372, kéo ra VTTN
</t>
    </r>
    <r>
      <rPr>
        <b/>
        <sz val="11"/>
        <rFont val="Times New Roman"/>
        <family val="1"/>
      </rPr>
      <t>* Tại RCL372/45/13/5 Ninh Dân-Võ Lao:</t>
    </r>
    <r>
      <rPr>
        <sz val="11"/>
        <rFont val="Times New Roman"/>
        <family val="1"/>
      </rPr>
      <t xml:space="preserve">
- RCL372/45/13/5 Ninh Dân-Võ Lao đóng
- DCL372-7/45/13/5 Ninh Dân-Võ Lao cắt</t>
    </r>
  </si>
  <si>
    <t>ĐZ 35kV sau RCL371/38/2 Mạn Lạn lộ 371 TCĐP</t>
  </si>
  <si>
    <t>Đảm bảo ổn định hệ thống điện do thời tiết nắng nóng</t>
  </si>
  <si>
    <t>ĐZ 22kV sau DCLPT471-7/45/1 Khải Xuân lộ 471E4.7</t>
  </si>
  <si>
    <t>ĐZ 35kV sau RCL374/281A lộ 374E4.8</t>
  </si>
  <si>
    <t>ĐZ 35kV sau RCL374/102/2B Địch Quả lộ 374E4.8</t>
  </si>
  <si>
    <t>ĐZ 22kV sau RCL478/21/47/14 Giáp Lai-Thạch Khoán lộ 478E4.8</t>
  </si>
  <si>
    <t>Cắt RCL371/38/2 Mạn Lạn</t>
  </si>
  <si>
    <t>Cắt RCL374/34/41 Hương Xạ</t>
  </si>
  <si>
    <t>Cắt DCLPT471-7/45/1 Khải Xuân</t>
  </si>
  <si>
    <t>Cắt RCL374/102/2B Địch Quả</t>
  </si>
  <si>
    <t>Cắt RCL374/281A</t>
  </si>
  <si>
    <t>Cắt RCL478/21/47/14 Giáp Lai-Thạch Khoán</t>
  </si>
  <si>
    <t>ĐZ 35kV sau RCL374/175/10B Mỹ Thuận-Thu Ngạc lộ 374E4.8</t>
  </si>
  <si>
    <t>ĐZ 35kV sau RCL374/269/10 Thu Cúc lộ 374E4.8</t>
  </si>
  <si>
    <t>ĐZ 35kV sau DCLPT373-7/85/32 Xuân Lũng-Tiên Kiên lộ 373E4.10</t>
  </si>
  <si>
    <t>ĐZ 35kV sau RCL372/226/12 Xuân An-Trung Sơn lộ 372E4.13</t>
  </si>
  <si>
    <t>ĐZ 35kV sau RCL372/187/1A Lương Sơn-Vô Tranh lộ 372E4.13</t>
  </si>
  <si>
    <t>Cắt RCL374/175/10B Mỹ Thuận-Thu Ngạc</t>
  </si>
  <si>
    <t>Cắt RCL374/269/10 Thu Cúc</t>
  </si>
  <si>
    <t>ĐZ 35kV sau RCL373/64/1LL379E4.1 lộ 373E4.10</t>
  </si>
  <si>
    <t>Cắt RCL373/64/1LL379E4.1</t>
  </si>
  <si>
    <t>Cắt DCLPT373-7/85/32 Xuân Lũng-Tiên Kiên</t>
  </si>
  <si>
    <t>Cắt RCL372/187/1A Lương Sơn-Vô Tranh</t>
  </si>
  <si>
    <t>Cắt RCL372/226/12 Xuân An-Trung Sơn</t>
  </si>
  <si>
    <t>ĐZ 22kV sau DCLPT471-7/59/7 Tiên Phú lộ 471E4.7</t>
  </si>
  <si>
    <t>ĐZ 35kV sau RCL372/71/23 Hà Thạch-Phù Ninh lộ 373E4.10</t>
  </si>
  <si>
    <t>ĐZ 471E4.18 cấp Vôi Hùng Lô</t>
  </si>
  <si>
    <t>ĐZ 35kV sau RCL373/44/7 Đông Thành-Võ Lao lộ 371E4.7</t>
  </si>
  <si>
    <t>Cắt RCL373/44/7 Đông Thành-Võ Lao</t>
  </si>
  <si>
    <t>Cắt DCLPT471-7/59/7 Tiên Phú</t>
  </si>
  <si>
    <t>Cắt RCL372/71/23 Hà Thạch-Phù Ninh</t>
  </si>
  <si>
    <t>Cắt MC471E4.18</t>
  </si>
  <si>
    <t>P9 làm việc tiết giảm công suất sử dụng các khách hàng bao gồm</t>
  </si>
  <si>
    <t>Các Điện lực</t>
  </si>
  <si>
    <t>Các phương án cắt giảm tải</t>
  </si>
  <si>
    <r>
      <t xml:space="preserve">Khách hàng thỏa thuận tiết gảm công suất
</t>
    </r>
    <r>
      <rPr>
        <i/>
        <sz val="11"/>
        <rFont val="Times New Roman"/>
        <family val="1"/>
      </rPr>
      <t>* P9 phối hợp Điện lực giám sát khách hàng giảm tải theo đúng thỏa thuận</t>
    </r>
  </si>
  <si>
    <t>1. Phương án 1: Giảm tải 10MW</t>
  </si>
  <si>
    <t>Cắt RCL371/143/6 Bằng Giã-Vô Tranh</t>
  </si>
  <si>
    <t>Cắt RCL374/65/6 Đông Khê</t>
  </si>
  <si>
    <t>3. Phương án 3 giảm tải 30MW: PA1+ PA2 + PA3</t>
  </si>
  <si>
    <t>2. Phương án 2 giảm tải 20MW: PA1 + PA2</t>
  </si>
  <si>
    <t>4. Phương án 4 giảm tải 40MW: PA1+ PA2 + PA3 +PA4</t>
  </si>
  <si>
    <t>5. Phương án 5 giảm tải 50MW: PA1+ PA2 + PA3 +PA4+PA5</t>
  </si>
  <si>
    <t>ĐZ 35kV sau RCL374/168/29 Minh Đài - Xuân Sơn lộ 374E4.8</t>
  </si>
  <si>
    <t>ĐZ 481E4.17 cấp đến cột 11 đường trục (tách lèo)</t>
  </si>
  <si>
    <t>Cắt RCL373/15/1A Sông Lô</t>
  </si>
  <si>
    <t>Cắt DCLPT471-7/165/1 Vân Hùng</t>
  </si>
  <si>
    <t>ĐZ 35kV sau DCLPT471-7/165/1 Vân Hùng lộ 479E4.17</t>
  </si>
  <si>
    <t>Cắt RCL374/17/1 Sông Lô 3</t>
  </si>
  <si>
    <t>Cắt RCL371/157</t>
  </si>
  <si>
    <t>Cắt RCL374/168/29 Minh Đài - Xuân Sơn</t>
  </si>
  <si>
    <t>Cắt MC481E4.17</t>
  </si>
  <si>
    <t>ĐZ 35kV sau RCL374/34/4 Hương Xạ lộ 374E4.5</t>
  </si>
  <si>
    <t>Thanh Sơn, Thanh Thủy</t>
  </si>
  <si>
    <t>ĐZ 35kV sau RCL372/237A lộ 372E4.5</t>
  </si>
  <si>
    <t>ĐZ 22kV sau RCL471/33/74/2 Cát Trù lộ 471E4.13</t>
  </si>
  <si>
    <t>ĐZ 35kV sau RCL371/220 lộ 371E4.8</t>
  </si>
  <si>
    <t>ĐZ 35kV sau RCL372/231/1 Phụ Khánh lộ 372E4.5</t>
  </si>
  <si>
    <t>Cắt RCL372/231/1 Phụ Khánh</t>
  </si>
  <si>
    <t>Cắt RCL372/237A</t>
  </si>
  <si>
    <t>Cắt RCL371/220</t>
  </si>
  <si>
    <t>Cắt RCL474/17/23 Tây Cốc</t>
  </si>
  <si>
    <t>Cắt MC473E4.16</t>
  </si>
  <si>
    <t>ĐZ 473E4.16 cấp đến DCL471-7/1LL473</t>
  </si>
  <si>
    <t>Cắt RCL471/33/74/2 Cát Trù</t>
  </si>
  <si>
    <t>ĐZ 372E4.7 cấp đến DCL372-7/44</t>
  </si>
  <si>
    <t>ĐZ 35kV sau RCL373/42/1A Đồng Lạc-Minh Hòa lộ 373E4.13</t>
  </si>
  <si>
    <t>ĐZ 35kV sau RCL374/86/93/1 Phú Mỹ lộ 374E4.9</t>
  </si>
  <si>
    <t>Cắt MC372E4.7</t>
  </si>
  <si>
    <t>Cắt RCL373/42/1A Đồng Lạc-Minh Hòa</t>
  </si>
  <si>
    <t>Cắt RCL472/11/16/2 Chu Hóa</t>
  </si>
  <si>
    <t>Cắt RCL374/86/93/1 Phú Mỹ</t>
  </si>
  <si>
    <t>Cắt MC471 TG Đồng Luận</t>
  </si>
  <si>
    <t>ĐZ 35kV sau RCL373/193 lộ 373E4.13</t>
  </si>
  <si>
    <t>ĐZ 373E4.16 cấp đến DCLPT373-7/83</t>
  </si>
  <si>
    <t>ĐZ 35kV sau RCL379/40 lộ 379E4.5</t>
  </si>
  <si>
    <t>Cắt RCL373/193</t>
  </si>
  <si>
    <t>Cắt MC373E4.16</t>
  </si>
  <si>
    <t>Cắt RCL379/40</t>
  </si>
  <si>
    <t>ĐZ 379E4.5</t>
  </si>
  <si>
    <t>Cắt MC379E4.5</t>
  </si>
  <si>
    <t>ĐZ 22kV sau RCL473/3 Minh Nông lộ 476E4.6</t>
  </si>
  <si>
    <t>ĐZ 35kV sau RCL373/150/1 Văn Miếu-Long Cốc lộ 373E4.8</t>
  </si>
  <si>
    <t>ĐZ 35kV sau RCL373/175/1 Vinh Tiền-Tam Thanh lộ 373E4.8</t>
  </si>
  <si>
    <t>Cắt RCL473/3 Minh Nông</t>
  </si>
  <si>
    <t>Cắt RCL373/150/1 Văn Miếu-Long Cốc</t>
  </si>
  <si>
    <t>Cắt RCL373/175/1 Vinh Tiền-Tam Thanh</t>
  </si>
  <si>
    <t>Cắt RCL377/86/4 Thọ Văn-Dị Nậu</t>
  </si>
  <si>
    <t>ĐZ 35kV sau RCL374/52 lộ 374E4.7</t>
  </si>
  <si>
    <t>ĐZ 22kV sau DCLPT473-7/26/39 Đỗ Xuyên lộ 473E4.7</t>
  </si>
  <si>
    <t xml:space="preserve">ĐZ 35kV sau RCL373/250 lộ 373E4.8 </t>
  </si>
  <si>
    <t>ĐZ 22kV sau DCLPT471-7/115/1 Hương Nha lộ 471E4.16</t>
  </si>
  <si>
    <t>ĐZ 22kV sau RCL473/9/2 Thượng Nông lộ 473E4.11</t>
  </si>
  <si>
    <t>ĐZ 22kV sau RCL472/52/3 Tiên Kiên lộ 472E4.10</t>
  </si>
  <si>
    <t>Cắt RCL374/52</t>
  </si>
  <si>
    <t>Cắt DCLPT473-7/26/39 Đỗ Xuyên</t>
  </si>
  <si>
    <t>Cắt RCL373/250</t>
  </si>
  <si>
    <t>Cắt DCLPT471-7/115/1 Hương Nha</t>
  </si>
  <si>
    <t>Cắt RCL473/9/2 Thượng Nông</t>
  </si>
  <si>
    <t>Cắt RCL472/52/3 Tiên Kiên</t>
  </si>
  <si>
    <t>Chỉ tiêu KH giao tháng 07 của B4</t>
  </si>
  <si>
    <t>Các MBA bị sa thải phụ tải trưa  ngày 04.07.2022</t>
  </si>
  <si>
    <t>STT</t>
  </si>
  <si>
    <t>Tỉnh</t>
  </si>
  <si>
    <t>TBA</t>
  </si>
  <si>
    <t>MBA</t>
  </si>
  <si>
    <t>Điện áp thấp nhất</t>
  </si>
  <si>
    <t>CS bị sa thải</t>
  </si>
  <si>
    <t>Thời gian sa thải</t>
  </si>
  <si>
    <t>Sa thải</t>
  </si>
  <si>
    <t>Khôi phục</t>
  </si>
  <si>
    <t>Cắt các đường dây 
trung thế thuộc T2</t>
  </si>
  <si>
    <t>13h00</t>
  </si>
  <si>
    <t>372, 374, 476, 478</t>
  </si>
  <si>
    <t>E4.5</t>
  </si>
  <si>
    <t>372, 374</t>
  </si>
  <si>
    <t>E4.17</t>
  </si>
  <si>
    <t>Cắt các đường dây 
trung thế thuộc T1</t>
  </si>
  <si>
    <t>371, 375, 377, 379, 381, 471, 473, 477, 479, 481</t>
  </si>
  <si>
    <t>E4.14</t>
  </si>
  <si>
    <t>371, 373, 374, 375, 474, 476</t>
  </si>
  <si>
    <t>E4.16</t>
  </si>
  <si>
    <t>13h58</t>
  </si>
  <si>
    <t>371, 373, 375, 471, 473</t>
  </si>
  <si>
    <t>14h00</t>
  </si>
  <si>
    <t>E4.13</t>
  </si>
  <si>
    <t>14h08</t>
  </si>
  <si>
    <t>471, 472</t>
  </si>
  <si>
    <t xml:space="preserve">
Dương Xuân Hoàng</t>
  </si>
  <si>
    <t>Chỉ tiêu độ tin cậy CCĐ tuần 29 đột xuất lần 01 dự kiến theo kế hoạch của B4</t>
  </si>
  <si>
    <t>TTĐKX, Phòng Kỹ thuật, Kinh doanh lập kế hoạch cắt điện và tách thiết bị trên lưới điện tuần 29 đột xuất lần 01 trình Giám đốc Công ty duyệt, cụ thể như sau:</t>
  </si>
  <si>
    <r>
      <rPr>
        <sz val="13"/>
        <rFont val="Times New Roman"/>
        <family val="1"/>
      </rPr>
      <t xml:space="preserve">Việt Trì, ngày 18 tháng 07 năm 2022
</t>
    </r>
    <r>
      <rPr>
        <b/>
        <sz val="13"/>
        <rFont val="Times New Roman"/>
        <family val="1"/>
      </rPr>
      <t xml:space="preserve">LẬP BIỂU     </t>
    </r>
  </si>
  <si>
    <t>* Cao điểm trưa ngày 18-07-2022</t>
  </si>
  <si>
    <t>* Cao điểm tối ngày 18-07-2022</t>
  </si>
  <si>
    <t>* Cao điểm trưa ngày 19-07-2022</t>
  </si>
  <si>
    <t>ĐZ 35kV sau RCL373/27/1 Hy Cương-Tiên Kiên lộ 373E4.10</t>
  </si>
  <si>
    <t>Cắt RCL373/27/1 Hy Cương-Tiên Kiên</t>
  </si>
  <si>
    <t>ĐZ 471 TG Đồng Luận</t>
  </si>
  <si>
    <t>Cắt RCL373/22/2 Cảng Việt Trì</t>
  </si>
  <si>
    <t>Đoan Hùng,
Hạ Hòa,
B12</t>
  </si>
  <si>
    <t>Cắt RCL374/91B</t>
  </si>
  <si>
    <t>ĐZ 35kV sau RCL375/64/51/3 Gia Điền-Đại Phạm lộ 375E4.14</t>
  </si>
  <si>
    <t>Cắt RCL375/64/51/3 Gia Điền-Đại Phạm</t>
  </si>
  <si>
    <t>ĐZ 22kV sau RCL473/26/1 Đỗ Xuyên lộ 473E4.7</t>
  </si>
  <si>
    <t>Cắt RCL473/26/1 Đỗ Xuyên</t>
  </si>
  <si>
    <t>ĐZ 22kV sau DCLPT472-7/84 lộ 472E4.10</t>
  </si>
  <si>
    <t>Cắt DCLPT472-7/84</t>
  </si>
  <si>
    <t>ĐZ 35kV sau RCL374/86/1 Liên Hoa lộ 374E4.7 (đang nhận điện 374E4.10)</t>
  </si>
  <si>
    <t>Cắt RCL374/86/1 Liên Hoa</t>
  </si>
  <si>
    <t>ĐZ 22kV sau RCL473/67 lộ 473E4.11</t>
  </si>
  <si>
    <t>Cắt RCL473/67</t>
  </si>
  <si>
    <t>ĐZ 22kV sau RCL473/7 Lâu Thượng (RMU8 Trần Phú) lộ 474 TCQTHV</t>
  </si>
  <si>
    <t>Cắt RCL473/7 Lâu Thượng (RMU8 Trần Phú)</t>
  </si>
  <si>
    <t>ĐZ 35kV sau RCL371/51/7 Tạ Xá-Đồng Lương lộ 371E4.13</t>
  </si>
  <si>
    <t>Cắt RCL371/51/7 Tạ Xá-Đồng Lương</t>
  </si>
  <si>
    <t>ĐZ 35kV sau RCL371/60 lộ 371E4.14</t>
  </si>
  <si>
    <t>Cắt RCL371/60</t>
  </si>
  <si>
    <t>ĐZ 35kV sau RCL373/104 lộ 373E4.14</t>
  </si>
  <si>
    <t>Cắt RCL373/104</t>
  </si>
  <si>
    <t>ĐZ 35kV sau RCL371/70/3B Bơm Lê Tính-Vĩnh Lại lộ 371E4.1 (đang nhận điện 371E4.17)</t>
  </si>
  <si>
    <t>Cắt RCL371/70/3B Bơm Lê Tính-Vĩnh Lại</t>
  </si>
  <si>
    <t>ĐZ 22kV sau RCL477/8/17/2 Phượng Lâu lộ 477E4.18</t>
  </si>
  <si>
    <t>Cắt RCL477/8/17/2 Phượng Lâu</t>
  </si>
  <si>
    <t>ĐZ 22kV sau RCL477/8/50 Hùng Lô lộ 477E4.18</t>
  </si>
  <si>
    <t>Cắt RCL477/8/50 Hùng Lô</t>
  </si>
  <si>
    <t>ĐZ 35kV sau RCL374/80/1 Minh Lương lộ 374E4.14</t>
  </si>
  <si>
    <t>Cắt RCL374/80/1 Minh Lương</t>
  </si>
  <si>
    <t>ĐZ 35kV sau RCL375/64/50 Phương Viên-Lửa Việt lộ 375E4.14</t>
  </si>
  <si>
    <t>Cắt RCL375/64/50 Phương Viên-Lửa Việt</t>
  </si>
  <si>
    <t>ĐZ 35kV sau RCL372/232 lộ 372E4.13</t>
  </si>
  <si>
    <t>Cắt RCL372/232</t>
  </si>
  <si>
    <t>* Cao điểm tối ngày 19-07-2022</t>
  </si>
  <si>
    <t>ĐZ 22kV sau DCLPT471-7/114 lộ 471E4.19 (đang nhận điện 475E4.19)</t>
  </si>
  <si>
    <t>Cắt DCLPT471-7/114</t>
  </si>
  <si>
    <t>ĐZ 35kV sau LBS375/64/89 Phương Viên-Lửa Việt lộ 375E4.14</t>
  </si>
  <si>
    <t>Cắt  LBS375/64/89 Phương Viên-Lửa Việt</t>
  </si>
  <si>
    <t>ĐZ 22kV sau DCLPT471-7/70LL472E4.13 lộ 471E4.19 (đang nhận điện 475E4.19)</t>
  </si>
  <si>
    <t>Cắt DCLPT471-7/70LL472E4.13</t>
  </si>
  <si>
    <t>ĐZ 371E4.11</t>
  </si>
  <si>
    <t>Cắt MC371E4.11</t>
  </si>
  <si>
    <t>ĐZ 22kV sau RCL473/14/2 Đồng Mạ lộ 473E4.1</t>
  </si>
  <si>
    <t>Cắt RCL473/14/2 Đồng Mạ</t>
  </si>
  <si>
    <t>ĐZ 22kV sau RCL473/7/1 Đồng Lực lộ 473E4.1</t>
  </si>
  <si>
    <t>Cắt RCL473/7/1 Đồng Lực</t>
  </si>
  <si>
    <t>MC 473 TCQTHV</t>
  </si>
  <si>
    <t>Cắt MC 473 TCQTHV</t>
  </si>
  <si>
    <t>MC 475 TCQTHV</t>
  </si>
  <si>
    <t>Cắt MC 475 TCQTHV</t>
  </si>
  <si>
    <t>ĐZ 22kV sau RCL472/16 lộ 472E4.6</t>
  </si>
  <si>
    <t>Cắt RCL472/16</t>
  </si>
  <si>
    <t>ĐZ 22kV sau DCLPT476-7/29 lộ 476E4.14</t>
  </si>
  <si>
    <t>Cắt DCLPT476-7/29</t>
  </si>
  <si>
    <t>ĐZ 22kV sau DCLPT476-7/59/4B Bột Sắn lộ 476E4.7</t>
  </si>
  <si>
    <t>ĐZ 22kV sau RCL476/49 lộ 476E4.7</t>
  </si>
  <si>
    <t>Cắt RCL476/49</t>
  </si>
  <si>
    <t>ĐZ 35kV sau RCL371/35/2B TT Đoan Hùng lộ 371E4.14</t>
  </si>
  <si>
    <t>Cắt RCL371/35/2B TT Đoan Hùng</t>
  </si>
  <si>
    <t>ĐZ 35kV sau RCL371/46 lộ 371E4.7</t>
  </si>
  <si>
    <t>Cắt RCL371/46</t>
  </si>
  <si>
    <t>ĐZ 476E4.8</t>
  </si>
  <si>
    <t>Cắt MC476E4.8</t>
  </si>
  <si>
    <t xml:space="preserve">Cắt RCL371/71 </t>
  </si>
  <si>
    <t>ĐZ 35kV sau RCL372/48A lộ 372E4.9</t>
  </si>
  <si>
    <t>Cắt RCL372/48A</t>
  </si>
  <si>
    <r>
      <t xml:space="preserve">Căn cứ vào CV số 1318/ QĐ-UBND  về  việc phê duyệt  phương án cung ứng điện và danh sách khách hàng sử dụng điện quan trọng  theo tứ tự ưu tiên trên địa bàn tỉnh Phú Thọ 2022
Căn cứ vào </t>
    </r>
    <r>
      <rPr>
        <sz val="12"/>
        <color rgb="FFFF0000"/>
        <rFont val="Times New Roman"/>
        <family val="1"/>
      </rPr>
      <t xml:space="preserve">CV        /EVNNPC-KT ngày 18/7/2022 </t>
    </r>
    <r>
      <rPr>
        <sz val="12"/>
        <rFont val="Times New Roman"/>
        <family val="1"/>
      </rPr>
      <t>về việc phân bổ công suất sử dụng cực đại ngày 18/07 - 19/07.</t>
    </r>
  </si>
  <si>
    <r>
      <t xml:space="preserve">KẾ HOẠCH CẮT ĐIỆN &amp; TÁCH THIẾT BỊ
</t>
    </r>
    <r>
      <rPr>
        <b/>
        <u/>
        <sz val="12"/>
        <rFont val="Times New Roman"/>
        <family val="1"/>
      </rPr>
      <t xml:space="preserve">Tuần 30 đột xuất lần 01 </t>
    </r>
    <r>
      <rPr>
        <b/>
        <sz val="12"/>
        <rFont val="Times New Roman"/>
        <family val="1"/>
      </rPr>
      <t>(Từ ngày 19 tháng 07 đến ngày 25 tháng 07 năm 2022)</t>
    </r>
  </si>
  <si>
    <t>Cắt  DCLPT476-7/59/4B Bột Sắn</t>
  </si>
  <si>
    <t>Đơn vị quản lý</t>
  </si>
  <si>
    <t>Tên khách hàng</t>
  </si>
  <si>
    <t>Địa chỉ</t>
  </si>
  <si>
    <t>Công suất đã
đăng ký DR
(kW)</t>
  </si>
  <si>
    <t>PA02CK</t>
  </si>
  <si>
    <t>PA02CK0005099</t>
  </si>
  <si>
    <t>Cty TNHH Thuận Thắng</t>
  </si>
  <si>
    <t>Xã Yên Tập - H.Cẩm Khê</t>
  </si>
  <si>
    <t>PA02CK0017369</t>
  </si>
  <si>
    <t>Công Ty TNHH Quyết Thắng</t>
  </si>
  <si>
    <t>Khu 6 xã Cát Trù Huyện Cẩm Khê - Tỉnh Phú Thọ</t>
  </si>
  <si>
    <t>PA02CK0023554</t>
  </si>
  <si>
    <t>Công Ty TNHH Hoa Mai</t>
  </si>
  <si>
    <t>Khu 4 - Xã Cát Trù - Huyện Cẩm Khê - T. Phú Thọ</t>
  </si>
  <si>
    <t>PA02CK0029022</t>
  </si>
  <si>
    <t>Công Ty TNHH Khánh Duy</t>
  </si>
  <si>
    <t>Khu 4 xã Văn Khúc Cẩm Khê</t>
  </si>
  <si>
    <t>PA02CK0029023</t>
  </si>
  <si>
    <t>Công Ty TNHH Vân Trang</t>
  </si>
  <si>
    <t>Khu 2 - Xã Hiền Đa - H. Cẩm Khê - T. Phú Thọ</t>
  </si>
  <si>
    <t>PA02CK0033187</t>
  </si>
  <si>
    <t>Công Ty TNHH VINA ARON</t>
  </si>
  <si>
    <t>Khu 6,Gò Đồn xã Hương Lung,H.Cẩm Khê,T.Phú Thọ.</t>
  </si>
  <si>
    <t>PA02CK0036747</t>
  </si>
  <si>
    <t>Doanh nghiệp tư nhân Thanh Hòa</t>
  </si>
  <si>
    <t>Xã Tiên Lương, huyện Cẩm Khê, tỉnh Phú Thọ</t>
  </si>
  <si>
    <t>PA02CK0039198</t>
  </si>
  <si>
    <t>Công Ty TNHH Một Thành Viên Gia Cầm Hòa Phát Phú Thọ</t>
  </si>
  <si>
    <t>Khu Vạn Thắng, Xã Đồng Lương, huyện Cẩm Khê, tỉnh Phú Thọ, Việt Nam</t>
  </si>
  <si>
    <t>PA02CK0039335</t>
  </si>
  <si>
    <t>Công ty TNHH YI DA Việt Nam</t>
  </si>
  <si>
    <t>thị trấn Cẩm Khê,Huyện Cẩm Khê, tỉnh Phú Thọ.</t>
  </si>
  <si>
    <t>PA02CK0041020</t>
  </si>
  <si>
    <t>Công Ty TNHH Thương Mại và Đầu Tư Thái Hoàng</t>
  </si>
  <si>
    <t>Xã Hương Lung huyện Cẩm Khê</t>
  </si>
  <si>
    <t>PA02CK0042807</t>
  </si>
  <si>
    <t>Công ty TNHH Thiên An</t>
  </si>
  <si>
    <t>Xã Hùng Việt, huyện Cẩm Khê</t>
  </si>
  <si>
    <t>PA02DH</t>
  </si>
  <si>
    <t>PA02DH0014859</t>
  </si>
  <si>
    <t>Công Ty TNHH Thanh Lam</t>
  </si>
  <si>
    <t>Xã Ngọc Quan - Đoan Hùng - Phú Thọ</t>
  </si>
  <si>
    <t>PA02DH1003445</t>
  </si>
  <si>
    <t>Công ty TNHH Công Nghiệp Hài Mỹ Phú Thọ</t>
  </si>
  <si>
    <t>Cụm công nghiệp làng nghề Sóc Đăng, xã Sóc Đăng, huyện Đoan Hùng,tỉnh Phú Thọ, Việt Nam</t>
  </si>
  <si>
    <t>PA02DH1003446</t>
  </si>
  <si>
    <t>Công ty Cổ Phần Yên Bình</t>
  </si>
  <si>
    <t>Xã Tiêu Sơn - Đoan Hùng - Phú Thọ</t>
  </si>
  <si>
    <t>PA02DH1006261</t>
  </si>
  <si>
    <t>Công ty Cổ Phần Trường Thịnh</t>
  </si>
  <si>
    <t>Thị trấn Đoan hùng, huyện Đoan Hùng</t>
  </si>
  <si>
    <t>PA02DH1013733</t>
  </si>
  <si>
    <t>Công ty TNHH Hùng Bích Đoan Hùng</t>
  </si>
  <si>
    <t>Thôn Cát Lâm 2, xã Phú Lâm, huyện Đoan Hùng, tỉnh Phú Thọ.</t>
  </si>
  <si>
    <t>PA02DH1021162</t>
  </si>
  <si>
    <t>Công Ty TNHH SMARTWOOD-CN Phú Thọ</t>
  </si>
  <si>
    <t>Sóc Đăng, huyện Đoan Hùng</t>
  </si>
  <si>
    <t>PA02DH1022014</t>
  </si>
  <si>
    <t>CÔNG TY TNHH SẢN XUẤT VÀ THƯƠNG MẠI THANH TIẾN</t>
  </si>
  <si>
    <t>Huyện Bằng Luân, huyện Đoan Hùng</t>
  </si>
  <si>
    <t>PA02DH1022355</t>
  </si>
  <si>
    <t>CHI NHÁNH CÔNG TY TNHH LIÊN DOANH CÁT PHÚ QUẢNG NINH -PHÚ THỌ</t>
  </si>
  <si>
    <t>PA02DHDHN2010</t>
  </si>
  <si>
    <t>Công ty TNHH Đài Vịêt</t>
  </si>
  <si>
    <t>PA02DHDHN2027</t>
  </si>
  <si>
    <t>Công ty TNHH Một Thành Viên Chè Phú Bền</t>
  </si>
  <si>
    <t>TT Thanh Ba-huyện Thanh Ba-tỉnh Phú Thọ</t>
  </si>
  <si>
    <t>PA02DHDHN3002</t>
  </si>
  <si>
    <t>Công ty TNHH Phú Giang</t>
  </si>
  <si>
    <t>PA02DHDHN3004</t>
  </si>
  <si>
    <t>Công ty Cổ Phần Đầu Tư Xây Lắp &amp; Vật Liệu Xây Dựng Đông Anh</t>
  </si>
  <si>
    <t>Ngọc Quan, huyện Đoan Hùng</t>
  </si>
  <si>
    <t>PA02HH</t>
  </si>
  <si>
    <t>PA02HH0023625</t>
  </si>
  <si>
    <t>Công Ty TNHH Một Thành Viên Duy Hoàng</t>
  </si>
  <si>
    <t>Khu 10 - TT.Hạ Hoà - H.Hạ Hòa - Phú Thọ</t>
  </si>
  <si>
    <t>PA02HHHHK3001</t>
  </si>
  <si>
    <t>CTy C.Phần Giấy Lửa Việt</t>
  </si>
  <si>
    <t>BT Khu 9 Thị trấn Hạ Hoà T1</t>
  </si>
  <si>
    <t>PA02LT</t>
  </si>
  <si>
    <t>PA02LT0000339</t>
  </si>
  <si>
    <t>Công ty CP sản xuất vật liệu xây dựng Hà Minh Tâm</t>
  </si>
  <si>
    <t>Khu Làng nghề xã Sơn Vi - huyện Lâm Thao - tỉnh Phú Thọ</t>
  </si>
  <si>
    <t>PA02LT0000510</t>
  </si>
  <si>
    <t>Công ty TNHH thương mại Chiến Thắng</t>
  </si>
  <si>
    <t>Khu 14-xã Vĩnh Lại-huyện Lâm Thao-tỉnh Phú Thọ</t>
  </si>
  <si>
    <t>PA02LT0002929</t>
  </si>
  <si>
    <t>Công ty CP đầu tư xây dựng Nội Thành</t>
  </si>
  <si>
    <t>Xã Thuỵ Vân - TP Việt Trì - T.Phú Thọ</t>
  </si>
  <si>
    <t>PA02LT0003439</t>
  </si>
  <si>
    <t>Công ty cổ phần Việt Thịnh</t>
  </si>
  <si>
    <t>PA02LT0007218</t>
  </si>
  <si>
    <t>Công ty cổ phần đầu tư và xây dựng Bắc Á</t>
  </si>
  <si>
    <t>Khu Đồng Mạ-Xã Sơn Vi-H.Lâm Thao T.Phú Thọ</t>
  </si>
  <si>
    <t>PA02LT0007281</t>
  </si>
  <si>
    <t>Công Ty TNHH Minh Phương</t>
  </si>
  <si>
    <t>TT Hùng Sơn- Huyện Lâm Thao</t>
  </si>
  <si>
    <t>PA02LT0007914</t>
  </si>
  <si>
    <t>Công ty CP Supe phốt phát và hóa chất Lâm Thao</t>
  </si>
  <si>
    <t>Khu Phương Lai,Thị trấn Lâm Thao, Huyện Lâm Thao, Tỉnh Phú Thọ, Việt Nam</t>
  </si>
  <si>
    <t>PA02LT0012006</t>
  </si>
  <si>
    <t>Công ty cổ phần Toàn Cầu Xanh Vina</t>
  </si>
  <si>
    <t>Cụm CN Hợp Hải, xã Phùng Nguyên, huyện Lâm Thao, tỉnh Phú Thọ</t>
  </si>
  <si>
    <t>PA02LT0015695</t>
  </si>
  <si>
    <t>Công ty cổ phần Việt Phát Phú Thọ</t>
  </si>
  <si>
    <t>Thị trấn Lâm Thao</t>
  </si>
  <si>
    <t>PA02LTLTA3008</t>
  </si>
  <si>
    <t>Công ty TNHH Đại Hà</t>
  </si>
  <si>
    <t>Cụm công nghiệp huyện Lâm Thao-xã Hợp Hải-H.Lâm Thao-T.Phú Thọ</t>
  </si>
  <si>
    <t>PA02PN</t>
  </si>
  <si>
    <t>PA02PN0000012</t>
  </si>
  <si>
    <t>Công ty cổ phần Tân Phong</t>
  </si>
  <si>
    <t>Cụm KCN Đồng Lạng Phù Ninh Phú Thọ</t>
  </si>
  <si>
    <t>PA02PN0000228</t>
  </si>
  <si>
    <t>CÔNG TY TRÁCH NHIỆM HỮU HẠN INORSEN VINA</t>
  </si>
  <si>
    <t>Cụm Công nghiệp Đồng Lạng xã Phù Ninh Huyện Phù Ninh tỉnh Phú Thọ Việt Nam</t>
  </si>
  <si>
    <t>PA02PN0000265</t>
  </si>
  <si>
    <t>C.ty CP Sung woon International Việt Nam</t>
  </si>
  <si>
    <t>Cụm CN Đồng Lạng Phù Ninh Phú Thọ</t>
  </si>
  <si>
    <t>PA02PN0002894</t>
  </si>
  <si>
    <t>C.ty TNHH Tarpline Hà Nội</t>
  </si>
  <si>
    <t>PA02PN0008915</t>
  </si>
  <si>
    <t>Cty TNHH Seijin Bags Vina</t>
  </si>
  <si>
    <t>CCN Đồng Lạng - H.Phù Ninh - T.Phú Thọ</t>
  </si>
  <si>
    <t>PA02PN0025576</t>
  </si>
  <si>
    <t>Công ty TNHH KPC</t>
  </si>
  <si>
    <t>Cụm công nghiệp Đồng Lạng Xã Phù Ninh Huyện Phù Ninh Tỉnh Phú Thọ Việt Nam</t>
  </si>
  <si>
    <t>PA02PN0025810</t>
  </si>
  <si>
    <t>Công ty cổ phần tư vấn xây dựng điện lực miền Bắc</t>
  </si>
  <si>
    <t>Đường Nguyễn Tất Thành, tổ dân phố Hán Lữ,phường Khai Quang, thành phố Vĩnh Yên, tỉnh Vĩnh Phúc Việt Nam</t>
  </si>
  <si>
    <t>PA02PN0026934</t>
  </si>
  <si>
    <t>Cty CP Đông Á</t>
  </si>
  <si>
    <t>Thị trấn Phong Châu - H.Phù Ninh - T.Phú Thọ</t>
  </si>
  <si>
    <t>PA02PN0027185</t>
  </si>
  <si>
    <t>Cty CP TM Lương Sơn</t>
  </si>
  <si>
    <t>Khu 7 - Xã An Đạo - H.Phù Ninh - t. Phú Thọ</t>
  </si>
  <si>
    <t>PA02PN0027246</t>
  </si>
  <si>
    <t>Cty CP khí công nghiệp Bãi Bằng</t>
  </si>
  <si>
    <t>TT Phong Châu, huyện Phù Ninh, tỉnh Phú Thọ</t>
  </si>
  <si>
    <t>PA02PN0028181</t>
  </si>
  <si>
    <t>Cty TNHH MTV Thế hệ mới Phú Thọ</t>
  </si>
  <si>
    <t>Xã Phú Hộ - TX Phú Thọ - Tỉnh Phú Thọ</t>
  </si>
  <si>
    <t>PA02PN0036009</t>
  </si>
  <si>
    <t>Công ty cổ phần thương mại Trường Phát</t>
  </si>
  <si>
    <t>PA02PN0038247</t>
  </si>
  <si>
    <t>Công ty TNHH Now Vina</t>
  </si>
  <si>
    <t>Khu 6 X.Phú Lộc H.Phù Ninh T.Phú Thọ</t>
  </si>
  <si>
    <t>PA02PN0038326</t>
  </si>
  <si>
    <t>Công ty cổ phần sản xuất thương mại giấy Phong Châu</t>
  </si>
  <si>
    <t>huyện Phù Ninh, tỉnh Phú Thọ</t>
  </si>
  <si>
    <t>PA02PN0039399</t>
  </si>
  <si>
    <t>Tổng công ty Giấy Việt Nam</t>
  </si>
  <si>
    <t>Thị trấn Phong Châu - Huyện Phù Ninh - Tỉnh Phú Thọ</t>
  </si>
  <si>
    <t>PA02PN0040724</t>
  </si>
  <si>
    <t>Đỗ Quốc Dũng</t>
  </si>
  <si>
    <t>Khu 2 - Thị trấn Phong Châu - Huyện Phù Ninh - Tỉnh Phú Thọ</t>
  </si>
  <si>
    <t>PA02PN0041487</t>
  </si>
  <si>
    <t>Công ty cổ phần sản xuất và phát triển Minh Anh</t>
  </si>
  <si>
    <t>Khu 7 xã Gia Thanh Huyện Phù Ninh Tỉnh Phú Thọ Việt Nam</t>
  </si>
  <si>
    <t>PA02PN0041777</t>
  </si>
  <si>
    <t>CÔNG TY TNHH MỘT THÀNH VIÊN CHÈ PHÚ BỀN</t>
  </si>
  <si>
    <t>Xã Trạm Thản - Huyện Phù Ninh - Tỉnh Phú Thọ</t>
  </si>
  <si>
    <t>PA02PN0042775</t>
  </si>
  <si>
    <t>Công ty cổ phần nông nghiệp Phú Lộc</t>
  </si>
  <si>
    <t>Phú Lộc, Phù Ninh, Phú Thọ</t>
  </si>
  <si>
    <t>PA02PN0048368</t>
  </si>
  <si>
    <t>Công ty TNHH năng lượng An Việt Phát Phú Thọ</t>
  </si>
  <si>
    <t>Xã Trị Quận, huyện Phù Ninh, tỉnh Phú Thọ, Việt Nam</t>
  </si>
  <si>
    <t>PA02PN0049503</t>
  </si>
  <si>
    <t>Công ty TNHH Young Kwang Vina</t>
  </si>
  <si>
    <t>Khu 4, xã Phù Ninh, huyện Phù Ninh, tỉnh Phú Thọ.</t>
  </si>
  <si>
    <t>PA02PN0050592</t>
  </si>
  <si>
    <t>Công ty cổ phần bao bì công nghệ ECO</t>
  </si>
  <si>
    <t>Thị trấn Phong Châu, huyện Phù Ninh, tỉnh Phú Thọ</t>
  </si>
  <si>
    <t>PA02PNPNA3004</t>
  </si>
  <si>
    <t>Công ty trách nhiệm hữu hạn PALDO VINA</t>
  </si>
  <si>
    <t>PA02PNPNA3005</t>
  </si>
  <si>
    <t>Ct TNHH JMPlasticsVN</t>
  </si>
  <si>
    <t>Cụm CN Đồng Lạng xã Phù Ninh Huyện Phù Ninh Tỉnh Phú Thọ</t>
  </si>
  <si>
    <t>PA02PNPNA3006</t>
  </si>
  <si>
    <t>CÔNG TY TNHH JIN SUNG VINA</t>
  </si>
  <si>
    <t>PA02PNPNA3007</t>
  </si>
  <si>
    <t>Công ty TNHH DaesungVina</t>
  </si>
  <si>
    <t>CNN Đồng Lạng, xã Phù Ninh, huyện Phù Ninh, tỉnh Phú Thọ</t>
  </si>
  <si>
    <t>PA02PNPNA3008</t>
  </si>
  <si>
    <t>HTX sản xuất giấy Phù Ninh</t>
  </si>
  <si>
    <t>PA02PNPNA3010</t>
  </si>
  <si>
    <t>Cty TNHH một thành viên hóa chất 21</t>
  </si>
  <si>
    <t>Xã Phú Hộ Thị xã Phú Thọ</t>
  </si>
  <si>
    <t>PA02PT</t>
  </si>
  <si>
    <t>PA02PT0000570</t>
  </si>
  <si>
    <t>CTy Thương Mại Vina Kyung Seung</t>
  </si>
  <si>
    <t>Đồn Tây-phường Thanh Vinh-Thị xã Phú Thọ-tỉnh Phú Thọ</t>
  </si>
  <si>
    <t>PA02PT0000772</t>
  </si>
  <si>
    <t>Công ty CP Gốm sứ CTH</t>
  </si>
  <si>
    <t>phường Thanh Vinh-Thị xã Phú Thọ -Phú Thọ</t>
  </si>
  <si>
    <t>PA02PT0000805</t>
  </si>
  <si>
    <t>Công Ty TNHH MTV Hóa Chất 21</t>
  </si>
  <si>
    <t>xã Võ Lao Thanh Ba Phú Thọ</t>
  </si>
  <si>
    <t>PA02PT0013628</t>
  </si>
  <si>
    <t>CÔNG TY TNHH MK NOAH VINA</t>
  </si>
  <si>
    <t>Cụm CN làng nghề Nam Thanh Ba-Xã Đỗ Sơn-H.Thanh Ba-T.Phú Thọ</t>
  </si>
  <si>
    <t>PA02PT0014086</t>
  </si>
  <si>
    <t>Công Ty TNHH FABCHEM VINA</t>
  </si>
  <si>
    <t>Cụm Công nghiệp làng nghề Nam Thanh Ba, xã Đỗ Sơn, huyện Thanh Ba, tỉnh Phú Thọ.</t>
  </si>
  <si>
    <t>PA02PT0014213</t>
  </si>
  <si>
    <t>Công Ty TNHH FABINNO VINA</t>
  </si>
  <si>
    <t>CN Làng Nghề Nam Thanh Ba-xã Đỗ Sơn-H.Thanh Ba-T.Phú Thọ</t>
  </si>
  <si>
    <t>PA02PT0014537</t>
  </si>
  <si>
    <t>Công Ty TNHH MTV Chí Hưng</t>
  </si>
  <si>
    <t>Lương Lỗ, Thanh Ba</t>
  </si>
  <si>
    <t>PA02PT0017899</t>
  </si>
  <si>
    <t>Công ty Cổ phần TJP</t>
  </si>
  <si>
    <t>Lô số 15A, Cụm CN làng nghề Nam Thanh Ba, X.Đỗ Sơn, H.Thanh Ba, T.Phú Thọ, Việt Nam</t>
  </si>
  <si>
    <t>PA02PT0018164</t>
  </si>
  <si>
    <t>Công Ty Cổ Phần Điện Lực Miền Bắc</t>
  </si>
  <si>
    <t>Hà Tiên,Phường Liên Bảo ,TP.Vĩnh Yên,Tỉnh Vĩnh Phúc</t>
  </si>
  <si>
    <t>PA02PT0018315</t>
  </si>
  <si>
    <t>Công ty TNHH KS TECH Phú Thọ</t>
  </si>
  <si>
    <t>Cụm CN Thanh Ba</t>
  </si>
  <si>
    <t>PA02PTPT00030</t>
  </si>
  <si>
    <t>Công Ty Cổ Phần gốm sứ Thanh Hà</t>
  </si>
  <si>
    <t>Phường Phong Châu Thị xã Phú Thọ</t>
  </si>
  <si>
    <t>PA02TA</t>
  </si>
  <si>
    <t>PA02TA0003676</t>
  </si>
  <si>
    <t>Công ty chè Phú Đa</t>
  </si>
  <si>
    <t>TT Thanh Sơn - Huyện Thanh Sơn</t>
  </si>
  <si>
    <t>PA02TA0020103</t>
  </si>
  <si>
    <t>Công ty TNHH Chè SSOE Phú Thọ</t>
  </si>
  <si>
    <t>Xóm Đép Xã Văn Luông-Huyện Tân Sơn-Tỉnh Phú Thọ</t>
  </si>
  <si>
    <t>PA02TA0037138</t>
  </si>
  <si>
    <t>Công ty Cổ phần Đầu tư Phát triển Điện lực Miền Bắc</t>
  </si>
  <si>
    <t>Tân phú</t>
  </si>
  <si>
    <t>PA02TB</t>
  </si>
  <si>
    <t>PA02TB0000130</t>
  </si>
  <si>
    <t>Công ty cổ phần Gốm Sứ HACECO</t>
  </si>
  <si>
    <t>Xã Vũ Yển - Huyện Thanh Ba - Tỉnh Phú Thọ</t>
  </si>
  <si>
    <t>PA02TB0022881</t>
  </si>
  <si>
    <t>Công ty cổ phần Hoàng Gia</t>
  </si>
  <si>
    <t>Khu 3, xã Yển Khê, huyện Thanh Ba, tỉnh Phú Thọ, Việt Nam</t>
  </si>
  <si>
    <t>PA02TB0026530</t>
  </si>
  <si>
    <t>CÔNG TY TNHH MỘT THÀNH VIÊN ROPE</t>
  </si>
  <si>
    <t>Khu 3 - xã Đông Thành - huyện Thanh Ba - tỉnh Phú Thọ, Việt Nam</t>
  </si>
  <si>
    <t>PA02TB0026732</t>
  </si>
  <si>
    <t>CÔNG TY TNHH JAPFA COMFEED VIỆT NAM</t>
  </si>
  <si>
    <t>Thị trấn Hương Canh, huyện Bình Xuyên, tỉnh Vĩnh Phúc, Việt Nam</t>
  </si>
  <si>
    <t>PA02TB0027776</t>
  </si>
  <si>
    <t>Công ty TNHH dịch vụ tổng hợp Hoa Linh</t>
  </si>
  <si>
    <t>Khu 10 xã Ninh Dân Huyện Thanh Ba</t>
  </si>
  <si>
    <t>PA02TB0028113</t>
  </si>
  <si>
    <t>Hộ kinh doanh Nguyễn Đình An</t>
  </si>
  <si>
    <t>PA02TB0028698</t>
  </si>
  <si>
    <t>Chi nhánh công ty TNHH đầu tư và phát triển GOODFAITH Việt Nam tại Phú Thọ</t>
  </si>
  <si>
    <t>Xã Quảng Yên, huyên Thanh Ba</t>
  </si>
  <si>
    <t>PA02TB0030476</t>
  </si>
  <si>
    <t>PA02TBTBH2032</t>
  </si>
  <si>
    <t>Công ty trách nhiệm hữu hạn Hải Yến</t>
  </si>
  <si>
    <t>PA02TBTBH3001</t>
  </si>
  <si>
    <t>Công ty TNHH 1 TV Chè Phú Bền</t>
  </si>
  <si>
    <t>Thị trấn Thanh Ba Huyện Thanh Ba Tỉnh Phú Thọ</t>
  </si>
  <si>
    <t>PA02TBTBH3003</t>
  </si>
  <si>
    <t>Công ty Cổ phần Xi Măng Phú Thọ</t>
  </si>
  <si>
    <t>TT Thanh Ba - H Thanh Ba - Tỉnh Phú Thọ.</t>
  </si>
  <si>
    <t>PA02TBTBH3005</t>
  </si>
  <si>
    <t>CÔNG TY CỔ PHẦN XI MĂNG VICEM SÔNG THAO</t>
  </si>
  <si>
    <t>Khu 9, xã Ninh Dân, huyện Thanh Ba, tỉnh Phú Thọ, Việt Nam</t>
  </si>
  <si>
    <t>PA02TN</t>
  </si>
  <si>
    <t>PA02TN0004531</t>
  </si>
  <si>
    <t>Cty CPXD Tài chính</t>
  </si>
  <si>
    <t>PA02TN0004674</t>
  </si>
  <si>
    <t>Cty CP Gốm XD Ba Triệu</t>
  </si>
  <si>
    <t>PA02TN0004676</t>
  </si>
  <si>
    <t>Công ty CP sản xuất vật liệu xây dựng Đại Phúc</t>
  </si>
  <si>
    <t>PA02TN0008319</t>
  </si>
  <si>
    <t>Công ty Cổ phần Bia Sài Gòn Phú Thọ</t>
  </si>
  <si>
    <t>KCN Trung Hà, xã Dân Quyền, huyện Tam Nông, tỉnh Phú Thọ</t>
  </si>
  <si>
    <t>PA02TN0008333</t>
  </si>
  <si>
    <t>Công ty Cổ phần Gạch Thanh Uyên</t>
  </si>
  <si>
    <t>PA02TN0009583</t>
  </si>
  <si>
    <t>Cty CPVLXD Vĩnh Thịnh - Phú Thọ</t>
  </si>
  <si>
    <t>Khu 5 xã Thượng Nông - Tam Nông - Phú Thọ</t>
  </si>
  <si>
    <t>PA02TN0021210</t>
  </si>
  <si>
    <t>Công ty TNHH Nông nghiệp Quốc tế ARISTA</t>
  </si>
  <si>
    <t>PA02TN0022744</t>
  </si>
  <si>
    <t>Công ty CP dinh dưỡng quốc tế Đài Loan - CN Phú Thọ</t>
  </si>
  <si>
    <t>huyện Tam Nông, tỉnh Phú Thọ</t>
  </si>
  <si>
    <t>PA02TN0023143</t>
  </si>
  <si>
    <t>Công ty cổ phần sản xuất và thương mại Kim Sen</t>
  </si>
  <si>
    <t>PA02TN0023440</t>
  </si>
  <si>
    <t>Công ty cổ phần công nghệ TOHOKU</t>
  </si>
  <si>
    <t>Lô B2, KCN Trung Hà, xã Dân Quyền, huyện Tam Nông, tỉnh Phú Thọ</t>
  </si>
  <si>
    <t>PA02TN0024919</t>
  </si>
  <si>
    <t>Công ty TNHH gạch Minh Sơn</t>
  </si>
  <si>
    <t>Xã Đồng Lương, huyện Cẩm Khê, tỉnh Phú Thọ</t>
  </si>
  <si>
    <t>PA02TN0025080</t>
  </si>
  <si>
    <t>Chi nhánh Công ty cổ phần nhôm Việt Pháp - Nhà máy nhôm Việt Pháp</t>
  </si>
  <si>
    <t>PA02TN0025211</t>
  </si>
  <si>
    <t>Công ty TNHH lợn giống DABACO Phú Thọ</t>
  </si>
  <si>
    <t>Khu 1, xã Tề Lễ, huyện Tam Nông, tỉnh Phú Thọ</t>
  </si>
  <si>
    <t>PA02TN0025212</t>
  </si>
  <si>
    <t>Công ty TNHH ĐTK Phú Thọ</t>
  </si>
  <si>
    <t>Xã Tề Lễ , huyện Tam Nông, tỉnh Phú Thọ, Việt Nam</t>
  </si>
  <si>
    <t>PA02TN0025650</t>
  </si>
  <si>
    <t>Công ty TNHH Minh Hiếu Phú Thọ</t>
  </si>
  <si>
    <t>PA02TN0029707</t>
  </si>
  <si>
    <t>Công ty cổ phần TAKAO Việt Nam</t>
  </si>
  <si>
    <t>Lô B, Khu công nghiệp Trung Hà,Xã Thượng Nông,huyện Tam Nông,tỉnh Phú Thọ,Việt Nam</t>
  </si>
  <si>
    <t>PA02TN0030546</t>
  </si>
  <si>
    <t>Công ty CP đầu tư nông nghiệp Agri-Vina</t>
  </si>
  <si>
    <t>P. Yên Phụ, Q. Tây Hồ, TP. Hà Nội</t>
  </si>
  <si>
    <t>PA02TN0032783</t>
  </si>
  <si>
    <t>Công ty Cổ phần Takao Granite</t>
  </si>
  <si>
    <t>Xã Thanh Uyên, huyện Tam Nông, tỉnh Phú Thọ, Việt Nam</t>
  </si>
  <si>
    <t>PA02TS</t>
  </si>
  <si>
    <t>PA02TS0000607</t>
  </si>
  <si>
    <t>Cty TNHH Khoáng sản &amp; xây dựng H.A.T</t>
  </si>
  <si>
    <t>Xã Giáp Lai, huyện Thanh Sơn</t>
  </si>
  <si>
    <t>PA02TS0000624</t>
  </si>
  <si>
    <t>CN Cty CPKS và luyện kim Thăng Long</t>
  </si>
  <si>
    <t>Xã Thượng Cửu, H.Thanh Sơn, T.Phú Thọ</t>
  </si>
  <si>
    <t>PA02TS0000791</t>
  </si>
  <si>
    <t>Công ty TNHH Hoàng Việt</t>
  </si>
  <si>
    <t>Xã Sơn hùng , huyện Thanh Sơn</t>
  </si>
  <si>
    <t>PA02TS0000868</t>
  </si>
  <si>
    <t>Công Ty Cổ Phần Sắn Sơn Sơn</t>
  </si>
  <si>
    <t>Xã Võ Miếu-H.Thanh Sơn-Phú Thọ</t>
  </si>
  <si>
    <t>PA02TS0011193</t>
  </si>
  <si>
    <t>Công ty cổ phần Bảo Sơn</t>
  </si>
  <si>
    <t>Bãi San - Xã Yên Lãng - Huyện Thanh Sơn</t>
  </si>
  <si>
    <t>PA02TS0018854</t>
  </si>
  <si>
    <t>Hợp tác xã sản xuất giấy xuất khẩu Thuật Kim</t>
  </si>
  <si>
    <t>PA02TS0022771</t>
  </si>
  <si>
    <t>Cty Cổ phần Sản xuất Thương mại và Vận tải Hoàng Gia</t>
  </si>
  <si>
    <t>Thắng Sơn, Thanh Sơn</t>
  </si>
  <si>
    <t>PA02TS0034558</t>
  </si>
  <si>
    <t>Công ty TNHH sản xuất thương mại và dịch vụ CC</t>
  </si>
  <si>
    <t>Xã Văn Miếu huyện Thanh sơn</t>
  </si>
  <si>
    <t>PA02TS0036798</t>
  </si>
  <si>
    <t>Cty TNHH Gạch Ngói Tuynel Việt Tiến</t>
  </si>
  <si>
    <t>Xã Địch quả, huyện thanh Sơn</t>
  </si>
  <si>
    <t>PA02TS0038114</t>
  </si>
  <si>
    <t>Công ty TNHH EMC Thanh Sơn</t>
  </si>
  <si>
    <t>Xã Sơn Hùng, Huyện Thanh Sơn, tỉnh Phú Thọ</t>
  </si>
  <si>
    <t>PA02TT</t>
  </si>
  <si>
    <t>PA02TT0006739</t>
  </si>
  <si>
    <t>Công ty TNHH YFA</t>
  </si>
  <si>
    <t>TT Thanh Thủy</t>
  </si>
  <si>
    <t>PA02TT0007643</t>
  </si>
  <si>
    <t>Công ty TNHH 1 thành viên Sơn Hà Phú Thọ</t>
  </si>
  <si>
    <t>PA02TT0008949</t>
  </si>
  <si>
    <t>Công ty TNHH Sản phẩm thể thao Bai Sheng</t>
  </si>
  <si>
    <t>Khu 1 Xã Đồng Trung, Huyện Thanh Thủy, Tỉnh PHú Thọ</t>
  </si>
  <si>
    <t>PA02TT0009584</t>
  </si>
  <si>
    <t>Công ty cổ phần gạch ngói Sông Đà</t>
  </si>
  <si>
    <t>Xã Yến Mao, huyện Thanh Thủy, tỉnh Phú Thọ</t>
  </si>
  <si>
    <t>PA02TT0012758</t>
  </si>
  <si>
    <t>Công ty TNHH Găng tay Dong Won Việt Nam</t>
  </si>
  <si>
    <t>Cụm công nghiệp làng nghề Hoàng Xá,xã Hoàng Xá,huyện Thanh Thủy tỉnh Phú Thọ</t>
  </si>
  <si>
    <t>PA02TT0014186</t>
  </si>
  <si>
    <t>Công ty TNHH ALIM GLOBAL</t>
  </si>
  <si>
    <t>Cụm công nghiệp Hoàng Xá, Xã Đồng Trung, Huyện Thanh Thủy, Tỉnh Phú Thọ, Việt Nam</t>
  </si>
  <si>
    <t>PA02TT0015867</t>
  </si>
  <si>
    <t>CÔNG TY CỔ PHẦN ĐẦU TƯ THĂNG LONG PHÚ THỌ</t>
  </si>
  <si>
    <t>PA02VT</t>
  </si>
  <si>
    <t>PA02VT0001507</t>
  </si>
  <si>
    <t>CÔNG TY TNHH S&amp;H VINA</t>
  </si>
  <si>
    <t>PA02VT0001707</t>
  </si>
  <si>
    <t>CTy TNHH Dae Yang Vina</t>
  </si>
  <si>
    <t>Khu CN Thuỵ Vân, xã Thụy Vân, TP Việt Trì, tỉnh Phú Thọ</t>
  </si>
  <si>
    <t>PA02VT0001869</t>
  </si>
  <si>
    <t>CÔNG TY TNHH JUNMA PHÚ THỌ</t>
  </si>
  <si>
    <t>PA02VT0005135</t>
  </si>
  <si>
    <t>Công ty TNHH Yakjin Việt Nam</t>
  </si>
  <si>
    <t>Thuỵ Vân xã Thụy Vân TP Việt Trì Tỉnh Phú Thọ Việt Nam</t>
  </si>
  <si>
    <t>PA02VT0005717</t>
  </si>
  <si>
    <t>CÔNG TY TNHH BÁCH ĐẶC LỢI PHÚ THỌ</t>
  </si>
  <si>
    <t>Khu Công Nghiệp Thuỵ Vân, xã Thụy Vân, TP Việt Trì tỉnh Phú Thọ</t>
  </si>
  <si>
    <t>PA02VT0005720</t>
  </si>
  <si>
    <t>Công ty TNHH FLECON Việt Nam</t>
  </si>
  <si>
    <t>Khu CN Thuỵ vân TP Việt trì tỉnh Phú Thọ</t>
  </si>
  <si>
    <t>PA02VT0005847</t>
  </si>
  <si>
    <t>Công ty TNHH một thành viên Pang rim Neotex</t>
  </si>
  <si>
    <t>PA02VT0007150</t>
  </si>
  <si>
    <t>Công ty TNHH SHILLIM Việt Nam</t>
  </si>
  <si>
    <t>TP Việt Trì - tỉnh Phú Thọ</t>
  </si>
  <si>
    <t>PA02VT0007647</t>
  </si>
  <si>
    <t>Công ty cổ phần KSA POLYMER Hà Nội</t>
  </si>
  <si>
    <t>Thành Phố Việt Trì, Tỉnh Phú Thọ</t>
  </si>
  <si>
    <t>PA02VT0008092</t>
  </si>
  <si>
    <t>Công ty TNHH HWASHIN VINA</t>
  </si>
  <si>
    <t>KCN Thuỵ Vân, Xã Thụy Vân, TP Việt Trì, tỉnh Phú Thọ, Việt Nam</t>
  </si>
  <si>
    <t>PA02VT0016362</t>
  </si>
  <si>
    <t>Công ty CP Quartz Việt Nam</t>
  </si>
  <si>
    <t>Thành phố Việt Trì</t>
  </si>
  <si>
    <t>PA02VT0016909</t>
  </si>
  <si>
    <t>CÔNG TY CỔ PHẦN TRƯỜNG THẠCH PHÚ THỌ</t>
  </si>
  <si>
    <t>Khu CN Thụy Vân, Xã Thụy Vân, Thành phố Việt Trì, Tỉnh Phú Thọ, Việt Nam.</t>
  </si>
  <si>
    <t>PA02VT0016911</t>
  </si>
  <si>
    <t>Công ty CP Nhôm Sông Hồng</t>
  </si>
  <si>
    <t>PA02VT0017075</t>
  </si>
  <si>
    <t>CÔNG TY TNHH JNTC VINA</t>
  </si>
  <si>
    <t>PA02VT0017420</t>
  </si>
  <si>
    <t>KCN Thụy Vân, xã Thụy Vân, thành phố Việt Trì, tỉnh Phú Thọ</t>
  </si>
  <si>
    <t>PA02VT0017584</t>
  </si>
  <si>
    <t>Công ty cổ phần Vương Anh</t>
  </si>
  <si>
    <t>PA02VT0017654</t>
  </si>
  <si>
    <t>Công ty TNHH Công Nghệ Cosmos 1</t>
  </si>
  <si>
    <t>Lô 9, Khu CN Thụy Vân, xã Thụy Vân, Thành Phố Việt Trì, tỉnh Phú Thọ, Việt Nam</t>
  </si>
  <si>
    <t>PA02VT0017824</t>
  </si>
  <si>
    <t>Công ty CP CANXI CACBONAT HỮU NGHỊ</t>
  </si>
  <si>
    <t>KCN Thụy Vân, Xã Thụy Vân, Thành phố Việt Trì, tỉnh Phú Thọ, Việt Nam</t>
  </si>
  <si>
    <t>PA02VT0018210</t>
  </si>
  <si>
    <t>Công ty CP HAPPY LAND</t>
  </si>
  <si>
    <t>Gia Cẩm</t>
  </si>
  <si>
    <t>PA02VT0018435</t>
  </si>
  <si>
    <t>Công ty cổ phần CMC</t>
  </si>
  <si>
    <t>PA02VT0019580</t>
  </si>
  <si>
    <t>Công ty CP SXKD Xuất Nhập Khẩu Xuân Thu</t>
  </si>
  <si>
    <t>Khu Liên Minh Phường Minh Phương TP Việt Trì Phú Thọ, Việt Nam</t>
  </si>
  <si>
    <t>PA02VT0020382</t>
  </si>
  <si>
    <t>Công ty TNHH Cao Lâm Phú Thọ</t>
  </si>
  <si>
    <t>Phường Bạch Hạc thành phố Việt Trì Phú Thọ</t>
  </si>
  <si>
    <t>PA02VT0021301</t>
  </si>
  <si>
    <t>Chi nhánh công ty cổ phần bất động sản Việt Nhật tại Phú Thọ</t>
  </si>
  <si>
    <t>Phường Thanh Miếu thành phố Việt Trì Phú Thọ</t>
  </si>
  <si>
    <t>PA02VT0022496</t>
  </si>
  <si>
    <t>Công ty cổ phần phụ gia nhựa Hữu Nghị</t>
  </si>
  <si>
    <t>Lô số 1, KCN Thụy Vân, Thành Phố Việt trì Tỉnh Phú Thọ</t>
  </si>
  <si>
    <t>PA02VT0023327</t>
  </si>
  <si>
    <t>Công ty cổ phần cơ khí đúc Việt Nam</t>
  </si>
  <si>
    <t>KCN Thụy Vân thành phố Việt Trì tỉnh Phú Thọ</t>
  </si>
  <si>
    <t>PA02VT0023508</t>
  </si>
  <si>
    <t>Công ty TNHH công nghệ NAMUGA Phú Thọ</t>
  </si>
  <si>
    <t>Lô B9 KCN Thụy Vân, xã Thụy vân, thành phố Việt Trì, tỉnh Phú Thọ</t>
  </si>
  <si>
    <t>PA02VT0024557</t>
  </si>
  <si>
    <t>Công ty cổ phần gạch men TASA</t>
  </si>
  <si>
    <t>Khu công nghiệp Thụy Vân thành phố Việt Trì tỉnh Phú Thọ</t>
  </si>
  <si>
    <t>PA02VT0024789</t>
  </si>
  <si>
    <t>Công ty cổ phần sản xuất công nghiệp và thương mại Việt Nhật</t>
  </si>
  <si>
    <t>Lô 3, KCN Thụy Vân, TP Việt Trì, tỉnh Phú Thọ</t>
  </si>
  <si>
    <t>PA02VT0025757</t>
  </si>
  <si>
    <t>CÔNG TY TNHH PHÚ ĐẠT VIỆT NAM</t>
  </si>
  <si>
    <t>Khu Công Nghiệp Thụy Vân, xã Thụy Vân, Thành Phố Việt Trì, Tỉnh Phú Thọ, Việt Nam</t>
  </si>
  <si>
    <t>PA02VT0025773</t>
  </si>
  <si>
    <t>CÔNG TY TNHH NHỰA HẢI MINH</t>
  </si>
  <si>
    <t>Vân Phú Việt Trì, Phú Thọ</t>
  </si>
  <si>
    <t>PA02VT0026539</t>
  </si>
  <si>
    <t>Chi nhánh tại tỉnh Phú Thọ-Công ty TNHH VINCOM RETAIL miền Bắc</t>
  </si>
  <si>
    <t>Trung tâm thương mại Vincom Việt Trì, đường Hùng Vương, P.Tiên Cát, TP.Việt Trì, T.Phú Thọ Việt Nam</t>
  </si>
  <si>
    <t>PA02VT0026739</t>
  </si>
  <si>
    <t>Công ty TNHH xây dựng và thương mại Tiến Thọ</t>
  </si>
  <si>
    <t>phường Nông Trang, thành phố Việt Trì, tỉnh Phú Thọ, Việt Nam</t>
  </si>
  <si>
    <t>PA02VT0026849</t>
  </si>
  <si>
    <t>Công ty cổ phần phụ gia PVC xanh</t>
  </si>
  <si>
    <t>Xã Thụy Vân, TP Việt Trì, Tỉnh Phú Thọ</t>
  </si>
  <si>
    <t>PA02VT0027130</t>
  </si>
  <si>
    <t>CÔNG TY CỔ PHẦN GEMMY WOOD</t>
  </si>
  <si>
    <t>KCN Thuỵ Vân, xã Thụy Vân, TP Việt Trì, tỉnh Phú Thọ, VN</t>
  </si>
  <si>
    <t>PA02VT0027327</t>
  </si>
  <si>
    <t>Công ty TNHH JNTC VINA</t>
  </si>
  <si>
    <t>Xã Thụy Vân, thành phố Việt Trì, tỉnh Phú Thọ, Việt Nam</t>
  </si>
  <si>
    <t>PA02VT0028016</t>
  </si>
  <si>
    <t>CÔNG TY TNHH MỘT THÀNH VIÊN HUYỀN LĨNH</t>
  </si>
  <si>
    <t>KCN Thụy Vân</t>
  </si>
  <si>
    <t>PA02VT0028642</t>
  </si>
  <si>
    <t>Công ty cổ phần Famous Việt Nam</t>
  </si>
  <si>
    <t>Khu CN Thụy Vân, Xã Thụy Vân,TP Việt Trì, Tỉnh Phú Thọ</t>
  </si>
  <si>
    <t>PA02VT0029068</t>
  </si>
  <si>
    <t>Khách sạn Mường Thanh LUXURY Phú Thọ - Chi nhánh Cty CP Tập Đoàn Mường Thanh</t>
  </si>
  <si>
    <t>PA02VT0029683</t>
  </si>
  <si>
    <t>CÔNG TY CỔ PHẦN RỒNG BIỂN VINA</t>
  </si>
  <si>
    <t>cụm công nghiệp Bạch Hạc, Phường Bạch Hạc, Thành phố Việt Trì</t>
  </si>
  <si>
    <t>PA02VT0031471</t>
  </si>
  <si>
    <t>CÔNG TY CP CÔNG NGHỆ TẠO HÌNH CƠ KHÍ VIỆT NAM</t>
  </si>
  <si>
    <t>PA02VT0031568</t>
  </si>
  <si>
    <t>CÔNG TY CỔ PHẦN THẮNG CƯỜNG</t>
  </si>
  <si>
    <t>Cụm Công nghiệp Bạch Hạc, Phường Bạch Hạc, Thành phố Việt Trì, Tỉnh Phú Thọ, Việt Nam</t>
  </si>
  <si>
    <t>PA02VT0041455</t>
  </si>
  <si>
    <t>CÔNG TY CỔ PHẦN SẢN XUẤT THƯƠNG MẠI HỮU NGHỊ</t>
  </si>
  <si>
    <t>PA02VTVT10004</t>
  </si>
  <si>
    <t>Công Ty Cổ Phần CMC</t>
  </si>
  <si>
    <t>Phường Tiên Cát TP Việt Trì PT</t>
  </si>
  <si>
    <t>PA02VTVT10006</t>
  </si>
  <si>
    <t>Công ty cổ phần Việt Trì VIGLACERA</t>
  </si>
  <si>
    <t>Phố Hồng Hà, Phường Tiên Cát TP Việt Trì tỉnh Phú Thọ</t>
  </si>
  <si>
    <t>PA02VTVT10010</t>
  </si>
  <si>
    <t>Công ty cổ phần bánh kẹo Hải Hà</t>
  </si>
  <si>
    <t>25-27 đường Trương Định, P.Trương Định, Q.Hai Bà Trưng, TP Hà Nội</t>
  </si>
  <si>
    <t>PA02VTVT10022</t>
  </si>
  <si>
    <t>Công ty Cổ Phần Bia Rượu Nước giải khát VIGER</t>
  </si>
  <si>
    <t>Phường Thanh Miếu TP Việt Trì</t>
  </si>
  <si>
    <t>PA02VTVT60089</t>
  </si>
  <si>
    <t>Công ty Trí Đức Phú Thọ</t>
  </si>
  <si>
    <t>Số 02 - phố Hồng Hà - Phường Bến Gót - thành phố Việt Trì - tỉnh Phú Thọ</t>
  </si>
  <si>
    <t>PA02VTVT90001</t>
  </si>
  <si>
    <t>Cty TNHH MIWON V Nam BT</t>
  </si>
  <si>
    <t>Phường Thọ Sơn TP Việt Trì PT</t>
  </si>
  <si>
    <t>PA02VTVT90002</t>
  </si>
  <si>
    <t>Phường Bến Gót TP Việt Trì</t>
  </si>
  <si>
    <t>PA02VTVT90007</t>
  </si>
  <si>
    <t>Cty CP Sản Xuất TM Hữu Nghị</t>
  </si>
  <si>
    <t>Phường Nông Trang Thành Phố Việt trì Tỉnh Phú Thọ</t>
  </si>
  <si>
    <t>PA02VTVT90008</t>
  </si>
  <si>
    <t>Công ty trách nhiệm hữu hạn TEIJIN FRONTIER SHONAI</t>
  </si>
  <si>
    <t>Khu 3 Phường Vân Cơ Thành Phố Việt Trì Tỉnh Phú Thọ Việt Nam</t>
  </si>
  <si>
    <t>PA02VTVT90009</t>
  </si>
  <si>
    <t>Công ty TNHH Phát Triển Công Nghiệp</t>
  </si>
  <si>
    <t>Khu CN Thụy Vân, xã Thụy Vân, thành phố Việt Trì, tỉnh Phú Thọ, Việt Nam</t>
  </si>
  <si>
    <t>PA02VTVT90010</t>
  </si>
  <si>
    <t>Công ty TNHH Dệt Phú Thọ</t>
  </si>
  <si>
    <t>Khu công nghiệp Thuỵ Vân, xã Thụy Vân, Thành phố Việt Trì tỉnh Phú Thọ</t>
  </si>
  <si>
    <t>PA02VTVTA1013</t>
  </si>
  <si>
    <t>Lô B3, KCN Thuỵ Vân, Xã Thụy Vân, TP Việt Trì Tỉnh Phú Thọ, Việt Nam</t>
  </si>
  <si>
    <t>PA02VTVTA2008</t>
  </si>
  <si>
    <t>Công ty cổ phần Bia Hà Nội - Hồng Hà</t>
  </si>
  <si>
    <t>Khu 1 phường Vân Phú thành phố Việt Trì tỉnh Phú Thọ</t>
  </si>
  <si>
    <t>PA02VTVTA2017</t>
  </si>
  <si>
    <t>Công ty cổ phần sản xuất và dịch vụ Bảo Minh Phú Thọ</t>
  </si>
  <si>
    <t>PA02VTVTA2019</t>
  </si>
  <si>
    <t>Công ty Cổ Phần Hoàng Hà</t>
  </si>
  <si>
    <t>Khu 3 - Vân Phú - Việt Trì - Phú Thọ</t>
  </si>
  <si>
    <t>PA02VTVTA3007</t>
  </si>
  <si>
    <t>Công ty TNHH SEIN TOGETHER KEE EUN Việt Nam</t>
  </si>
  <si>
    <t>PA02VTVTA3008</t>
  </si>
  <si>
    <t>Công ty TNHH TE VINA Prime</t>
  </si>
  <si>
    <t>Khu CN Thuỵ Vân TP Việt Trì PT</t>
  </si>
  <si>
    <t>PA02VTVTA3011</t>
  </si>
  <si>
    <t>Cty TNHH KOR VIPACK</t>
  </si>
  <si>
    <t>Khu CN Thuỵ Vân, xã Thụy Vân, TP Việt Trì, tỉnh Phú Thọ, Việt Nam</t>
  </si>
  <si>
    <t>PA02VTVTA3012</t>
  </si>
  <si>
    <t>Công ty TNHH DONGKUK Việt Nam</t>
  </si>
  <si>
    <t>Lô số 10 - KCN Thụy Vân - Thành phố Việt Trì - tỉnh Phú Thọ</t>
  </si>
  <si>
    <t>PA02VTVTA3014</t>
  </si>
  <si>
    <t>Công ty TNHH SAM-A VINA</t>
  </si>
  <si>
    <t>Khu công nghiệp Thuỵ Vân thành phố Việt Trì tỉnh Phú Thọ</t>
  </si>
  <si>
    <t>PA02VTVTA3018</t>
  </si>
  <si>
    <t>Công ty Cổ Phần Hoá Chất Việt Trì</t>
  </si>
  <si>
    <t>Phố Sông Thao Phường Thọ Sơn Thành Phố Việt Trì Tỉnh Phú Thọ</t>
  </si>
  <si>
    <t>PA02VTVTA3019</t>
  </si>
  <si>
    <t>Công Ty Cổ PHần Dệt Vĩnh Phú</t>
  </si>
  <si>
    <t>Số 9, đường đại nải, P.Nông Trang TP Việt Trì Tỉnh Phú Thọ</t>
  </si>
  <si>
    <t>PA02VTVTA3022</t>
  </si>
  <si>
    <t>Phường Bến Gót thành phố Việt Trì Tỉnh Phú Thọ</t>
  </si>
  <si>
    <t>PA02VTVTA3023</t>
  </si>
  <si>
    <t>Công ty TNHH một thành viên thương mại VIRESIN</t>
  </si>
  <si>
    <t>PA02VTVTA3024</t>
  </si>
  <si>
    <t>CÔNG TY TNHH VIKORE PHÚ THỌ</t>
  </si>
  <si>
    <t>Lô B6, Khu CN Thụy Vân, Xã Thụy Vân, Thành Phố Việt Trì, Tỉnh Phú Thọ, Việt Nam</t>
  </si>
  <si>
    <t>PA02VTVTA3027</t>
  </si>
  <si>
    <t>Công ty TNHH WOONG JIN</t>
  </si>
  <si>
    <t>Khu Công Nghiệp Thuỵ Vân VTrì</t>
  </si>
  <si>
    <t>PA02VTVTA3028</t>
  </si>
  <si>
    <t>Công ty TNHH SeShin Việt Nam</t>
  </si>
  <si>
    <t>KCN Thụy Vân, Xã Thụy Vân, TP Việt Trì, tỉnh Phú Thọ, VN</t>
  </si>
  <si>
    <t>PA02VTVTA3031</t>
  </si>
  <si>
    <t>Cty TNHH REFINE Việt Nam</t>
  </si>
  <si>
    <t>Khu Công Nghiệp Thuỵ Vân Thành Phố Việt Trì</t>
  </si>
  <si>
    <t>PA02VTVTN3001</t>
  </si>
  <si>
    <t>CÔNG TY TNHH NAM KANG PHÚ THỌ</t>
  </si>
  <si>
    <t>Lô số 4 khu CN Thụy Vân Xã Thụy Vân TP Việt Trì Tỉnh Phú Thọ, Việt Nam</t>
  </si>
  <si>
    <t>PA02VTVTN3002</t>
  </si>
  <si>
    <t>Công ty Cổ Phần Việt Vương</t>
  </si>
  <si>
    <t>Khu CN thuỵ vân TP Việt Trì PT</t>
  </si>
  <si>
    <t>PA02VTVTN3005</t>
  </si>
  <si>
    <t>Công ty TNHH Tai Ryong Việt Nam</t>
  </si>
  <si>
    <t>KCN Thụy Vân, xã Thụy Vân, TP Việt Trì, tỉnh Phú Thọ, Việt Nam</t>
  </si>
  <si>
    <t>PA02YL</t>
  </si>
  <si>
    <t>PA02YL0010106</t>
  </si>
  <si>
    <t>Công ty TNHH MTV Phúc Thành</t>
  </si>
  <si>
    <t>Huyện Yên Lập</t>
  </si>
  <si>
    <t>PA02YL0023422</t>
  </si>
  <si>
    <t>Công ty TNHH Xây dựng Tự Lập</t>
  </si>
  <si>
    <t>Khu hành chính, thị trấn Lâm thao, huyện Lâm Thao, tỉnh Phú Thọ</t>
  </si>
  <si>
    <t>PA02YL0025363</t>
  </si>
  <si>
    <t>Công ty TNHH Mirae Soongwon Vina</t>
  </si>
  <si>
    <t>Huyện Yên Lập, tỉnh Phú Thọ, Việt Nam</t>
  </si>
  <si>
    <t>PA02YLYLA2010</t>
  </si>
  <si>
    <t>CTy TNHH 1 Thành Viên Chè Á Châu PT</t>
  </si>
  <si>
    <t>Trạm Nhà Máy Chè Ngọc Lập</t>
  </si>
  <si>
    <t>Mã KH</t>
  </si>
  <si>
    <t>Tổng</t>
  </si>
  <si>
    <t>* Cao điểm trưa ngày 26-07-2022 (DR 20MW) gồm khu vực Lâm Thao, Phù Ninh, Phú Thọ, Cẩm Khê, Yên Lập</t>
  </si>
  <si>
    <t>* Cao điểm trưa ngày 28-07-2022 (DR 40MW) gồm khu vực Việt Trì, Lâm Thao, Phù Ninh, Phú Thọ, Cẩm Khê, Yên Lập</t>
  </si>
  <si>
    <t>* Cao điểm tối ngày 28-07-2022 (DR 10MW) gồm khu vực Thanh Ba</t>
  </si>
  <si>
    <t>* Cao điểm trưa ngày 27-07-2022 (DR 20MW) gồm khu vực Đoan Hùng, Hạ Hòa, Thanh Ba, Thanh Sơn, Tam Nông, Thanh Thủy</t>
  </si>
  <si>
    <t>Phụ lục 1: Danh sách các khách hàng DR theo từng ngày</t>
  </si>
  <si>
    <t>Phần ĐD &amp; Trạm 110kV</t>
  </si>
  <si>
    <r>
      <t xml:space="preserve">TỔNG CÔNG TY ĐIỆN LỰC MIỀN BĂC
</t>
    </r>
    <r>
      <rPr>
        <b/>
        <u/>
        <sz val="11"/>
        <rFont val="Times New Roman"/>
        <family val="1"/>
      </rPr>
      <t>CÔNG TY ĐIỆN LỰC PHÚ THỌ</t>
    </r>
  </si>
  <si>
    <r>
      <t xml:space="preserve">    P4: </t>
    </r>
    <r>
      <rPr>
        <sz val="13"/>
        <rFont val="Times New Roman"/>
        <family val="1"/>
      </rPr>
      <t>……………………………..................................................................</t>
    </r>
    <r>
      <rPr>
        <b/>
        <sz val="13"/>
        <rFont val="Times New Roman"/>
        <family val="1"/>
      </rPr>
      <t xml:space="preserve">
    TTĐKX: </t>
    </r>
    <r>
      <rPr>
        <sz val="13"/>
        <rFont val="Times New Roman"/>
        <family val="1"/>
      </rPr>
      <t>……………………………….....................................................</t>
    </r>
    <r>
      <rPr>
        <b/>
        <sz val="13"/>
        <rFont val="Times New Roman"/>
        <family val="1"/>
      </rPr>
      <t xml:space="preserve">
    P9:</t>
    </r>
    <r>
      <rPr>
        <sz val="13"/>
        <rFont val="Times New Roman"/>
        <family val="1"/>
      </rPr>
      <t xml:space="preserve"> ……………………………..................................................................</t>
    </r>
  </si>
  <si>
    <t xml:space="preserve">
Phạm Văn Chúc</t>
  </si>
  <si>
    <t xml:space="preserve">
Dương Xuân Hoàng</t>
  </si>
  <si>
    <r>
      <t xml:space="preserve">Yêu cầu: 
</t>
    </r>
    <r>
      <rPr>
        <sz val="11"/>
        <rFont val="Times New Roman"/>
        <family val="1"/>
      </rPr>
      <t>1 Các đơn vị rà soát công việc trên lưới, trường hợp có công việc bổ sung với lịch cắt điện đã được duyệt mà không phát sinh phạm vi cắt điện, thời gian mất điện, khách hàng mất điện, gửi đăng ký bổ sung để kết hợp lịch theo thời gian quy định.
2. Trường hợp đơn vị có đăng ký cắt điện bổ sung so với kế hoạch tuần phát sinh phạm vi cắt điện, thời gian mất điện, khách hàng mất điện phải có giải trình lý do bổ sung kèm theo.
3. Khi đăng ký cắt điện về PCPT phải đối chiếu với kế hoạch cắt điện tháng, năm đã phê duyệt. Nếu không theo kế hoạch năm, tháng phải gửi kèm giải trình lý do để Công ty xem xét.</t>
    </r>
    <r>
      <rPr>
        <b/>
        <sz val="11"/>
        <rFont val="Times New Roman"/>
        <family val="1"/>
      </rPr>
      <t xml:space="preserve">
</t>
    </r>
    <r>
      <rPr>
        <sz val="11"/>
        <rFont val="Times New Roman"/>
        <family val="1"/>
      </rPr>
      <t>4. Khi thực hiện dự án đấu nối TBA chống quá tải phải đăng ký san tải các TBA phân phối 
5. Đối với các TBA đấu nối mới chưa nghiệm thu đóng điện: Yêu cầu ĐL + Đơn vị thi công + chủ đầu tư lập biên bản xác định phạm vi đóng điện, thông báo địa phương và khi thực hiện các công việc tiếp theo phải đăng ký với Điện lực.</t>
    </r>
  </si>
  <si>
    <t>SCTX</t>
  </si>
  <si>
    <t>Việt trì</t>
  </si>
  <si>
    <t xml:space="preserve">Căn cứ vào kế hoạch cắt điện tháng 10 đã được Giám đốc Công ty Điện lực Phú Thọ phê duyệt. </t>
  </si>
  <si>
    <t>TTĐKX, Phòng công nghệ thông tin lập kế hoạch công tác về hệ thống SCADA, hệ thống kênh truyền trình Giám đốc Công ty duyệt, cụ thể như sau:</t>
  </si>
  <si>
    <t>Kế hoạch công tác dự kiến:</t>
  </si>
  <si>
    <t>Tên thiết bị, kênh truyền, địa điểm công tác</t>
  </si>
  <si>
    <t>Phạm vi ảnh hưởng</t>
  </si>
  <si>
    <t>Số lượng người công tác</t>
  </si>
  <si>
    <t>Lưu ý (điều chỉnh, phát sinh)</t>
  </si>
  <si>
    <t>Ghi Chú</t>
  </si>
  <si>
    <t xml:space="preserve">Yêu cầu: </t>
  </si>
  <si>
    <t>- Ban Giám đốc (để báo cáo);
- P4, P10, P11;
- Lưu: TTĐKX, CNTT.</t>
  </si>
  <si>
    <t>Trần Ngọc Hà</t>
  </si>
  <si>
    <t xml:space="preserve">TBA 180kVA- La Phù 3(373E4.11) </t>
  </si>
  <si>
    <t>Đội QLVH</t>
  </si>
  <si>
    <t>Thay công tơ đầu cực định kỳ kết hợp vệ sinh công nghiệp, chỉnh trang 5S TBA</t>
  </si>
  <si>
    <t>Điện lực</t>
  </si>
  <si>
    <t xml:space="preserve"> Cắt các AB lộ 1,2,3; Cắt AB-T, Cắt FCO-3T1 xuống MBA          </t>
  </si>
  <si>
    <t xml:space="preserve">TBA 160kVA- Bảo Yên 3(373E4.11) </t>
  </si>
  <si>
    <t>TBA 180kVA-Trung Nghĩa 4( 972 TG Đồng Luận)</t>
  </si>
  <si>
    <t xml:space="preserve"> Cắt các AB lộ 1,2,3; AB-TBNT; Cắt AB-T, Cắt FCO-9T1 xuống MBA          </t>
  </si>
  <si>
    <t>TBA 160kVA-Đào Xá 13 (373E4.11)</t>
  </si>
  <si>
    <t>1/ Thay công tơ, TI đầu cực
2/ Kết hợp vệ sinh công nghiệp TBA</t>
  </si>
  <si>
    <t xml:space="preserve"> Cắt các AB lộ 1,2,3; AB-TBNT; Cắt AB-T, Cắt DCL331-3 xuống MBA          </t>
  </si>
  <si>
    <t>TBA 250kVA-Đào Xá 12 (373E4.11)</t>
  </si>
  <si>
    <t>1/ Thay công tơ đầu cực
2/ Kết hợp vệ sinh công nghiệp TBA</t>
  </si>
  <si>
    <t>TBA 250kVA-Đào Xá 11 (373E4.11)</t>
  </si>
  <si>
    <t>TBA 250kVA-Đào Xá 8 (373E4.11)</t>
  </si>
  <si>
    <t>Thay công tơ đầu cực định kỳ</t>
  </si>
  <si>
    <t xml:space="preserve"> Cắt các AB lộ 1,2; AB-TBNT; Cắt AB-T, Cắt FCO-3T1 xuống MBA          </t>
  </si>
  <si>
    <t>TBA 250kVA-Đào Xá 3 (373E4.11)</t>
  </si>
  <si>
    <t>TBA 160kVA-Đào Xá 9 (373E4.11)</t>
  </si>
  <si>
    <t xml:space="preserve"> Cắt các AB lộ 1,2,3; AB-TBNT; Cắt AB-T, Cắt FCO-3T1 xuống MBA          </t>
  </si>
  <si>
    <t>TBA 180kVA-Đào Xá 4 (373E4.11)</t>
  </si>
  <si>
    <t>TBA 400kVA-Đào Xá 2 (373E4.11)</t>
  </si>
  <si>
    <t>TBA 180kVA-Đào Xá 10 (373E4.11)</t>
  </si>
  <si>
    <t xml:space="preserve"> Cắt các AB lộ 1,2; Cắt AB-T, Cắt FCO-3T1 xuống MBA          </t>
  </si>
  <si>
    <t>TBA 250kVA-Đào Xá 5 (373E4.11)</t>
  </si>
  <si>
    <t>TBA 100kVA-Đào Xá 15(373E4.11)</t>
  </si>
  <si>
    <t>1/ Thay công tơ dầu cực định kỳ
2/ Kết hợp cân đảo pha, vệ sinh công nghiệp TBA</t>
  </si>
  <si>
    <t>TBA 100kVA-Đào Xá 6 (373E4.11)</t>
  </si>
  <si>
    <t xml:space="preserve">TBA 250kVA- BT Đức Thịnh  ĐZ22kV lộ 473E4.11 </t>
  </si>
  <si>
    <t xml:space="preserve"> Cắt các AB lộ 1,2; AB-TBNT; Cắt AB-T, Cắt DCL431-3 xuống MBA          </t>
  </si>
  <si>
    <t xml:space="preserve">TBA 560kVA- Giầy Thanh Thủy 1  ĐZ 10kV lộ 972 TG Đồng Luận </t>
  </si>
  <si>
    <t xml:space="preserve"> Cắt các AB lộ 1,2; AB-TBNT; Cắt AB-T, Cắt DCL931-3 xuống MBA          </t>
  </si>
  <si>
    <t xml:space="preserve">TBA 1000kVA- Giầy Thanh Thủy 2  ĐZ 10kV lộ 972 TG Đồng Luận </t>
  </si>
  <si>
    <t>TBA Tứ Mỹ 4
(400KVA-373E4.16)</t>
  </si>
  <si>
    <t>0,01</t>
  </si>
  <si>
    <r>
      <t>* Điện lực Tam Nông thực hiện:</t>
    </r>
    <r>
      <rPr>
        <sz val="10"/>
        <rFont val="Times New Roman"/>
        <family val="1"/>
      </rPr>
      <t xml:space="preserve">  Sơn lại các chi tiết sắt hoen rỉ, băng bó lại cáp đầu cực MBA, cáp xuất tuyến lộ thực hiện công tác 5S tại TBA. 
</t>
    </r>
  </si>
  <si>
    <t>Cắt AB-TBNT, cắt AB- A, B,  cắt AB- T, cắt  DCL 331-3 xuống MBA.</t>
  </si>
  <si>
    <t>TBA Hồng Đà 4
(250KVA-473E4.11)</t>
  </si>
  <si>
    <t>Cắt AB-TBNT, cắt AB- A, B,  cắt AB- T, cắt  DCL 431-3 xuống MBA.</t>
  </si>
  <si>
    <t>TBA Hưng Hóa 8
(400KVA-971 TGCT)</t>
  </si>
  <si>
    <t>Cắt AB-TBNT, cắt AB- A, B,  cắt AB- T, cắt  DCL 931-3 xuống MBA.</t>
  </si>
  <si>
    <t>TBA 250 kVA Thọ sơn 2 lộ 474 E4.1</t>
  </si>
  <si>
    <t>ĐLTPVT</t>
  </si>
  <si>
    <t xml:space="preserve">Lắp giá đỡ cáp xuất tuyến 0,4 kV + Cáp cực máy , chụp sứ cực máy  SLICON tách nối đất CSV Thực hiện 5S TBA theo kế hoạch </t>
  </si>
  <si>
    <t>5s lưới điện</t>
  </si>
  <si>
    <t>Cắt AB-1,2,3, Cắt AB-TBNT, Cắt AB-T, Cắt FCO-4A,B,C</t>
  </si>
  <si>
    <t>TBA 320 kVA Vân phú 6 lộ 472 E4.6</t>
  </si>
  <si>
    <t>Cắt AB-1,2,3, Cắt AB-TBNT, Cắt AB-T, Cắt DCL431-3</t>
  </si>
  <si>
    <t>TBA 320 kVA Vân phú 7 lộ 472 E4.6</t>
  </si>
  <si>
    <t>TBA 320 kVA Vân phú 8 lộ 472 E4.6</t>
  </si>
  <si>
    <t>* TBA Hà Lộc 11-250kVA-22/0,4kV lộ 476 E4.7</t>
  </si>
  <si>
    <t>ĐL
TXPT</t>
  </si>
  <si>
    <t xml:space="preserve">
* Sửa chữa tiếp xúc cáp xuất tuyến
* Kiểm tra xử lý TX đường dây
</t>
  </si>
  <si>
    <t>- Cắt AB-A,B
- Cắt AB-TBNT
- Cắt AB-T</t>
  </si>
  <si>
    <t>* TBA KS TECH PT-1000kVA-35/0,4kV lộ 373 E4.7</t>
  </si>
  <si>
    <t xml:space="preserve">
* Thay công tơ đầu cực phục vụ đo xa ( Công ty FOS VINA )
</t>
  </si>
  <si>
    <t>- Cắt AB-1,2,3
- Cắt AB-TBNT
- Cắt MC-T
- Cắt DCL 331-1</t>
  </si>
  <si>
    <t>* TBA HÒN NGỌC VIỄN ĐÔNG -180kVA-6/0,4kV lộ 671 TGĐS</t>
  </si>
  <si>
    <t xml:space="preserve">* Thay công tơ đầu cực phục vụ đo xa 
</t>
  </si>
  <si>
    <t>- Cắt AB-1,2,3
- Cắt AB-TBNT
- Cắt AB-T
- Cắt DCL 331-1</t>
  </si>
  <si>
    <t>* ĐD 0,4kV lộ A sau TBA Hà Thạch 4B-250kVA-35/0,4kV lộ 373 E4.10</t>
  </si>
  <si>
    <t xml:space="preserve">
* Thay khóa hãm tại cột 17A2, 17A3
* Kiểm tra xử lý TX đường dây
</t>
  </si>
  <si>
    <t>- Cắt AB-A</t>
  </si>
  <si>
    <t>* ĐD 0,4kV lộ A sau TBA Sơn Cương 2-250kVA-35/0,4kV lộ 371 E4.7</t>
  </si>
  <si>
    <t xml:space="preserve">
* Sử lý TX đường dây tại cột 3A
</t>
  </si>
  <si>
    <t>* TBA CTY TNHH MAY PT-250kVA-22/0,4kV lộ 472 E4.7</t>
  </si>
  <si>
    <t>- Cắt AB-1,2,3
- Cắt AB-TBNT
- Cắt AB-T
- Cắt DCL 431-1</t>
  </si>
  <si>
    <t>* TBA BỆNH VIỆN TÂM THẦN-320kVA-6/0,4kV lộ 673 TGPT</t>
  </si>
  <si>
    <t>- Cắt AB-1,2
- Cắt AB-TBNT
- Cắt AB-T
- Cắt DCL 631-1</t>
  </si>
  <si>
    <t>* TBA Công ty Cổ phần đầu tư xây dựng Thành Đạt-180kVA-35/0,4kV lộ 373 E4.10</t>
  </si>
  <si>
    <t>- Cắt AB-1,2
- Cắt AB-TBNT
- Cắt AB-T
- Cắt DCL 331-1</t>
  </si>
  <si>
    <t>* TBA CS ĐƯỜNG HCM-50kVA-22/0,4kV lộ 476 E4.7</t>
  </si>
  <si>
    <t>- Cắt AB-1,2
- Cắt AB-TBNT
- Cắt AB-T
- Cắt DCL 431-1</t>
  </si>
  <si>
    <t>* TBA CHÍ HƯNG-1250kVA-6/0,4kV lộ 672 TGPT</t>
  </si>
  <si>
    <t>- Cắt AB-1,2
- Cắt AB-TBNT
- Cắt MC-T
- Cắt DCL 631-1</t>
  </si>
  <si>
    <t>* ĐD 0,4kV lộ A sau TBA Võ Lao 3-200kVA-35/0,4kV lộ 371 E4.7</t>
  </si>
  <si>
    <t xml:space="preserve">
* Thay khóa hãm tại cột 6A
* Bắt bổ xung ghip pha nguội tại cột 6A
</t>
  </si>
  <si>
    <t>* TBA Hà Thạch 7-320kVA-35/0,4kV lộ 373 E4.10</t>
  </si>
  <si>
    <t xml:space="preserve">
* Bắt bổ xung ghíp pha nguội tại cột 7C, 4A, 14B
* Kiểm tra xử lý TX đường dây 
</t>
  </si>
  <si>
    <t>- Cắt AB-A,B,C
- Cắt AB-TBNT
- Cắt AB-T</t>
  </si>
  <si>
    <t>* TBA Long Ân 1-250kVA-22/0,4kV lộ 476 E4.7</t>
  </si>
  <si>
    <t xml:space="preserve">* Bắt bổ xung ghíp pha nguội tại cột 2AB,3A
* Kiểm tra xử lý TX đường dây 
</t>
  </si>
  <si>
    <t>* ĐD 0,4kV lộ C sau TBA Bột Sắn 1-320kVA-22/0,4kV lộ 476 E4.7</t>
  </si>
  <si>
    <t xml:space="preserve">
* Thay khóa hãm tại cột C20
* Kiểm tra xử lý TX đường dây 
</t>
  </si>
  <si>
    <t>- Cắt AB-C</t>
  </si>
  <si>
    <t>* TBA Trường Thịnh 4-160kVA-22/0,4kV lộ 476 E4.7</t>
  </si>
  <si>
    <t xml:space="preserve">* Bắt bổ xung ghíp pha nguội tại cột 4B,6B,5A
* Kiểm tra xử lý TX đường dây 
</t>
  </si>
  <si>
    <t>* ĐD 0,4kV lộ A sau TBA Sơn Cương 5-180kVA-35/0,4kV lộ 371 E4.7</t>
  </si>
  <si>
    <t xml:space="preserve">* Thay khóa hãm tại cột 1A
* Kiểm tra xử lý TX đường dây 
</t>
  </si>
  <si>
    <t>* ĐD 0,4kV lộ A sau TBA Bơm Sơn Cương -100kVA-35/0,4kV lộ 371 E4.7</t>
  </si>
  <si>
    <t xml:space="preserve">* Thay khóa hãm tại cột 18A4
* Kiểm tra xử lý TX đường dây 
</t>
  </si>
  <si>
    <t>* ĐD 0,4kV lộ A sau TBA Lương Lỗ 1 -250kVA-6/0,4kV lộ 672 TGPT</t>
  </si>
  <si>
    <t xml:space="preserve">* Thay khóa hãm tại cột 3A
* Kiểm tra xử lý TX đường dây 
</t>
  </si>
  <si>
    <t>* ĐD 0,4kV lộ A sau TBA Đỗ Sơn 7 -100kVA-6/0,4kV lộ 671 TGĐS</t>
  </si>
  <si>
    <t xml:space="preserve">* Thay khóa hãm tại cột 4A,5A
* Kiểm tra xử lý TX đường dây 
</t>
  </si>
  <si>
    <t>* TBAVườn Hoa 1 -320kVA-22/0,4kV lộ 476 E4.7</t>
  </si>
  <si>
    <t>* Bổ xung dầu MBA
* VSCN TBA</t>
  </si>
  <si>
    <t>- Cắt AB-A,B
- Cắt AB-TBNT
- Cắt AB-T
- Cắt DCL 431-1</t>
  </si>
  <si>
    <t xml:space="preserve">ĐZ 10kV lộ 971E4.14 đến DCLPT 973-7/20LL (971) đang cắt, đến cột số 28 lộ 971-E4.14 (cột giao nguồn lộ 971 và 975-E4.14 đã tách lèo) </t>
  </si>
  <si>
    <t>Điện Lực Đoan Hùng</t>
  </si>
  <si>
    <t>0,5</t>
  </si>
  <si>
    <r>
      <t xml:space="preserve">- </t>
    </r>
    <r>
      <rPr>
        <b/>
        <sz val="11"/>
        <rFont val="Times New Roman"/>
        <family val="1"/>
      </rPr>
      <t xml:space="preserve">Điện Lực Đoan Hùng:            
 '- </t>
    </r>
    <r>
      <rPr>
        <sz val="11"/>
        <rFont val="Times New Roman"/>
        <family val="1"/>
      </rPr>
      <t>Thay 3 pha dây dẫn AC-50 bằng dây AC-95 (loại đây thu hồi) từ cột 29 đến cột 37 lộ 971E4.14 (chiều dài 984m).</t>
    </r>
    <r>
      <rPr>
        <b/>
        <sz val="11"/>
        <rFont val="Times New Roman"/>
        <family val="1"/>
      </rPr>
      <t xml:space="preserve">
</t>
    </r>
    <r>
      <rPr>
        <sz val="11"/>
        <rFont val="Times New Roman"/>
        <family val="1"/>
      </rPr>
      <t xml:space="preserve">
 </t>
    </r>
  </si>
  <si>
    <t>sửa chữa thường xuyên</t>
  </si>
  <si>
    <t>+ Cắt MC 971E4.14
+ Kéo MC ra vị trí vận hành
- Đóng DTĐ 971-76.</t>
  </si>
  <si>
    <t xml:space="preserve">ĐZ 10kV lộ 975-E4.14 đến cột số 28 lộ 971-E4.14 (cột giao nguồn lộ 971 và 975-E4.14 đã tách lèo)  </t>
  </si>
  <si>
    <r>
      <t xml:space="preserve">- Điện Lực Đoan Hùng:         
</t>
    </r>
    <r>
      <rPr>
        <sz val="12"/>
        <rFont val="Times New Roman"/>
        <family val="1"/>
      </rPr>
      <t>-Thay 3 pha dây dẫn AC-50 bằng dây AC-95 (loại đây thu hồi) từ cột 28 sang cột 29 lộ 971E4.14 (chiều dài 30m).
-Đấu nối đường dây sau khi thay dây tại cột 28 lộ 971E4.14</t>
    </r>
  </si>
  <si>
    <r>
      <t xml:space="preserve">+ Cắt MC 971E4.14
+ Kéo MC ra vị trí vận hành
- Đóng DTĐ 971-76.
</t>
    </r>
    <r>
      <rPr>
        <b/>
        <sz val="12"/>
        <rFont val="Times New Roman"/>
        <family val="1"/>
      </rPr>
      <t>(Đã thực hiện ở mục 1)</t>
    </r>
  </si>
  <si>
    <t>0,6</t>
  </si>
  <si>
    <t>+ Cắt MC 975E4.14
+ Kéo MC ra vị trí vận hành
- Đóng DTĐ 975-76.</t>
  </si>
  <si>
    <t xml:space="preserve">ĐZ 10kV lộ 971E4.14 sau DCLPT 971-7/29  </t>
  </si>
  <si>
    <r>
      <t xml:space="preserve">- </t>
    </r>
    <r>
      <rPr>
        <b/>
        <sz val="11"/>
        <rFont val="Times New Roman"/>
        <family val="1"/>
      </rPr>
      <t>Điện Lực Đoan Hùng:            
 '-</t>
    </r>
    <r>
      <rPr>
        <sz val="11"/>
        <rFont val="Times New Roman"/>
        <family val="1"/>
      </rPr>
      <t>Thay 3 pha dây dẫn AC-50 bằng dây AC-95 (loại đây thu hồi) từ cột 37 đến cột 47 lộ 971E4.14 (chiều dài 1076m).
-Đấu nối hoàn chỉnh sau khi thay dây đảm bảo đóng điện.</t>
    </r>
  </si>
  <si>
    <t>+ Cắt DCLPT 971-7/29.</t>
  </si>
  <si>
    <r>
      <t xml:space="preserve">- </t>
    </r>
    <r>
      <rPr>
        <b/>
        <sz val="11"/>
        <rFont val="Times New Roman"/>
        <family val="1"/>
      </rPr>
      <t>Điện Lực Đoan Hùng:            
 '-</t>
    </r>
    <r>
      <rPr>
        <sz val="11"/>
        <rFont val="Times New Roman"/>
        <family val="1"/>
      </rPr>
      <t>Thay 3 pha dây dẫn AC-50 bằng dây AC-95 (loại đây thu hồi) từ cột 48 đến cột 58 lộ 971E4.14 (chiều dài 812m).
-Đấu nối hoàn chỉnh sau khi thay dây đảm bảo đóng điện.</t>
    </r>
  </si>
  <si>
    <r>
      <t xml:space="preserve">TTĐKX: </t>
    </r>
    <r>
      <rPr>
        <sz val="13"/>
        <rFont val="Times New Roman"/>
        <family val="1"/>
      </rPr>
      <t>………………………..................................</t>
    </r>
    <r>
      <rPr>
        <b/>
        <sz val="13"/>
        <rFont val="Times New Roman"/>
        <family val="1"/>
      </rPr>
      <t xml:space="preserve">
P10:</t>
    </r>
    <r>
      <rPr>
        <sz val="13"/>
        <rFont val="Times New Roman"/>
        <family val="1"/>
      </rPr>
      <t xml:space="preserve"> ………………………….....................................</t>
    </r>
  </si>
  <si>
    <t>VSCN</t>
  </si>
  <si>
    <r>
      <t xml:space="preserve">KẾ HOẠCH CÔNG TÁC SCADA TẠI TTĐKX PHÚ THỌ
</t>
    </r>
    <r>
      <rPr>
        <b/>
        <u/>
        <sz val="12"/>
        <rFont val="Times New Roman"/>
        <family val="1"/>
      </rPr>
      <t xml:space="preserve">Tuần 13 </t>
    </r>
    <r>
      <rPr>
        <b/>
        <sz val="12"/>
        <rFont val="Times New Roman"/>
        <family val="1"/>
      </rPr>
      <t>(Từ ngày 28 tháng 03 năm 2023 đến ngày 03 tháng 04 năm 2023)</t>
    </r>
  </si>
  <si>
    <t>Căn cứ vào đăng ký kế hoạch công trình thay LBS473-7/20 Bể Bơi Việt Trì lộ 473E4.1
Căn cứ vào đăng ký kế hoạch Test tín hiệu End to End của LBS473-7/20 Bể Bơi Việt Trì lộ 473E4.1 về TTĐXK của Công ty TNHH ABB Việt Nam</t>
  </si>
  <si>
    <r>
      <rPr>
        <sz val="13"/>
        <rFont val="Times New Roman"/>
        <family val="1"/>
      </rPr>
      <t xml:space="preserve">Việt Trì, ngày 29 tháng 03 năm 2023
</t>
    </r>
    <r>
      <rPr>
        <b/>
        <sz val="13"/>
        <rFont val="Times New Roman"/>
        <family val="1"/>
      </rPr>
      <t xml:space="preserve">LẬP BIỂU     </t>
    </r>
  </si>
  <si>
    <t>Tại LBS473-7/20 Bể Bơi Việt Trì lộ 473E4.1</t>
  </si>
  <si>
    <t>Công ty TNHH ABB Việt Nam</t>
  </si>
  <si>
    <t>Test tín hiệu End to End của LBS473-7/20 Bể Bơi Việt Trì lộ 473E4.1 về TTĐXK</t>
  </si>
  <si>
    <t>CQT</t>
  </si>
  <si>
    <t>ĐTXD</t>
  </si>
  <si>
    <t xml:space="preserve">Lâm Thao </t>
  </si>
  <si>
    <t>Chỉ tiêu KH giao tháng 04 của B4</t>
  </si>
  <si>
    <t>NPSC</t>
  </si>
  <si>
    <t>SCL</t>
  </si>
  <si>
    <t>5:00</t>
  </si>
  <si>
    <t>ĐZ 22kV sau DCL473-7/26/76/1 Vĩnh Phú-Hùng Lô cấp đến DCL473-7/26/19 Kim Đức lộ 477E4.18</t>
  </si>
  <si>
    <t>05:00</t>
  </si>
  <si>
    <t>ĐZ 22kV sau DCLPT473-7/28 đến DCLPT477-7/64/28 An Đạo đến DCL473-7/106 đến DCLPT472-7/128 Trị Quận lộ 473E4.10</t>
  </si>
  <si>
    <t>6:00</t>
  </si>
  <si>
    <t>Công ty CP Tập đoàn PC1</t>
  </si>
  <si>
    <r>
      <t xml:space="preserve">ĐZ 475E4.10 cấp điện TBA bơm Bình Bộ </t>
    </r>
    <r>
      <rPr>
        <b/>
        <sz val="11"/>
        <rFont val="Times New Roman"/>
        <family val="1"/>
      </rPr>
      <t>(hiện đang tách khỏi vận hành)</t>
    </r>
  </si>
  <si>
    <r>
      <t xml:space="preserve">* ĐZ 477E4.10 cấp đến DCL477-7/64/8 An Đạo
* ĐZ 479E4.10 cấp đến DCLF479-7E4.10/67 </t>
    </r>
    <r>
      <rPr>
        <b/>
        <sz val="11"/>
        <rFont val="Times New Roman"/>
        <family val="1"/>
      </rPr>
      <t>(hiện đang tách khỏi vận hành)</t>
    </r>
  </si>
  <si>
    <t>ĐZ 374E4.10 cấp đến DCL374-7/86 (374E4.10)</t>
  </si>
  <si>
    <r>
      <rPr>
        <b/>
        <sz val="11"/>
        <rFont val="Times New Roman"/>
        <family val="1"/>
      </rPr>
      <t>Tại RCL374/269/10 Thu Cúc:</t>
    </r>
    <r>
      <rPr>
        <sz val="11"/>
        <rFont val="Times New Roman"/>
        <family val="1"/>
      </rPr>
      <t xml:space="preserve">
- Cắt RCL374/269/10 Thu Cúc
- Cắt DCL374-7/269/10 Thu Cúc
* DCLPT374-7/269/73/22T/38A/47 Thu Cúc-Đồng Thập cắt</t>
    </r>
  </si>
  <si>
    <t>08:00</t>
  </si>
  <si>
    <t>CTM</t>
  </si>
  <si>
    <r>
      <rPr>
        <b/>
        <sz val="11"/>
        <rFont val="Times New Roman"/>
        <family val="1"/>
      </rPr>
      <t xml:space="preserve">Tại DCL475-7/29/4B Kim Sen-Takao Việt Nam-Trung Hà lộ 475E4.11:
</t>
    </r>
    <r>
      <rPr>
        <sz val="11"/>
        <rFont val="Times New Roman"/>
        <family val="1"/>
      </rPr>
      <t>- Cắt RCL475/29/4B Kim Sen-Takao Việt Nam-Trung Hà</t>
    </r>
    <r>
      <rPr>
        <b/>
        <sz val="11"/>
        <rFont val="Times New Roman"/>
        <family val="1"/>
      </rPr>
      <t xml:space="preserve">
</t>
    </r>
    <r>
      <rPr>
        <sz val="11"/>
        <rFont val="Times New Roman"/>
        <family val="1"/>
      </rPr>
      <t>- Cắt DCL475-7/29/4B Kim Sen-Takao Việt Nam-Trung Hà</t>
    </r>
  </si>
  <si>
    <t>Công ty CP Tập đoàn PC1; XNDV Phú Thọ</t>
  </si>
  <si>
    <r>
      <t xml:space="preserve">KẾ HOẠCH CẮT ĐIỆN &amp; TÁCH THIẾT BỊ
</t>
    </r>
    <r>
      <rPr>
        <b/>
        <u/>
        <sz val="12"/>
        <rFont val="Times New Roman"/>
        <family val="1"/>
      </rPr>
      <t xml:space="preserve">Bổ sung tuần 16 lần 01 </t>
    </r>
    <r>
      <rPr>
        <b/>
        <sz val="12"/>
        <rFont val="Times New Roman"/>
        <family val="1"/>
      </rPr>
      <t>(Từ ngày 18 tháng 04 đến ngày 24 tháng 04 năm 2023)</t>
    </r>
  </si>
  <si>
    <t>TTĐKX, Phòng Kỹ thuật, Kinh doanh lập kế hoạch cắt điện và tách thiết bị trên lưới điện tuần 16 bổ sung lần 01 trình Giám đốc Công ty duyệt, cụ thể như sau:</t>
  </si>
  <si>
    <t>Chỉ tiêu độ tin cậy CCĐ tuần 16 bổ sung lần 01 dự kiến theo kế hoạch của B4</t>
  </si>
  <si>
    <r>
      <rPr>
        <sz val="13"/>
        <rFont val="Times New Roman"/>
        <family val="1"/>
      </rPr>
      <t xml:space="preserve">Việt Trì, ngày 17 tháng 04 năm 2023
</t>
    </r>
    <r>
      <rPr>
        <b/>
        <sz val="13"/>
        <rFont val="Times New Roman"/>
        <family val="1"/>
      </rPr>
      <t xml:space="preserve">LẬP BIỂU     </t>
    </r>
  </si>
  <si>
    <r>
      <rPr>
        <b/>
        <sz val="11"/>
        <color rgb="FFFF0000"/>
        <rFont val="Times New Roman"/>
        <family val="1"/>
      </rPr>
      <t>ĐL Phù Ninh xin hoãn thực hiện công việc do Truyền tải điện hoãn công việc cắt điện ĐZ 220kV  giao chéo. Công việc hoãn cụ thể:</t>
    </r>
    <r>
      <rPr>
        <b/>
        <sz val="11"/>
        <rFont val="Times New Roman"/>
        <family val="1"/>
      </rPr>
      <t xml:space="preserve">
1. ĐL Phù Ninh cho phép B (Công ty CP Tập đoàn PC1) thực hiện dự án Nâng khả năng tải Đường dây 220kV Việt Trì-Vĩnh Yên -Vĩnh Tường: 
</t>
    </r>
    <r>
      <rPr>
        <sz val="11"/>
        <rFont val="Times New Roman"/>
        <family val="1"/>
      </rPr>
      <t>* Làm giàn giáo, bọc Hotline đường dây trung thế giao chéo để bảo đảm khoảng cách an toàn khi thi công thay dây mới ĐZ 220kV Việt Trì-Vĩnh Yên-Vĩnh Tường:
- Tại khoảng cột 54-56 NR Kim Đức lộ 473E4.10
- Tại khoảng cột 55 NR Kim Đức đi TBA Vĩnh Phú 2 lộ 473E4.10</t>
    </r>
  </si>
  <si>
    <r>
      <rPr>
        <b/>
        <sz val="11"/>
        <color rgb="FFFF0000"/>
        <rFont val="Times New Roman"/>
        <family val="1"/>
      </rPr>
      <t>ĐL Phù Ninh xin hoãn thực hiện công việc do Truyền tải điện hoãn công việc cắt điện ĐZ 220kV  giao chéo. Công việc hoãn cụ thể:</t>
    </r>
    <r>
      <rPr>
        <b/>
        <sz val="11"/>
        <rFont val="Times New Roman"/>
        <family val="1"/>
      </rPr>
      <t xml:space="preserve">
1. ĐL Phù Ninh cho phép B (Công ty CP Tập đoàn PC1) thực hiện dự án Nâng khả năng tải Đường dây 220kV Việt Trì-Vĩnh Yên-Vĩnh Tường: 
</t>
    </r>
    <r>
      <rPr>
        <sz val="11"/>
        <rFont val="Times New Roman"/>
        <family val="1"/>
      </rPr>
      <t>* Làm giàn giáo, bọc Hotline đường dây trung thế giao chéo để bảo đảm khoảng cách an toàn khi thi công thay dây mới ĐZ 220kV Việt Trì-Vĩnh Yên-Vĩnh Tường:
- Tại khoảng cột 29-30 đường trục 473E4.10 giao chéo khoảng 24-25 ĐZ 220kV Việt Trì-Vĩnh Yên-Vĩnh Tường
- Tại khoảng cột 85-87 đường trục 473E4.10 giao chéo khoảng 38-39 ĐZ 220kV Việt Trì-Vĩnh Yên-Vĩnh Tường
- Tại khoảng cột 3-5 NR Phong Châu 6 lộ 473E4.10 giao chéo khoảng 38-39 ĐZ 220kV Việt Trì-Vĩnh Yên-Vĩnh Tường
- Tại khoảng cột 27-28 NR Trị Quận lộ 473E4.10 giao chéo khoảng 44-45 ĐZ 220kV Việt Trì-Vĩnh Yên-Vĩnh Tường
- Tại khoảng cột 4-6 NR Gia Thanh 4 IVO lộ 473E4.10 giao chéo khoảng 47-48 ĐZ 220kV Việt Trì-Vĩnh Yên-Vĩnh Tường</t>
    </r>
  </si>
  <si>
    <r>
      <rPr>
        <b/>
        <sz val="11"/>
        <color rgb="FFFF0000"/>
        <rFont val="Times New Roman"/>
        <family val="1"/>
      </rPr>
      <t>ĐL Phù Ninh xin hoãn thực hiện công việc do Truyền tải điện hoãn công việc cắt điện ĐZ 220kV  giao chéo. Công việc hoãn cụ thể:</t>
    </r>
    <r>
      <rPr>
        <b/>
        <sz val="11"/>
        <rFont val="Times New Roman"/>
        <family val="1"/>
      </rPr>
      <t xml:space="preserve">
1. ĐL Phù Ninh cho phép B (Công ty CP Tập đoàn PC1) thực hiện dự án Nâng khả năng tải Đường dây 220kV Việt Trì-Vĩnh Yên -Vĩnh Tường: 
</t>
    </r>
    <r>
      <rPr>
        <sz val="11"/>
        <rFont val="Times New Roman"/>
        <family val="1"/>
      </rPr>
      <t>* Làm giàn giáo, bọc Hotline đường dây trung thế giao chéo để bảo đảm khoảng cách an toàn khi thi công thay dây mới ĐZ 220kV Việt Trì-Vĩnh Yên-Vĩnh Tường:
- Tại khoảng cột 46-47 đường trục 475E4.10</t>
    </r>
  </si>
  <si>
    <r>
      <rPr>
        <b/>
        <sz val="11"/>
        <color rgb="FFFF0000"/>
        <rFont val="Times New Roman"/>
        <family val="1"/>
      </rPr>
      <t>ĐL Phù Ninh xin hoãn thực hiện công việc do Truyền tải điện hoãn công việc cắt điện ĐZ 220kV  giao chéo. Công việc hoãn cụ thể:</t>
    </r>
    <r>
      <rPr>
        <b/>
        <sz val="11"/>
        <rFont val="Times New Roman"/>
        <family val="1"/>
      </rPr>
      <t xml:space="preserve">
1. ĐL Phù Ninh cho phép B (Công ty CP Tập đoàn PC1) thực hiện dự án Nâng khả năng tải Đường dây 220kV Việt Trì-Vĩnh Yên-Vĩnh Tường: 
</t>
    </r>
    <r>
      <rPr>
        <sz val="11"/>
        <rFont val="Times New Roman"/>
        <family val="1"/>
      </rPr>
      <t>* Làm giàn giáo, bọc Hotline đường dây trung thế giao chéo để bảo đảm khoảng cách an toàn khi thi công thay dây mới ĐZ 220kV Việt Trì-Vĩnh Yên-Vĩnh Tường:</t>
    </r>
    <r>
      <rPr>
        <b/>
        <sz val="11"/>
        <rFont val="Times New Roman"/>
        <family val="1"/>
      </rPr>
      <t xml:space="preserve">
</t>
    </r>
    <r>
      <rPr>
        <sz val="11"/>
        <rFont val="Times New Roman"/>
        <family val="1"/>
      </rPr>
      <t xml:space="preserve">- Tại khoảng cột 37-38 đường trục mạch kép 477-479E4.10 giao chéo khoảng 24-25 ĐZ 220kV Việt Trì-Vĩnh Yên-Vĩnh Tường
</t>
    </r>
    <r>
      <rPr>
        <b/>
        <sz val="11"/>
        <rFont val="Times New Roman"/>
        <family val="1"/>
      </rPr>
      <t>2. ĐL Phù Ninh phối hợp XNDV Phú Thọ thực hiện TNĐK CBM 2023:</t>
    </r>
    <r>
      <rPr>
        <sz val="11"/>
        <rFont val="Times New Roman"/>
        <family val="1"/>
      </rPr>
      <t xml:space="preserve">
- Tháo lắp thanh cái, cho phép XNDV thí nghiệm định kỳ CBM 2023  cáp suất tuyến lộ 477, 479 E4.10</t>
    </r>
    <r>
      <rPr>
        <b/>
        <sz val="11"/>
        <rFont val="Times New Roman"/>
        <family val="1"/>
      </rPr>
      <t xml:space="preserve">
2. Sau khi kết thúc công tác thực hiện khôi phục điện</t>
    </r>
  </si>
  <si>
    <r>
      <rPr>
        <b/>
        <sz val="11"/>
        <color rgb="FFFF0000"/>
        <rFont val="Times New Roman"/>
        <family val="1"/>
      </rPr>
      <t>ĐL Phù Ninh xin hoãn thực hiện công việc do Truyền tải điện hoãn công việc cắt điện ĐZ 220kV  giao chéo. Công việc hoãn cụ thể:</t>
    </r>
    <r>
      <rPr>
        <b/>
        <sz val="11"/>
        <rFont val="Times New Roman"/>
        <family val="1"/>
      </rPr>
      <t xml:space="preserve">
1. ĐL Phù Ninh cho phép B (Công ty CP Tập đoàn PC1) thực hiện dự án Nâng khả năng tải Đường dây 220kV Việt Trì-Vĩnh Yên-Vĩnh Tường: 
</t>
    </r>
    <r>
      <rPr>
        <sz val="11"/>
        <rFont val="Times New Roman"/>
        <family val="1"/>
      </rPr>
      <t>* Làm giàn giáo, bọc Hotline đường dây trung thế giao chéo để bảo đảm khoảng cách an toàn khi thi công thay dây mới ĐZ 220kV Việt Trì-Vĩnh Yên-Vĩnh Tường:</t>
    </r>
    <r>
      <rPr>
        <b/>
        <sz val="11"/>
        <rFont val="Times New Roman"/>
        <family val="1"/>
      </rPr>
      <t xml:space="preserve">
</t>
    </r>
    <r>
      <rPr>
        <sz val="11"/>
        <rFont val="Times New Roman"/>
        <family val="1"/>
      </rPr>
      <t>- Tại khoảng cột 31-32 đường trục 374E4.10 giao chéo khoảng 24-25 ĐZ 220kV Việt Trì-Vĩnh Yên-Vĩnh Tường
- Tại khoảng cột 58-60 đường trục 374E4.10 giao chéo khoảng 31-32 ĐZ 220kV Việt Trì-Vĩnh Yên-Vĩnh Tường</t>
    </r>
    <r>
      <rPr>
        <b/>
        <sz val="11"/>
        <rFont val="Times New Roman"/>
        <family val="1"/>
      </rPr>
      <t xml:space="preserve">
2. Sau khi kết thúc công tác thực hiện khôi phục điện</t>
    </r>
  </si>
  <si>
    <t>Căn cứ vào đăng ký bổ sung tuần 16 bổ sung lần 01 của ĐL Phù Ninh, Thanh Sơn để thực hiện công việc trên lưới điện</t>
  </si>
  <si>
    <r>
      <t xml:space="preserve">ĐZ 35kV sau DCL374-7/269/10 Thu Cúc đến DCLPT374-7/269/73/22T/38A/47 Thu Cúc-Đồng Thập lộ 374E4.8
</t>
    </r>
    <r>
      <rPr>
        <b/>
        <sz val="11"/>
        <rFont val="Times New Roman"/>
        <family val="1"/>
      </rPr>
      <t>(Kết hợp lịch cắt điện Tuần 16 đã được duyệt)</t>
    </r>
  </si>
  <si>
    <t>Cty CP DPS Phú Thọ</t>
  </si>
  <si>
    <t>ĐZ 371E4.8 cấp đến DCL371-7/34/6LL374 đến DCL371-7/212/4 Tân Lập 4 đến DCL373-7/1 (373E4.21)</t>
  </si>
  <si>
    <r>
      <rPr>
        <b/>
        <sz val="11"/>
        <rFont val="Times New Roman"/>
        <family val="1"/>
      </rPr>
      <t>Tại E4.8:</t>
    </r>
    <r>
      <rPr>
        <sz val="11"/>
        <rFont val="Times New Roman"/>
        <family val="1"/>
      </rPr>
      <t xml:space="preserve">
- Cắt MC371, kéo ra VTTN
- Đóng DTĐ371-76</t>
    </r>
  </si>
  <si>
    <r>
      <t xml:space="preserve">1. ĐL Thanh Sơn Cho phép B (Cty CP DPS Phú Thọ) thực hiện:
</t>
    </r>
    <r>
      <rPr>
        <b/>
        <i/>
        <sz val="11"/>
        <rFont val="Times New Roman"/>
        <family val="1"/>
      </rPr>
      <t>* Tại cột 7 NR Thu Cúc 16 lộ 374E4.8:</t>
    </r>
    <r>
      <rPr>
        <sz val="11"/>
        <rFont val="Times New Roman"/>
        <family val="1"/>
      </rPr>
      <t xml:space="preserve">
- Đấu nối ĐZ 35kV và TBA 250kVA-35/0.4kV cấp điện cho Trung tâm dịch vụ du lịch sinh thái tổng hợp Đèo Cón tại cột 7 NR Thu Cúc 16 lộ 374E4.8.
- Sau khi kết thúc công tác, để DCL331-3 xuống MBA Trung tâm dịch vụ du lịch sinh thái tổng hợp Đèo Cón ở vị trí cắt. ĐL nghiệm thu điểm đấu nối.</t>
    </r>
  </si>
  <si>
    <r>
      <t xml:space="preserve">* ĐZ 371E4.8 cấp đến DCL371-7/212/4 Tân Lập 4 đến DCL373-7/1 (373E4.21) đến cột 34 đường trục 371E4.8 tách lèo đi cột 1 MV 371-374E4.8
* ĐZ 35kV sau cột 34 đường trục 371E4.8 tách lèo đi cột 1 MV 371-374E4.8 </t>
    </r>
    <r>
      <rPr>
        <b/>
        <sz val="11"/>
        <rFont val="Times New Roman"/>
        <family val="1"/>
      </rPr>
      <t>(đã cắt điện từ 09h30)</t>
    </r>
  </si>
  <si>
    <r>
      <rPr>
        <b/>
        <sz val="11"/>
        <rFont val="Times New Roman"/>
        <family val="1"/>
      </rPr>
      <t>Tại E4.8:</t>
    </r>
    <r>
      <rPr>
        <sz val="11"/>
        <rFont val="Times New Roman"/>
        <family val="1"/>
      </rPr>
      <t xml:space="preserve">
- Cắt MC371, kéo ra VTTN
- Đóng DTĐ371-76
* cột 34 đường trục 371E4.8 tách lèo đi cột 1 MV 371-374E4.8</t>
    </r>
  </si>
  <si>
    <r>
      <t xml:space="preserve">* ĐZ 35kV sau cột 34 đường trục 371E4.8 tách lèo đi cột 1 MV 371-374E4.8 </t>
    </r>
    <r>
      <rPr>
        <b/>
        <sz val="11"/>
        <rFont val="Times New Roman"/>
        <family val="1"/>
      </rPr>
      <t>(đã cắt điện từ 09h30)</t>
    </r>
    <r>
      <rPr>
        <sz val="11"/>
        <rFont val="Times New Roman"/>
        <family val="1"/>
      </rPr>
      <t xml:space="preserve">
* ĐZ 374E4.8 cấp đến DCL371-7/34/6LL374 đến DCL373-7/72/3 LL374 đến DCL372-7/20/1LL374 đến RCL373/312 đến DCLPT374-7/175/36/59 Thu Ngạc - Phúc Khánh đến DCLPT372-7/61/83 Tề Lễ-Sơn Hùng đến DCL374-7/269/10 Thu Cúc </t>
    </r>
    <r>
      <rPr>
        <b/>
        <sz val="11"/>
        <rFont val="Times New Roman"/>
        <family val="1"/>
      </rPr>
      <t>(Kết hợp lịch cắt điện Tuần 16 được duyệt)</t>
    </r>
  </si>
  <si>
    <t>Cty CP ĐTKT Thành Phát</t>
  </si>
  <si>
    <r>
      <rPr>
        <b/>
        <sz val="11"/>
        <rFont val="Times New Roman"/>
        <family val="1"/>
      </rPr>
      <t xml:space="preserve">Tại E4.8:
</t>
    </r>
    <r>
      <rPr>
        <sz val="11"/>
        <rFont val="Times New Roman"/>
        <family val="1"/>
      </rPr>
      <t>- Cắt MC374, kéo ra VTTN
- Đóng DTĐ374-76
* cột 34 đường trục 371E4.8 tách lèo đi cột 1 MV 371-374E4.8</t>
    </r>
  </si>
  <si>
    <r>
      <t>Kết hợp giảm tải cho ĐZ 173E1.35-171E4.21 do mở vòng tại 171E4.17 phục vụ dự án Nâng cao năng lực truyền tải đường dây 110kV Trạm 220kV Việt Trì - TBA 110kV Bắc Việt Trì - TBA 110kV Thụy Vân, tỉnh Phú Thọ:
1. ĐL Thanh Sơn cho phép B (Cty CP ĐTKT Thành Phát) thực hiện dự án Nâng cao ĐTCCCĐ lưới điện huyện Thanh Sơn, Tân Sơn, Thanh Thủy theo PA đa chia, đa nối (MDMC):
* Tại cột 6 MV lộ 371-374E4.8:</t>
    </r>
    <r>
      <rPr>
        <sz val="11"/>
        <color rgb="FFFF0000"/>
        <rFont val="Times New Roman"/>
        <family val="1"/>
      </rPr>
      <t xml:space="preserve">
</t>
    </r>
    <r>
      <rPr>
        <sz val="11"/>
        <rFont val="Times New Roman"/>
        <family val="1"/>
      </rPr>
      <t xml:space="preserve">- Lắp đặt: Biến điện áp cấp nguồn = 02 bộ, LBS 35kV/630A (đã bao gồm tủ điều khiển, modem 3G/APN, giá đỡ, cáp điều khiển, kẹp cực) = 01 bộ, Cầu dao liên động 3 pha 35kV - 630A = 02 bộ, Cầu chì tự rơi 35kV  (bộ 1 pha) – Polymer = 02 bộ, Chống sét van 35kV = 02 bộ, Xà, giá đỡ và các phụ kiện kèm theo, Thu hồi vật tư cũ xà, giá (ĐS mới LBS371-7/34/6LL374E4.8, DCL371-7/34/6.1LL374E4.8, DCL371-7/34/6.2LL374E4.8). Sau khi kết thúc công tác để LBS371-7/34/6LL374E4.8, DCL371-7/34/6.1LL374E4.8, DCL371-7/34/6.2LL374E4.8 ở vị trí cắt. 
- Test tín hiệu SCADA của LBS371-7/34/6LL374E4.8 lắp mới về TTĐKX
</t>
    </r>
    <r>
      <rPr>
        <sz val="11"/>
        <color rgb="FFFF0000"/>
        <rFont val="Times New Roman"/>
        <family val="1"/>
      </rPr>
      <t>- Yêu cầu NVVH gửi bìa phiếu PCĐ tối thiểu 2 giờ trước thời điểm dự kiến đóng điện về TTĐKX</t>
    </r>
  </si>
  <si>
    <r>
      <rPr>
        <b/>
        <sz val="11"/>
        <rFont val="Times New Roman"/>
        <family val="1"/>
      </rPr>
      <t>Kết hợp giảm tải cho ĐZ 173E1.35-171E4.21 do mở vòng tại 171E4.17 phục vụ dự án Nâng cao năng lực truyền tải đường dây 110kV Trạm 220kV Việt Trì - TBA 110kV Bắc Việt Trì - TBA 110kV Thụy Vân, tỉnh Phú Thọ:
1. ĐL Thanh Sơn cho phép B (Cty CP ĐTKT Thành Phát) thực hiện dự án Nâng cao ĐTCCCĐ lưới điện huyện Thanh Sơn, Tân Sơn, Thanh Thủy theo PA đa chia, đa nối (MDMC):</t>
    </r>
    <r>
      <rPr>
        <sz val="11"/>
        <rFont val="Times New Roman"/>
        <family val="1"/>
      </rPr>
      <t xml:space="preserve">
- Đấu lèo tại cột 34 đường trục lộ 371E4.8 đi cột 1 MV 371-374E4.8
</t>
    </r>
    <r>
      <rPr>
        <b/>
        <sz val="11"/>
        <rFont val="Times New Roman"/>
        <family val="1"/>
      </rPr>
      <t>2. Sau khi kết thúc công tác, HĐNT đồng ý đóng điện thực hiện:</t>
    </r>
    <r>
      <rPr>
        <sz val="11"/>
        <rFont val="Times New Roman"/>
        <family val="1"/>
      </rPr>
      <t xml:space="preserve">
- Kiểm tra LBS371-7/34/6LL374E4.8, DCL371-7/34/6.1LL374E4.8, DCL371-7/34/6.2LL374E4.8 cắt tốt 3 pha
- Khôi phục điện ĐZ 371E4.8 cấp đến DCL371-7/34/6.2LL374 đến DCL371-7/212/4 Tân Lập 4 đến DCL373-7/1 (373E4.21)</t>
    </r>
  </si>
  <si>
    <r>
      <t xml:space="preserve">ĐZ 22kV sau DCL475-7/29/4B Kim Sen-Takao Việt Nam-Trung Hà lộ 475E4.11
</t>
    </r>
    <r>
      <rPr>
        <b/>
        <sz val="11"/>
        <rFont val="Times New Roman"/>
        <family val="1"/>
      </rPr>
      <t>(Kết hợp lịch cắt điện Tuần 16 đã được duyệt)</t>
    </r>
  </si>
  <si>
    <r>
      <rPr>
        <b/>
        <sz val="11"/>
        <rFont val="Times New Roman"/>
        <family val="1"/>
      </rPr>
      <t xml:space="preserve">1. ĐL Tam Nông giám sát KH (Công ty TNHH Takao) thao tác để KH bàn giao đường dây đã cắt điện cho phép B (Công ty TNHH XD&amp;TM Đức Minh Quân) thực hiện:
</t>
    </r>
    <r>
      <rPr>
        <sz val="11"/>
        <rFont val="Times New Roman"/>
        <family val="1"/>
      </rPr>
      <t>- Thực hiện bảo dưỡng DCL xuống MBA tại TBA Takao 1 (1500+560kVA-22/0.4kV) và TBA Takao 2 (2x1600kVA-22/0.4kV).</t>
    </r>
  </si>
  <si>
    <t>Công ty TNHH XD&amp;TM Đức Minh Quân</t>
  </si>
  <si>
    <r>
      <rPr>
        <b/>
        <sz val="11"/>
        <rFont val="Times New Roman"/>
        <family val="1"/>
      </rPr>
      <t>Kết hợp giảm tải cho ĐZ 173E1.35-171E4.21 do mở vòng tại 171E4.17 phục vụ dự án Nâng cao năng lực truyền tải đường dây 110kV Trạm 220kV Việt Trì - TBA 110kV Bắc Việt Trì - TBA 110kV Thụy Vân, tỉnh Phú Thọ:
1. ĐL Thanh Sơn cho phép B (Cty CP ĐTKT Thành Phát) thực hiện dự án Nâng cao ĐTCCCĐ lưới điện huyện Thanh Sơn, Tân Sơn, Thanh Thủy theo PA đa chia, đa nối (MDMC):</t>
    </r>
    <r>
      <rPr>
        <sz val="11"/>
        <rFont val="Times New Roman"/>
        <family val="1"/>
      </rPr>
      <t xml:space="preserve">
- Tách lèo tại cột 34 đường trục lộ 371E4.8 đi cột 1 MV 371-374E4.8; cuốn gọn về 2 phía đảm bảo an toàn đóng điện
</t>
    </r>
    <r>
      <rPr>
        <b/>
        <sz val="11"/>
        <rFont val="Times New Roman"/>
        <family val="1"/>
      </rPr>
      <t>2. ĐL Thanh Thủy cho phép B (Cty TNHH xây lắp Chiến Hường) thực hiện dự án CQT 2023:</t>
    </r>
    <r>
      <rPr>
        <sz val="11"/>
        <rFont val="Times New Roman"/>
        <family val="1"/>
      </rPr>
      <t xml:space="preserve">
- Lắp xà, sứ, đấu nối đường dây cấp điện TBA Hoàng Xá 15 XDM (250kVA-35/0,4kV) tại cột số 14 lộ 373E4.21 (đang nhận điện lộ 371E4.8).  Sau khi kết thúc công tác để DCL tại cột 1 NR Hoàng Xá 15 (DCL373-7/14/1 Hoàng Xá 15) ở vị trí cắt, ĐL nghiệm thu điểm đấu nối
</t>
    </r>
    <r>
      <rPr>
        <sz val="11"/>
        <color rgb="FFFF0000"/>
        <rFont val="Times New Roman"/>
        <family val="1"/>
      </rPr>
      <t>- Yêu cầu ĐL+ĐVTC+chủ đầu tư lập biên bản xác định phạm vi đóng điện, thông báo địa phương và khi thực hiện các công việc tiếp theo phải đăng ký với Điện lực.</t>
    </r>
    <r>
      <rPr>
        <sz val="11"/>
        <rFont val="Times New Roman"/>
        <family val="1"/>
      </rPr>
      <t xml:space="preserve">
</t>
    </r>
    <r>
      <rPr>
        <b/>
        <sz val="11"/>
        <rFont val="Times New Roman"/>
        <family val="1"/>
      </rPr>
      <t>3. Sau khi kết thúc công tác thực hiện:</t>
    </r>
    <r>
      <rPr>
        <sz val="11"/>
        <rFont val="Times New Roman"/>
        <family val="1"/>
      </rPr>
      <t xml:space="preserve">
- Khôi phục điện ĐZ 371E4.8 cấp đến DCL371-7/212/4 Tân Lập 4 đến DCL373-7/1 (373E4.21) đến cột 34 đường trục 371E4.8 tách lèo đi cột 1 MV 371-374E4.8
- Tách ĐZ 35kV sau cột 34 đường trục 371E4.8 tách lèo đi cột 1 MV 371-374E4.8 giao ĐL Thanh Sơn tiếp tục công tác từ 11h00-19h00</t>
    </r>
  </si>
  <si>
    <t>KPKK</t>
  </si>
  <si>
    <t>Cắt AB-1,2,3,Cắt AB-T, Cắt FCO-3T</t>
  </si>
  <si>
    <t>Cắt AB-1,2,3,Cắt AB-T, Cắt DCL431-3</t>
  </si>
  <si>
    <t>ĐZ 35kV sau DCL373-7/15/1A Sông Lô lộ 373E4.1</t>
  </si>
  <si>
    <r>
      <rPr>
        <b/>
        <sz val="11"/>
        <rFont val="Times New Roman"/>
        <family val="1"/>
      </rPr>
      <t>Tại RCL373/15/1A Sông Lô:</t>
    </r>
    <r>
      <rPr>
        <sz val="11"/>
        <rFont val="Times New Roman"/>
        <family val="1"/>
      </rPr>
      <t xml:space="preserve">
- Cắt RCL373/15/1A Sông Lô
- Cắt DCL373-7/15/1A Sông lô</t>
    </r>
  </si>
  <si>
    <t xml:space="preserve">Công ty TNHH XD Hiền Lương </t>
  </si>
  <si>
    <t>1. ĐLTP Việt Trì thực hiện:
- Thay MBA 320 kVA 35/0,4 kV bằng máy mới cùng công suất do máy cũ sau khi thí nghiệm CBM không đảm bảo vận hành
- VSCN MBA, xử lý tiếp xúc trong tủ 0.4kV</t>
  </si>
  <si>
    <t>ĐL Việt Trì cho phép B (Công ty TNHH XD Hiền Lương) thực hiện:
- Thay dây dẫn cũ bằng dây dẫn mới toàn bộ đường dây 0,4kV sau TBA Nông Trang 2, cụ thể:
- Thay 496,5 m dây AXLPE 4x95 cũ bằng 496,5 m dây AXLPE 4x95 mới. 
- Thay 152,1 m dây AXLPE 4x70 cũ bằng 152,1 m dây AXLPE 4x70 mới. 
- Thay 139,9 m dây AXLPE 4x50 cũ bằng 139,9 m dây AXLPE 4x50 mới.
- Củng cố 04 bộ tiếp địa lặp lại.
- VSCN MBA, xử lý tiếp xúc trong tủ 0.4kV</t>
  </si>
  <si>
    <t>TBA 560 kVA Nông Trang 2 lộ 475E4.6</t>
  </si>
  <si>
    <t>TBA 320 kVA Sông Lô 4 lộ 373E4.1</t>
  </si>
  <si>
    <t>Cắt AB-1,2,3, AB-TBNT,AB-T, DCL331-3</t>
  </si>
  <si>
    <t>Cty TNHH Hiền Lương</t>
  </si>
  <si>
    <r>
      <t xml:space="preserve">ĐZ 35kV sau DCL372-7/187/20/9/1 Mỹ Lương 5 lộ 372E4.13
</t>
    </r>
    <r>
      <rPr>
        <b/>
        <sz val="11"/>
        <rFont val="Times New Roman"/>
        <family val="1"/>
      </rPr>
      <t>(Ủy quyền ĐL thao tác)</t>
    </r>
  </si>
  <si>
    <r>
      <rPr>
        <b/>
        <sz val="11"/>
        <rFont val="Times New Roman"/>
        <family val="1"/>
      </rPr>
      <t>Tại TBA Mỹ Lương 5:</t>
    </r>
    <r>
      <rPr>
        <sz val="11"/>
        <rFont val="Times New Roman"/>
        <family val="1"/>
      </rPr>
      <t xml:space="preserve">
- Đảm bảo DCL331-3 cắt
</t>
    </r>
    <r>
      <rPr>
        <b/>
        <sz val="11"/>
        <rFont val="Times New Roman"/>
        <family val="1"/>
      </rPr>
      <t>Tai DCL372-7/187/20/9/1 Mỹ Lương 5 lộ 372E4.13:</t>
    </r>
    <r>
      <rPr>
        <sz val="11"/>
        <rFont val="Times New Roman"/>
        <family val="1"/>
      </rPr>
      <t xml:space="preserve">
- Cắt không tải DCL372-7/187/20/9/1 Mỹ Lương 5</t>
    </r>
  </si>
  <si>
    <r>
      <rPr>
        <b/>
        <sz val="11"/>
        <color rgb="FF000000"/>
        <rFont val="Times New Roman"/>
        <family val="1"/>
      </rPr>
      <t>1. ĐL Cẩm Khê cho phép B (Cty Hiền Lương) thực hiện công trình CQT 2023:</t>
    </r>
    <r>
      <rPr>
        <sz val="11"/>
        <color rgb="FF000000"/>
        <rFont val="Times New Roman"/>
        <family val="1"/>
      </rPr>
      <t xml:space="preserve">
* Lắp đặt 01 bộ xà XR-3L, rải kéo dây, lấy độ võng, đấu nối 3 pha dây dẫn cấp điện cho TBA Mỹ Lương 12 (180kVA-35/0.4kV) tại cột 9 NR Mỹ Lương 5 lộ 372E4.13. Sau khi kết thúc công tác để DCL tại cột 1 NR Mỹ Lương 12 (DCL372-7/187/20/9/9/1 Mỹ Lương 12) ở vị trí cắt, ĐL nghiệm thu điểm đấu nối.
</t>
    </r>
    <r>
      <rPr>
        <sz val="11"/>
        <color rgb="FFFF0000"/>
        <rFont val="Times New Roman"/>
        <family val="1"/>
      </rPr>
      <t>- Yêu cầu ĐL+ĐVTC+chủ đầu tư lập biên bản xác định phạm vi đóng điện, thông báo địa phương và khi thực hiện các công việc tiếp theo phải đăng ký với Điện lực.</t>
    </r>
    <r>
      <rPr>
        <sz val="11"/>
        <color rgb="FF000000"/>
        <rFont val="Times New Roman"/>
        <family val="1"/>
      </rPr>
      <t xml:space="preserve">
</t>
    </r>
    <r>
      <rPr>
        <b/>
        <sz val="11"/>
        <color rgb="FFFF0000"/>
        <rFont val="Times New Roman"/>
        <family val="1"/>
      </rPr>
      <t>* Chưa có PATCTC yêu cầu gửi hoàn thiện trước ngày 22/4/2023; Xem xét phương thức ngày</t>
    </r>
  </si>
  <si>
    <r>
      <rPr>
        <b/>
        <sz val="11"/>
        <rFont val="Times New Roman"/>
        <family val="1"/>
      </rPr>
      <t xml:space="preserve">*Tại RCL371/44 lộ 371E4.11.
</t>
    </r>
    <r>
      <rPr>
        <sz val="11"/>
        <rFont val="Times New Roman"/>
        <family val="1"/>
      </rPr>
      <t xml:space="preserve">- Cắt RCL371/44.
</t>
    </r>
    <r>
      <rPr>
        <b/>
        <sz val="11"/>
        <rFont val="Times New Roman"/>
        <family val="1"/>
      </rPr>
      <t>* Tại DCLPT371-7/71 lộ 371E4.11</t>
    </r>
    <r>
      <rPr>
        <sz val="11"/>
        <rFont val="Times New Roman"/>
        <family val="1"/>
      </rPr>
      <t xml:space="preserve">:
- Cắtkhông điện DCLPT371-7/71.
- DCL376-7/101LL371 E4.11 cắt.
</t>
    </r>
  </si>
  <si>
    <r>
      <t xml:space="preserve">1. Thực hiện thao tác:
</t>
    </r>
    <r>
      <rPr>
        <sz val="11"/>
        <rFont val="Times New Roman"/>
        <family val="1"/>
      </rPr>
      <t>- Cắt RCL371/44; cắt không điện DCLPT371-7/71; đóng RCL371/44 lộ 371E411</t>
    </r>
    <r>
      <rPr>
        <b/>
        <sz val="11"/>
        <rFont val="Times New Roman"/>
        <family val="1"/>
      </rPr>
      <t xml:space="preserve">
</t>
    </r>
    <r>
      <rPr>
        <sz val="11"/>
        <rFont val="Times New Roman"/>
        <family val="1"/>
      </rPr>
      <t>Yêu cầu ĐL bố trí 2 nhóm thao tác</t>
    </r>
  </si>
  <si>
    <r>
      <rPr>
        <b/>
        <sz val="11"/>
        <rFont val="Times New Roman"/>
        <family val="1"/>
      </rPr>
      <t xml:space="preserve">Tại RCL371/44: 
</t>
    </r>
    <r>
      <rPr>
        <sz val="11"/>
        <rFont val="Times New Roman"/>
        <family val="1"/>
      </rPr>
      <t>- Cắt RCL371/44, khóa mạch điều khiển</t>
    </r>
  </si>
  <si>
    <r>
      <t xml:space="preserve">1. Thực hiện thao tác:
</t>
    </r>
    <r>
      <rPr>
        <sz val="11"/>
        <rFont val="Times New Roman"/>
        <family val="1"/>
      </rPr>
      <t>- Cắt RCL371/44; đóng không điện DCLPT371-7/71; đóng RCL371/44 lộ 371E411</t>
    </r>
    <r>
      <rPr>
        <b/>
        <sz val="11"/>
        <rFont val="Times New Roman"/>
        <family val="1"/>
      </rPr>
      <t xml:space="preserve">
</t>
    </r>
    <r>
      <rPr>
        <sz val="11"/>
        <rFont val="Times New Roman"/>
        <family val="1"/>
      </rPr>
      <t>Yêu cầu ĐL bố trí 2 nhóm thao tác</t>
    </r>
  </si>
  <si>
    <t>ĐZ 35kV sau DCLPT 371-7/71 cấp đến DCL376-7/101LL371 E4.11 đến DCL373-7 TG Cổ Tiết lộ 371E4.11</t>
  </si>
  <si>
    <t>ĐZ 35kV sau RCL371/44 cấp đến DCL376-7/101LL371 E4.11 đến DCL373-7 TG Cổ Tiết lộ 371E4.11</t>
  </si>
  <si>
    <r>
      <rPr>
        <b/>
        <sz val="11"/>
        <rFont val="Times New Roman"/>
        <family val="1"/>
      </rPr>
      <t xml:space="preserve">1. ĐL Tam Nông cho phép B (Công ty TNHH xây lắp Chiến Hường) thực hiện công trình CQT 2023: </t>
    </r>
    <r>
      <rPr>
        <sz val="11"/>
        <rFont val="Times New Roman"/>
        <family val="1"/>
      </rPr>
      <t xml:space="preserve">
- Lắp đặt 01 bộ xà phụ XR-3L-35kV, 01 bộ xà XR-2L-35kV tại cột TBA Cổ Tiết 9 lộ 371E4.11
- Căng rải dây, lấy độ võng từ cột TBA Cổ Tiết 9 lộ 371E4.11 đến cột 1 NR Hương Nộn 11: Dây dẫn AL/XLPE/PVC 50mm2, L=12m.
- Đấu nối ĐZ 35kV cấp điện TBA Hương Nộn 11 (180kVA-35/0,4kV) tại cột TBA Cổ Tiết 9, lộ 371E4.11 Sau khi kết thúc công tác để DCL 331-3 xuống MBA Hương Nộn 11 ở vị trí cắt, ĐL nghiệm thu điểm đấu nối.
</t>
    </r>
    <r>
      <rPr>
        <sz val="11"/>
        <color rgb="FFFF0000"/>
        <rFont val="Times New Roman"/>
        <family val="1"/>
      </rPr>
      <t>- Yêu cầu ĐL+ĐVTC+chủ đầu tư lập biên bản xác định phạm vi đóng điện, thông báo địa phương và khi thực hiện các công việc tiếp theo phải đăng ký với Điện lực.</t>
    </r>
  </si>
  <si>
    <t>Đội 110kV
Phú Thọ</t>
  </si>
  <si>
    <t>ETC</t>
  </si>
  <si>
    <t>Tổ TTLĐ 
số 03</t>
  </si>
  <si>
    <t>Tổ TTLĐ 
số 01</t>
  </si>
  <si>
    <t>* ĐZ 371E4.1 cấp đến DCL372-7/19/1CMC đến DCLPT373-7 tủ RMU số 1 Hóa Chất-Việt Trì đến DCPTL371-7/23
* ĐZ 372E4.17 cấp đến DCL312-1 TG Minh Phương đến DCLPT371-7/23</t>
  </si>
  <si>
    <r>
      <rPr>
        <b/>
        <sz val="11"/>
        <rFont val="Times New Roman"/>
        <family val="1"/>
      </rPr>
      <t>Tại RCL371/23 (371E4.1):</t>
    </r>
    <r>
      <rPr>
        <sz val="11"/>
        <rFont val="Times New Roman"/>
        <family val="1"/>
      </rPr>
      <t xml:space="preserve">
- RCL371/23 đóng
- DCLPT371-7/23 cắt</t>
    </r>
  </si>
  <si>
    <r>
      <rPr>
        <b/>
        <sz val="11"/>
        <rFont val="Times New Roman"/>
        <family val="1"/>
      </rPr>
      <t>Tại E4.17:</t>
    </r>
    <r>
      <rPr>
        <sz val="11"/>
        <rFont val="Times New Roman"/>
        <family val="1"/>
      </rPr>
      <t xml:space="preserve">
- MC372 cắt, ở VTTN</t>
    </r>
  </si>
  <si>
    <t>ĐZ 374E4.17 cấp đến DCL312-1TG.Minh Phương đến DCL372-7/19/1CMC đến DCL372-7E4.1</t>
  </si>
  <si>
    <r>
      <rPr>
        <b/>
        <sz val="11"/>
        <rFont val="Times New Roman"/>
        <family val="1"/>
      </rPr>
      <t>Tại RCL372/42 (372E4.1):</t>
    </r>
    <r>
      <rPr>
        <sz val="11"/>
        <rFont val="Times New Roman"/>
        <family val="1"/>
      </rPr>
      <t xml:space="preserve">
- RCL372/42 đóng
- DCL372-7/42 cắt</t>
    </r>
  </si>
  <si>
    <r>
      <rPr>
        <b/>
        <sz val="11"/>
        <rFont val="Times New Roman"/>
        <family val="1"/>
      </rPr>
      <t>Tại E4.17:</t>
    </r>
    <r>
      <rPr>
        <sz val="11"/>
        <rFont val="Times New Roman"/>
        <family val="1"/>
      </rPr>
      <t xml:space="preserve">
- MC374 cắt, ở VTTN</t>
    </r>
  </si>
  <si>
    <t>* ĐZ 373E4.10 cấp đến DCL372-7/44 đến DCL372-7/71/37.1 LL374 đến DCL371-7/65 đến DCL373-7/85/1 Xuân Lũng-Tiên Kiên
* ĐZ 371E4.17 cấp đến DCL371-7/65 đến DCL371-7/32/83 Thanh Đình</t>
  </si>
  <si>
    <r>
      <rPr>
        <b/>
        <sz val="11"/>
        <rFont val="Times New Roman"/>
        <family val="1"/>
      </rPr>
      <t xml:space="preserve">Tại RCL371/65 (371E4.17):
</t>
    </r>
    <r>
      <rPr>
        <sz val="11"/>
        <rFont val="Times New Roman"/>
        <family val="1"/>
      </rPr>
      <t>- RCL371/65 đóng
- DCL371-7/65 cắt</t>
    </r>
  </si>
  <si>
    <r>
      <rPr>
        <b/>
        <sz val="11"/>
        <rFont val="Times New Roman"/>
        <family val="1"/>
      </rPr>
      <t xml:space="preserve">Tại E4.17:
</t>
    </r>
    <r>
      <rPr>
        <sz val="11"/>
        <rFont val="Times New Roman"/>
        <family val="1"/>
      </rPr>
      <t>- MC371 cắt, ở VTTN</t>
    </r>
  </si>
  <si>
    <r>
      <rPr>
        <b/>
        <sz val="11"/>
        <rFont val="Times New Roman"/>
        <family val="1"/>
      </rPr>
      <t xml:space="preserve">Tại RCL376/61:
</t>
    </r>
    <r>
      <rPr>
        <sz val="11"/>
        <rFont val="Times New Roman"/>
        <family val="1"/>
      </rPr>
      <t>- RCL376/61 đóng
- DCL376-7/61 cắt</t>
    </r>
  </si>
  <si>
    <r>
      <rPr>
        <b/>
        <sz val="11"/>
        <rFont val="Times New Roman"/>
        <family val="1"/>
      </rPr>
      <t xml:space="preserve">Tại E4.16:
</t>
    </r>
    <r>
      <rPr>
        <sz val="11"/>
        <rFont val="Times New Roman"/>
        <family val="1"/>
      </rPr>
      <t xml:space="preserve">- MC371 cắt, ở VTTN
</t>
    </r>
  </si>
  <si>
    <r>
      <rPr>
        <b/>
        <sz val="11"/>
        <rFont val="Times New Roman"/>
        <family val="1"/>
      </rPr>
      <t xml:space="preserve">Tại TG Cổ Tiết:
</t>
    </r>
    <r>
      <rPr>
        <sz val="11"/>
        <rFont val="Times New Roman"/>
        <family val="1"/>
      </rPr>
      <t>- DCL373-1, 373-7 cắt;
- MC373 cắt</t>
    </r>
  </si>
  <si>
    <r>
      <rPr>
        <b/>
        <sz val="11"/>
        <rFont val="Times New Roman"/>
        <family val="1"/>
      </rPr>
      <t xml:space="preserve">Tại E4.11:
</t>
    </r>
    <r>
      <rPr>
        <sz val="11"/>
        <rFont val="Times New Roman"/>
        <family val="1"/>
      </rPr>
      <t xml:space="preserve">- MC371 cắt, ở VTTN
</t>
    </r>
  </si>
  <si>
    <t>* ĐZ 371E4.13 cấp đến DCLPT371-7/26 LL373 đến DCL 371-7/23LL373 đến DCL374-7/17/22 Cấp Dẫn - Sơn Tình đến DCL371-7/51/82A Tạ Xá-Đồng Lương
* ĐZ 375E4.16 cấp đến DCLPT372-7/55 đến DCL371-7/51/82A Tạ Xá-Đồng Lương đến DCLPT 373-7/83 đến DCLPT372-7/61/83 Tề Lễ-Sơn Hùng đến DCLPT 377-7/81LL372</t>
  </si>
  <si>
    <r>
      <rPr>
        <b/>
        <sz val="11"/>
        <rFont val="Times New Roman"/>
        <family val="1"/>
      </rPr>
      <t xml:space="preserve">Tại RCL371/51/82A Tạ Xá-Đồng Lương:
</t>
    </r>
    <r>
      <rPr>
        <sz val="11"/>
        <rFont val="Times New Roman"/>
        <family val="1"/>
      </rPr>
      <t>- RCL371/51/82A Tạ Xá-Đồng Lương đóng
- DCL371-7/51/82A Tạ Xá-Đồng Lương cắt</t>
    </r>
  </si>
  <si>
    <r>
      <t xml:space="preserve">Tại E4.16:
</t>
    </r>
    <r>
      <rPr>
        <sz val="11"/>
        <rFont val="Times New Roman"/>
        <family val="1"/>
      </rPr>
      <t>- MC375 cắt; ở VTTN</t>
    </r>
  </si>
  <si>
    <t xml:space="preserve">* ĐZ 472E4.6 cấp đến DCL472-7/21B LL475 đến DCLPT 472-7/1/22 JNTC vina-KCNTV đến DCLPT482-7/15LL472E4.6 đến DCLPT478-7/24 đến DCL472-7/11/17 Vân Phú - Quân Khu 2
* ĐZ 473E4.18 cấp đến DCL472-7/11/99 Vân Phú-Quân Khu 2 đến DCL472-7/11/17 Vân Phú-Quân Khu 2 </t>
  </si>
  <si>
    <r>
      <rPr>
        <b/>
        <sz val="11"/>
        <rFont val="Times New Roman"/>
        <family val="1"/>
      </rPr>
      <t>Tại RCL472/11/17 Vân Phú - Quân Khu 2:</t>
    </r>
    <r>
      <rPr>
        <sz val="11"/>
        <rFont val="Times New Roman"/>
        <family val="1"/>
      </rPr>
      <t xml:space="preserve">
- RCL472/11/17 Vân Phú - Quân Khu 2 đóng
- DCL472-7/11/17 Vân Phú - Quân Khu 2 cắt</t>
    </r>
  </si>
  <si>
    <r>
      <rPr>
        <b/>
        <sz val="11"/>
        <rFont val="Times New Roman"/>
        <family val="1"/>
      </rPr>
      <t>Tại E4.6:</t>
    </r>
    <r>
      <rPr>
        <sz val="11"/>
        <rFont val="Times New Roman"/>
        <family val="1"/>
      </rPr>
      <t xml:space="preserve">
- MC472 cắt, ở VTTN</t>
    </r>
  </si>
  <si>
    <t>* ĐZ 474E4.1 cấp đến DCL473-7/10LL474 đến DCLPT473-7/11 TTHNT cấp điện TTHNT đến DCL473-7/20 Bể bơi Việt Trì cấp TC C41 TC QTHV (474, 477) cấp điện TBA Bể bơi Việt Trì
* ĐZ 479E4.18 cấp đến DCLPT477-7/2 (RMU 8 Trần Phú) đến DCLPT 471-7 tủ RMU số 6 Trần Phú</t>
  </si>
  <si>
    <r>
      <rPr>
        <b/>
        <sz val="11"/>
        <rFont val="Times New Roman"/>
        <family val="1"/>
      </rPr>
      <t>* Tại RMU5 Trần Phú:</t>
    </r>
    <r>
      <rPr>
        <sz val="11"/>
        <rFont val="Times New Roman"/>
        <family val="1"/>
      </rPr>
      <t xml:space="preserve">
- MC479 cắt
</t>
    </r>
    <r>
      <rPr>
        <b/>
        <sz val="11"/>
        <rFont val="Times New Roman"/>
        <family val="1"/>
      </rPr>
      <t>* Tại RMU6 Trần Phú:</t>
    </r>
    <r>
      <rPr>
        <sz val="11"/>
        <rFont val="Times New Roman"/>
        <family val="1"/>
      </rPr>
      <t xml:space="preserve">
- DCLPT471-7 cắt</t>
    </r>
  </si>
  <si>
    <r>
      <rPr>
        <b/>
        <sz val="11"/>
        <rFont val="Times New Roman"/>
        <family val="1"/>
      </rPr>
      <t>Tại TCQTHV:</t>
    </r>
    <r>
      <rPr>
        <sz val="11"/>
        <rFont val="Times New Roman"/>
        <family val="1"/>
      </rPr>
      <t xml:space="preserve">
- MC474 TCQTHV cắt
- DCLPT 474-1 TCQTHV cắt</t>
    </r>
  </si>
  <si>
    <t>* ĐZ 477 TCQTHV cấp đến DCLPT475-7/63T
* ĐZ 475E4.6 cấp đến DCL 472-7/21B LL475 đến DCL472-7/11/99 Vân Phú - Quân Khu 2 đến  DCLPT475-7/1LL(473RMU17KĐTMP) đến DCLPT475-7/9T (RMU 11 NTT) đến DCLPT475-7/63T</t>
  </si>
  <si>
    <r>
      <rPr>
        <b/>
        <sz val="11"/>
        <rFont val="Times New Roman"/>
        <family val="1"/>
      </rPr>
      <t xml:space="preserve">* Tại DCLPT475-7/63T (475E4.6)
</t>
    </r>
    <r>
      <rPr>
        <sz val="11"/>
        <rFont val="Times New Roman"/>
        <family val="1"/>
      </rPr>
      <t>- DCLPT475-7/63T cắt</t>
    </r>
  </si>
  <si>
    <r>
      <t xml:space="preserve">Tại E4.6:
</t>
    </r>
    <r>
      <rPr>
        <sz val="11"/>
        <rFont val="Times New Roman"/>
        <family val="1"/>
      </rPr>
      <t>- MC475 cắt, ở VTTN</t>
    </r>
  </si>
  <si>
    <t>CTY CPDVKT và TNĐ Miền Bắc</t>
  </si>
  <si>
    <r>
      <t xml:space="preserve">1. ĐLTP Việt Trì thực hiện:
</t>
    </r>
    <r>
      <rPr>
        <sz val="11"/>
        <rFont val="Times New Roman"/>
        <family val="1"/>
      </rPr>
      <t xml:space="preserve">- Cẩu MBA 320kVA Sông Lô 4 cũ và đưa máy mới vào do trong quá trình cẩu MBA ra vào vi phạm khoảng cách với ĐZ 35kV </t>
    </r>
    <r>
      <rPr>
        <b/>
        <sz val="11"/>
        <rFont val="Times New Roman"/>
        <family val="1"/>
      </rPr>
      <t xml:space="preserve">
</t>
    </r>
    <r>
      <rPr>
        <sz val="11"/>
        <rFont val="Times New Roman"/>
        <family val="1"/>
      </rPr>
      <t>- Bảo dưỡng DCL xuống MBA tại các TBA Sông Lô 1, 6 lộ 373E4.1 
- Bảo dưỡng DCL373-7/15/6 Sông Lô; DCLPT373-7/15/9 Sông Lô 6 lộ 373E4.1
- Vệ sinh và xử lý tiếp xúc trên đường dây tại các vị trí cột 9, 10 NR Sông Lô 2 lộ 373E4.1</t>
    </r>
  </si>
  <si>
    <t>XNDV
Phú Thọ</t>
  </si>
  <si>
    <t>* ĐZ 371E4.7 cấp đến DCL371-7/49/67 Sơn Cương-Thanh Hà đến DCL371-7/51.2 đến DCL371-7/108 đến DCL372-7/45/13/5 Ninh Dân-Võ Lao đến DCL374-7/36T/16T/2 Quảng Nạp-Võ Lao
* ĐZ 373E4.19 cấp cấp điện CCN Cẩm Khê đến DCL373-7/53 (373E4.7) đến DCL371-7/49/67 Sơn Cương-Thanh Hà</t>
  </si>
  <si>
    <t>ĐZ 35kV sau DCL372-7/85.2 cấp đến DCL371-7/119/6 LL372 đến DCL371-7/202/29/1 Lâm Lợi-Tứ Hiệp đến DCLPT375-7/64/89 Phương Viên - Lửa Việt đến DCL372-7/289/4/4T/8.1 Đan Hà - Đại Phạm lộ 372E4.5</t>
  </si>
  <si>
    <t>Cắt AB-1, 2,3, AB-TBNT,cắt AB-T, cắt FCO-4T1  xuống MBA.</t>
  </si>
  <si>
    <t>Chỉ tiêu KH giao tháng 05 của B4</t>
  </si>
  <si>
    <r>
      <t xml:space="preserve">KẾ HOẠCH CẮT ĐIỆN &amp; TÁCH THIẾT BỊ
</t>
    </r>
    <r>
      <rPr>
        <b/>
        <u/>
        <sz val="12"/>
        <rFont val="Times New Roman"/>
        <family val="1"/>
      </rPr>
      <t xml:space="preserve">Bổ sung tuần 18 lần 01 </t>
    </r>
    <r>
      <rPr>
        <b/>
        <sz val="12"/>
        <rFont val="Times New Roman"/>
        <family val="1"/>
      </rPr>
      <t>(Từ ngày 02 tháng 05 đến ngày 08 tháng 05 năm 2023)</t>
    </r>
  </si>
  <si>
    <t>Căn cứ vào đăng ký bổ sung tuần 18 bổ sung lần 01 của ĐL Đoan Hùng, Phú Thọ, Đội 110kV Phú Thọ để thực hiện công việc trên lưới điện</t>
  </si>
  <si>
    <t>Chỉ tiêu độ tin cậy CCĐ tuần 18 bổ sung lần 01 dự kiến theo kế hoạch của B4</t>
  </si>
  <si>
    <t>Phòng Điều độ, Kỹ thuật, Kinh doanh lập kế hoạch cắt điện và tách thiết bị trên lưới điện tuần 18 bổ sung lần 01 trình Giám đốc Công ty duyệt, cụ thể như sau:</t>
  </si>
  <si>
    <t>Tách ngăn lộ MC132, 332, 432, MBAT2E4.13 (Cẩm Khê)</t>
  </si>
  <si>
    <r>
      <rPr>
        <b/>
        <sz val="11"/>
        <rFont val="Times New Roman"/>
        <family val="1"/>
      </rPr>
      <t>Tại E4.13:</t>
    </r>
    <r>
      <rPr>
        <sz val="11"/>
        <rFont val="Times New Roman"/>
        <family val="1"/>
      </rPr>
      <t xml:space="preserve">
- Cắt MC132, DCL132-2, 132-3
- Cắt và kéo ra VTTN: MC332, 432
- Đóng DTĐ 132-25, 132-35, 132-38, 332-38, 432-38</t>
    </r>
  </si>
  <si>
    <t>5:45</t>
  </si>
  <si>
    <t>Đổi phương thức phục vụ tách MBA T2E4.13 công tác (đóng hòa không mất điện phụ tải):
- Đóng MC331 hòa song song phía 35kV MBA T1, T2E4.13
- Cắt MC312, kéo ra VTTN; cắt DCL312-1
Sau khi đổi phương thức: 
- MBA T1E4.13 cấp điện C41,42 (471, 472), C31 (371, 373)
- Tách MBA T2E4.13 ra công tác</t>
  </si>
  <si>
    <r>
      <rPr>
        <b/>
        <sz val="11"/>
        <rFont val="Times New Roman"/>
        <family val="1"/>
      </rPr>
      <t>Tại E4.13:</t>
    </r>
    <r>
      <rPr>
        <sz val="11"/>
        <rFont val="Times New Roman"/>
        <family val="1"/>
      </rPr>
      <t xml:space="preserve">
- MC331 cắt, ở VTTN</t>
    </r>
  </si>
  <si>
    <r>
      <rPr>
        <b/>
        <sz val="11"/>
        <rFont val="Times New Roman"/>
        <family val="1"/>
      </rPr>
      <t>Tại E4.13:</t>
    </r>
    <r>
      <rPr>
        <sz val="11"/>
        <rFont val="Times New Roman"/>
        <family val="1"/>
      </rPr>
      <t xml:space="preserve">
- Cắt và kéo ra VTTN: MC332, 312, 372, 374, 376
- Cắt DCL312-1
- Kéo ra VTTN: TUC32
- Đóng DTĐ 372-76, 374-76, 376-76, 312-15; TUC32-24</t>
    </r>
  </si>
  <si>
    <r>
      <rPr>
        <b/>
        <sz val="11"/>
        <rFont val="Times New Roman"/>
        <family val="1"/>
      </rPr>
      <t>Tại E4.13:</t>
    </r>
    <r>
      <rPr>
        <sz val="11"/>
        <rFont val="Times New Roman"/>
        <family val="1"/>
      </rPr>
      <t xml:space="preserve">
- Cắt và kéo ra VTTN: MC331, 312, 371, 373, 375
- Cắt DCL312-1
- Kéo ra VTTN: TUC31
- Đóng DTĐ 371-76, 373-76, 375-76, 312-15; TUC31-14</t>
    </r>
  </si>
  <si>
    <t>Thanh cái C31, C32E4.13 cấp điện (371, 372, 373, 374)</t>
  </si>
  <si>
    <t>Thanh cái C31, C32E4.9 cấp điện (371, 372, 374, 375)</t>
  </si>
  <si>
    <t>Đổi phương thức phục vụ tách MBA T2E4.9 công tác (đóng hòa không mất điện phụ tải):
- Đóng MC331 hòa song song phía 35kV MBA T1, T2E4.13
- Cắt MC312, kéo ra VTTN
Sau khi đổi phương thức: 
- MBA T1E4.9 cấp điện C31 (371, 375), C61 (673, 675, 677)
- Tách MBA T2E4.9 ra công tác</t>
  </si>
  <si>
    <r>
      <rPr>
        <b/>
        <sz val="11"/>
        <rFont val="Times New Roman"/>
        <family val="1"/>
      </rPr>
      <t>Tại E4.9:</t>
    </r>
    <r>
      <rPr>
        <sz val="11"/>
        <rFont val="Times New Roman"/>
        <family val="1"/>
      </rPr>
      <t xml:space="preserve">
- MC331 cắt, ở VTTN</t>
    </r>
  </si>
  <si>
    <r>
      <rPr>
        <b/>
        <sz val="11"/>
        <rFont val="Times New Roman"/>
        <family val="1"/>
      </rPr>
      <t>Tại E4.9:</t>
    </r>
    <r>
      <rPr>
        <sz val="11"/>
        <rFont val="Times New Roman"/>
        <family val="1"/>
      </rPr>
      <t xml:space="preserve">
- Cắt MC132, DCL132-2, 132-3
- Cắt và kéo ra VTTN: MC332
- Đóng DTĐ 132-25, 132-35, 132-38, 332-38</t>
    </r>
  </si>
  <si>
    <r>
      <rPr>
        <b/>
        <sz val="11"/>
        <rFont val="Times New Roman"/>
        <family val="1"/>
      </rPr>
      <t>Tại E4.9:</t>
    </r>
    <r>
      <rPr>
        <sz val="11"/>
        <rFont val="Times New Roman"/>
        <family val="1"/>
      </rPr>
      <t xml:space="preserve">
- Cắt và kéo ra VTTN: MC332, 312, 372, 374
- Kéo ra VTTN: TUC32
- Đóng DTĐ 372-76, 374-76; TUC32-24</t>
    </r>
  </si>
  <si>
    <r>
      <rPr>
        <b/>
        <sz val="11"/>
        <rFont val="Times New Roman"/>
        <family val="1"/>
      </rPr>
      <t>Tại E4.13:</t>
    </r>
    <r>
      <rPr>
        <sz val="11"/>
        <rFont val="Times New Roman"/>
        <family val="1"/>
      </rPr>
      <t xml:space="preserve">
- Cắt và kéo ra VTTN: MC331, 312, 371, 373, 375, 377
- Kéo ra VTTN: TUC31
- Đóng DTĐ 371-76, 373-76, 375-76, 377-76, TUC31-14</t>
    </r>
  </si>
  <si>
    <t>Đổi phương thức cấp điện phục vụ tách ngăn lộ MC371E4.13 công tác (Đóng hòa không mất điện phụ tải):
- Cắt RCL371/51/82A Tạ Xá-Đồng Lương, đóng DCL371-7/51/82A Tạ Xá-Đồng Lương, đóng RCL371/51/82A Tạ Xá-Đồng Lương hòa ĐZ 371E4.13 và 375E4.16
- Cắt MC371E4.13; kéo ra VTTN
- Cắt DCL371-7/1 (371E4.13)
Sau khi đổi phương thức:
- ĐZ 375E4.16 cấp đến DCL371-7/1 (371E4.13)
Lưu ý có thể xảy ra điện áp thấp trên ĐZ 371E4.13; 375E4.16
Duy trì phương thức trên đến ngày 8/5/2023</t>
  </si>
  <si>
    <r>
      <rPr>
        <b/>
        <sz val="11"/>
        <rFont val="Times New Roman"/>
        <family val="1"/>
      </rPr>
      <t xml:space="preserve">Tại RCL371/51/82A Tạ Xá-Đồng Lương:
</t>
    </r>
    <r>
      <rPr>
        <sz val="11"/>
        <rFont val="Times New Roman"/>
        <family val="1"/>
      </rPr>
      <t xml:space="preserve">- RCL371/51/82A Tạ Xá-Đồng Lương đóng
- DCL371-7/51/82A Tạ Xá-Đồng Lương cắt
</t>
    </r>
    <r>
      <rPr>
        <b/>
        <sz val="11"/>
        <rFont val="Times New Roman"/>
        <family val="1"/>
      </rPr>
      <t>Tại E4.13:</t>
    </r>
    <r>
      <rPr>
        <sz val="11"/>
        <rFont val="Times New Roman"/>
        <family val="1"/>
      </rPr>
      <t xml:space="preserve">
- Cắt MC371, kéo ra VTTN
- Đóng DTĐ 371-76
* Cắt DCL371-7/1 (371E4.13)</t>
    </r>
  </si>
  <si>
    <r>
      <t xml:space="preserve">Tại E4.13:
</t>
    </r>
    <r>
      <rPr>
        <sz val="11"/>
        <rFont val="Times New Roman"/>
        <family val="1"/>
      </rPr>
      <t>- Cắt MC371, kéo ra VTTN
- Đóng DTĐ 371-76
* DCL371-7/1 (371E4.13) cắt</t>
    </r>
  </si>
  <si>
    <t>* Tách ngăn lộ MC371E4.13
* Tách ĐZ 371E4.13 cấp đến DCL371-7/1 (371E4.13)</t>
  </si>
  <si>
    <r>
      <rPr>
        <b/>
        <sz val="11"/>
        <rFont val="Times New Roman"/>
        <family val="1"/>
      </rPr>
      <t>Kết hợp lịch cắt điện phục vụ dự án đầu tư xây dựng đường cao tốc Tuyên Quang - Phú Thọ kết nối với cao tốc Nội Bài-Lào Cai:</t>
    </r>
    <r>
      <rPr>
        <sz val="11"/>
        <rFont val="Times New Roman"/>
        <family val="1"/>
      </rPr>
      <t xml:space="preserve">
</t>
    </r>
    <r>
      <rPr>
        <b/>
        <sz val="11"/>
        <rFont val="Times New Roman"/>
        <family val="1"/>
      </rPr>
      <t>1. Tổ TTLĐ số 03 cho phép ETC thực hiện TNĐK CBM năm 2023:</t>
    </r>
    <r>
      <rPr>
        <sz val="11"/>
        <rFont val="Times New Roman"/>
        <family val="1"/>
      </rPr>
      <t xml:space="preserve">
- Thí nghiệm định kỳ CBM ngăn lộ MC371E4.13
- Thí nghiệm mạch điều khiển, đo lường, bảo vệ, tín hiệu ngăn lộ MC371E4.13</t>
    </r>
  </si>
  <si>
    <t>Đổi phương thức cấp điện về cơ bản sau khi kết thúc công tác tại MBA T2E4.13 công tác (đóng hòa không mất điện phụ tải):
- Đóng DCL312-1, đóng MC312 hòa song song phía 35kV MBA T1, T2E4.13
- Cắt MC331, kéo ra VTTN
Sau khi đổi phương thức: 
- MBA T1E4.13 cấp điện C41,42 (471, 472)
- MBA T2E4.13 cấp điện C31 (371, 373), C32 (372, 374)</t>
  </si>
  <si>
    <r>
      <rPr>
        <b/>
        <sz val="11"/>
        <rFont val="Times New Roman"/>
        <family val="1"/>
      </rPr>
      <t>Tại E4.13:</t>
    </r>
    <r>
      <rPr>
        <sz val="11"/>
        <rFont val="Times New Roman"/>
        <family val="1"/>
      </rPr>
      <t xml:space="preserve">
- MC312 cắt, ở VTTN
- DCL312-1 cắt</t>
    </r>
  </si>
  <si>
    <t>Đổi phương thức cấp điện về cơ bản sau khi kết thúc công tác tại MBA T2E4.9 công tác (đóng hòa không mất điện phụ tải):
- Đóng MC312 hòa song song phía 35kV MBA T1, T2E4.9
- Cắt MC331, kéo ra VTTN
Sau khi đổi phương thức: 
- MBA T1E4.9 cấp điện C61 (673, 675, 677)
- MBA T2E4.9 cấp điện C31 (371, 375), C32 (372, 374)</t>
  </si>
  <si>
    <r>
      <rPr>
        <b/>
        <sz val="11"/>
        <rFont val="Times New Roman"/>
        <family val="1"/>
      </rPr>
      <t>Tại E4.9:</t>
    </r>
    <r>
      <rPr>
        <sz val="11"/>
        <rFont val="Times New Roman"/>
        <family val="1"/>
      </rPr>
      <t xml:space="preserve">
- MC312 cắt, ở VTTN</t>
    </r>
  </si>
  <si>
    <t>19:00</t>
  </si>
  <si>
    <t>20:00</t>
  </si>
  <si>
    <t>ĐZ 35kV sau DCL372-7/187/1A Lương Sơn - Vô Tranh cấp đến DCL372-7/187/50 Lương Sơn - Vô Tranh lộ 372E4.13</t>
  </si>
  <si>
    <r>
      <rPr>
        <b/>
        <sz val="11"/>
        <rFont val="Times New Roman"/>
        <family val="1"/>
      </rPr>
      <t>Tại RCL372/187/1A Lương Sơn - Vô Tranh:</t>
    </r>
    <r>
      <rPr>
        <sz val="11"/>
        <rFont val="Times New Roman"/>
        <family val="1"/>
      </rPr>
      <t xml:space="preserve">
- Cắt RCL372/187/1A Lương Sơn - Vô Tranh
- Cắt DCL372-7/187/1A Lương Sơn - Vô Tranh
</t>
    </r>
    <r>
      <rPr>
        <b/>
        <sz val="11"/>
        <rFont val="Times New Roman"/>
        <family val="1"/>
      </rPr>
      <t>Tại RCL372/187/50 Lương Sơn - Vô Tranh:</t>
    </r>
    <r>
      <rPr>
        <sz val="11"/>
        <rFont val="Times New Roman"/>
        <family val="1"/>
      </rPr>
      <t xml:space="preserve">
- RCL372/187/50 Lương Sơn - Vô Tranh đóng
- DCL372-7/187/50 Lương Sơn - Vô Tranh cắt</t>
    </r>
  </si>
  <si>
    <r>
      <rPr>
        <b/>
        <sz val="11"/>
        <rFont val="Times New Roman"/>
        <family val="1"/>
      </rPr>
      <t>Tại RCL372/187/1A Lương Sơn - Vô Tranh:</t>
    </r>
    <r>
      <rPr>
        <sz val="11"/>
        <rFont val="Times New Roman"/>
        <family val="1"/>
      </rPr>
      <t xml:space="preserve">
- RCL372/187/1A Lương Sơn - Vô Tranh cắt
- DCL372-7/187/1A Lương Sơn - Vô Tranh cắt
</t>
    </r>
    <r>
      <rPr>
        <b/>
        <sz val="11"/>
        <rFont val="Times New Roman"/>
        <family val="1"/>
      </rPr>
      <t>Tại RCL372/187/50 Lương Sơn - Vô Tranh:</t>
    </r>
    <r>
      <rPr>
        <sz val="11"/>
        <rFont val="Times New Roman"/>
        <family val="1"/>
      </rPr>
      <t xml:space="preserve">
- RCL372/187/50 Lương Sơn - Vô Tranh đóng
- DCL372-7/187/50 Lương Sơn - Vô Tranh đóng</t>
    </r>
  </si>
  <si>
    <t>PTT ngày 27/4</t>
  </si>
  <si>
    <t>ĐZ 374E4.9 cấp đến DCL374-7/145 đến DCL374-7/23/13 Ninh Dân Thái Ninh đến DCLPT374-7/77/37 Năng Yên-Đại An đến DCL373-7/78.2 Liên Hoa (RMU1_374E4.7) đến DCL374-7/36T/16T/2 Quảng Nạp-Võ Lao</t>
  </si>
  <si>
    <t>Đổi phương thức cấp điện về cơ bản sau khi kết thúc công tác (Đóng hòa không mất điện phụ tải):
- Đóng DCL371-7/1 (371E4.13)
- Đóng MC371E4.13 hòa ĐZ 371E4.13 và 375E4.16
- Cắt RCL371/51/82A Tạ Xá-Đồng Lương, cắt DCL371-7/51/82A Tạ Xá-Đồng Lương, đóng RCL371/51/82A Tạ Xá-Đồng Lương
Sau khi đổi phương thức:
- ĐZ 371E4.13 cấp đến DCL371-7/51/82A Tạ Xá-Đồng Lương
- ĐZ 375E4.16 cấp đến DCL371-7/51/82A Tạ Xá-Đồng Lương</t>
  </si>
  <si>
    <r>
      <rPr>
        <b/>
        <sz val="11"/>
        <rFont val="Times New Roman"/>
        <family val="1"/>
      </rPr>
      <t xml:space="preserve">Tại RCL373-7/78 Liên Hoa (RMU1_374E4.7):
</t>
    </r>
    <r>
      <rPr>
        <sz val="11"/>
        <rFont val="Times New Roman"/>
        <family val="1"/>
      </rPr>
      <t xml:space="preserve">- RCL373-7/78 Liên Hoa (RMU1_374E4.7) đóng
- DCL373-7/78.2 Liên Hoa (RMU1_374E4.7) cắt
</t>
    </r>
    <r>
      <rPr>
        <b/>
        <sz val="11"/>
        <rFont val="Times New Roman"/>
        <family val="1"/>
      </rPr>
      <t>Tại E4.9:</t>
    </r>
    <r>
      <rPr>
        <sz val="11"/>
        <rFont val="Times New Roman"/>
        <family val="1"/>
      </rPr>
      <t xml:space="preserve">
- Cắt MC374, kéo ra VTTN
- Đóng DTĐ 374-76
* Cắt DCL374-7/1 (374E4.9)</t>
    </r>
  </si>
  <si>
    <r>
      <t xml:space="preserve">Tại E4.9:
</t>
    </r>
    <r>
      <rPr>
        <sz val="11"/>
        <rFont val="Times New Roman"/>
        <family val="1"/>
      </rPr>
      <t>- Cắt MC374, kéo ra VTTN
- Đóng DTĐ 374-76
* Cắt DCL374-7/1 (374E4.9)</t>
    </r>
  </si>
  <si>
    <t>* Tách ngăn lộ MC374E4.9
* Tách ĐZ 374E4.9 cấp đến DCL374-7/1 (374E4.9)</t>
  </si>
  <si>
    <r>
      <rPr>
        <b/>
        <sz val="11"/>
        <rFont val="Times New Roman"/>
        <family val="1"/>
      </rPr>
      <t>Kết hợp lịch cắt điện phục vụ dự án đầu tư xây dựng đường cao tốc Tuyên Quang - Phú Thọ kết nối với cao tốc Nội Bài-Lào Cai:</t>
    </r>
    <r>
      <rPr>
        <sz val="11"/>
        <rFont val="Times New Roman"/>
        <family val="1"/>
      </rPr>
      <t xml:space="preserve">
</t>
    </r>
    <r>
      <rPr>
        <b/>
        <sz val="11"/>
        <rFont val="Times New Roman"/>
        <family val="1"/>
      </rPr>
      <t>1. Tổ TTLĐ số 01 cho phép ETC thực hiện TNĐK CBM năm 2023:</t>
    </r>
    <r>
      <rPr>
        <sz val="11"/>
        <rFont val="Times New Roman"/>
        <family val="1"/>
      </rPr>
      <t xml:space="preserve">
- Thí nghiệm định kỳ CBM ngăn lộ MC374E4.9
- Thí nghiệm mạch điều khiển, đo lường, bảo vệ, tín hiệu ngăn lộ MC374E4.9</t>
    </r>
  </si>
  <si>
    <r>
      <t xml:space="preserve">Tại E4.9:
</t>
    </r>
    <r>
      <rPr>
        <sz val="11"/>
        <rFont val="Times New Roman"/>
        <family val="1"/>
      </rPr>
      <t>- Cắt MC374, kéo ra VTTN
- Đóng DTĐ 374-76
* DCL374-7/1 (374E4.9) cắt</t>
    </r>
  </si>
  <si>
    <t>Đổi phương thức cấp điện phục vụ tách ngăn lộ MC374E4.9 công tác
- Cắt MC374E4.9; kéo ra VTTN
- Cắt không điện DCL374-7/1 (374E4.9)
- Cắt RCL373-7/78 Liên Hoa (RMU1_374E4.7), đóng DCL373-7/78.2 Liên Hoa (RMU1_374E4.7), đóng RCL373-7/78 Liên Hoa (RMU1_374E4.7)
Sau khi đổi phương thức:
- ĐZ 374E4.10 cấp đến DCL374-7/1 (374E4.9)
Lưu ý có thể xảy ra điện áp thấp trên ĐZ 374E4.10; 374E4.9
Duy trì phương thức trên đến ngày 8/5/2023</t>
  </si>
  <si>
    <t>Đổi phương thức cấp điện về cơ bản sau khi kết thúc công tác:
- Cắt RCL373-7/78 Liên Hoa (RMU1_374E4.7), cắt DCL373-7/78.2 Liên Hoa (RMU1_374E4.7), đóng RCL373-7/78 Liên Hoa (RMU1_374E4.7)
- Đóng không điện DCL374-7/1 (374E4.9)
- Đóng MC374E4.9 
Sau khi đổi phương thức:
- ĐZ 374E4.9 cấp đến DCL373-7/78.2 Liên Hoa (RMU1_374E4.7)
- ĐZ 374E4.10 cấp đến DCL373-7/78.2 Liên Hoa (RMU1_374E4.7)</t>
  </si>
  <si>
    <r>
      <rPr>
        <b/>
        <sz val="11"/>
        <rFont val="Times New Roman"/>
        <family val="1"/>
      </rPr>
      <t xml:space="preserve">Tại RCL372/232:
</t>
    </r>
    <r>
      <rPr>
        <sz val="11"/>
        <rFont val="Times New Roman"/>
        <family val="1"/>
      </rPr>
      <t xml:space="preserve">- RCL372/232 đóng
- DCL372-7/235 cắt
</t>
    </r>
    <r>
      <rPr>
        <b/>
        <sz val="11"/>
        <rFont val="Times New Roman"/>
        <family val="1"/>
      </rPr>
      <t>Tại E4.13:</t>
    </r>
    <r>
      <rPr>
        <sz val="11"/>
        <rFont val="Times New Roman"/>
        <family val="1"/>
      </rPr>
      <t xml:space="preserve">
- Cắt MC372, kéo ra VTTN
- Đóng DTĐ 372-76
* Cắt DCLPT372-7/1 (372E4.13)</t>
    </r>
  </si>
  <si>
    <t>* ĐZ 372E4.13 cấp đến DCL372-7/235 đến DCL372-7/187/1A Lương Sơn-Vô Tranh đến DCLPT372-7/40/9LL374
* ĐZ 373E4.13 cấp đến LBS371-7/23LL(373) đến DCLPT371-7/26 LL373 đến DCL372-7/235 đến cột 309 đường trục 373E4.13 tách lèo đến DCLPT374-7/175/36/59 Thu Ngạc - Phúc Khánh</t>
  </si>
  <si>
    <t>Đổi phương thức cấp điện phục vụ tách ngăn lộ MC372E4.13 công tác (Đóng hòa không mất điện phụ tải):
- Cắt RCL372/232, đóng DCL372-7/235, đóng RCL372/232 hòa ĐZ 372E4.13 và 373E4.13
- Cắt MC372E4.13; kéo ra VTTN
- Cắt DCLPT372-7/1 (372E4.13)
Sau khi đổi phương thức:
- ĐZ 373E4.13 cấp đến DCLPT372-7/1 (372E4.13)
Lưu ý có thể xảy ra điện áp thấp trên ĐZ 372E4.13; 373E4.13
Duy trì phương thức trên đến ngày 6/5/2023</t>
  </si>
  <si>
    <r>
      <t xml:space="preserve">Tại E4.13:
</t>
    </r>
    <r>
      <rPr>
        <sz val="11"/>
        <rFont val="Times New Roman"/>
        <family val="1"/>
      </rPr>
      <t>- Cắt MC372, kéo ra VTTN
- Đóng DTĐ 372-76
* Cắt DCLPT372-7/1 (372E4.13)</t>
    </r>
  </si>
  <si>
    <t>Đổi phương thức cấp điện về cơ bản sau khi kết thúc công tác (Đóng hòa không mất điện phụ tải):
- Đóng DCLPT372-7/1 (372E4.13)
- Đóng MC372E4.13 hòa ĐZ 372E4.13 và 373E4.13
- Cắt RCL372/232, cắt DCL372-7/235, đóng RCL372/232
Sau khi đổi phương thức:
- ĐZ 372E4.13 cấp đến DCL372-7/235
- ĐZ 373E4.13 cấp đến DCL372-7/235</t>
  </si>
  <si>
    <t>* Tách ngăn lộ MC372E4.13
* Tách ĐZ 372E4.13 cấp đến DCLPT372-7/1 (372E4.13)</t>
  </si>
  <si>
    <r>
      <rPr>
        <b/>
        <sz val="11"/>
        <rFont val="Times New Roman"/>
        <family val="1"/>
      </rPr>
      <t>Kết hợp lịch cắt điện phục vụ dự án đầu tư xây dựng đường cao tốc Tuyên Quang - Phú Thọ kết nối với cao tốc Nội Bài-Lào Cai:</t>
    </r>
    <r>
      <rPr>
        <sz val="11"/>
        <rFont val="Times New Roman"/>
        <family val="1"/>
      </rPr>
      <t xml:space="preserve">
</t>
    </r>
    <r>
      <rPr>
        <b/>
        <sz val="11"/>
        <rFont val="Times New Roman"/>
        <family val="1"/>
      </rPr>
      <t>1. Tổ TTLĐ số 03 cho phép ETC thực hiện TNĐK CBM năm 2023:</t>
    </r>
    <r>
      <rPr>
        <sz val="11"/>
        <rFont val="Times New Roman"/>
        <family val="1"/>
      </rPr>
      <t xml:space="preserve">
- Thí nghiệm định kỳ CBM ngăn lộ MC372E4.13
- Thí nghiệm mạch điều khiển, đo lường, bảo vệ, tín hiệu ngăn lộ MC372E4.13</t>
    </r>
  </si>
  <si>
    <t>ĐZ 35kV sau RCL373/61 lộ 373E4.13</t>
  </si>
  <si>
    <t>Cắt RCL373/61 lộ 373E4.13</t>
  </si>
  <si>
    <t>Cắt RCL372/226/12 Xuân An-Trung Sơn lộ 372E4.13</t>
  </si>
  <si>
    <t xml:space="preserve">Cắt giảm tải đảm bảo ổn định hệ thống điện do mở vòng ĐZ 110kV, 220kV công tác phục vụ dự án đầu tư xây dựng đường cao tốc Tuyên Quang - Phú Thọ kết nối với cao tốc Nội Bài-Lào Cai </t>
  </si>
  <si>
    <t xml:space="preserve">ĐZ 372E4.14 </t>
  </si>
  <si>
    <t xml:space="preserve">ĐZ 373E4.14 </t>
  </si>
  <si>
    <t>Cắt MC372E4.14</t>
  </si>
  <si>
    <t>Cắt MC373E4.14</t>
  </si>
  <si>
    <t xml:space="preserve">ĐZ 375E4.14 </t>
  </si>
  <si>
    <t>Cắt MC375E4.14</t>
  </si>
  <si>
    <r>
      <t xml:space="preserve">Tại E4.13:
</t>
    </r>
    <r>
      <rPr>
        <sz val="11"/>
        <rFont val="Times New Roman"/>
        <family val="1"/>
      </rPr>
      <t>- Cắt MC373, kéo ra VTTN
- Đóng DTĐ 373-76</t>
    </r>
  </si>
  <si>
    <t>B12</t>
  </si>
  <si>
    <t>ĐZ 35kV sau DCL374-7/269/73/22T/38A/12A Thu Cúc-Đồng Thập cấp đến DCL374-7/269/10 Thu Cúc lộ 374E4.8 (đang nhận điện 375E12.8)</t>
  </si>
  <si>
    <r>
      <rPr>
        <b/>
        <sz val="11"/>
        <rFont val="Times New Roman"/>
        <family val="1"/>
      </rPr>
      <t>Tại RCL374/269/10 Thu Cúc:</t>
    </r>
    <r>
      <rPr>
        <sz val="11"/>
        <rFont val="Times New Roman"/>
        <family val="1"/>
      </rPr>
      <t xml:space="preserve">
- RCL374/269/10 Thu Cúc đóng
- Cắt DCL374-7/269/10 Thu Cúc</t>
    </r>
  </si>
  <si>
    <r>
      <rPr>
        <b/>
        <sz val="11"/>
        <rFont val="Times New Roman"/>
        <family val="1"/>
      </rPr>
      <t>Tại RCL374/269/73/22T/38A/12A Thu Cúc-Đồng Thập:</t>
    </r>
    <r>
      <rPr>
        <sz val="11"/>
        <rFont val="Times New Roman"/>
        <family val="1"/>
      </rPr>
      <t xml:space="preserve">
- RCL374/269/73/22T/38A/12A Thu Cúc-Đồng Thập đóng
- Cắt DCL374-7/269/73/22T/38A/12A Thu Cúc-Đồng Thập</t>
    </r>
  </si>
  <si>
    <t>ĐZ 35kV sau DPT 371-7/206/16 Đại Minh cấp đến DPT 371-7/207 Hán Đà lộ 372A40 (đang nhận điện 374E14)</t>
  </si>
  <si>
    <t>* DPT 371-7/206/16 Đại Minh cắt</t>
  </si>
  <si>
    <t>* DPT 371-7/207 Hán Đà cắt</t>
  </si>
  <si>
    <t>ĐZ 35kV sau DCL374-7/61A cấp đến DPT 371-7/206/16 Đại Minh đến DCLPT75-3 RG Phú Thọ-Yên Bái</t>
  </si>
  <si>
    <r>
      <rPr>
        <b/>
        <sz val="11"/>
        <color theme="1"/>
        <rFont val="Times New Roman"/>
        <family val="1"/>
      </rPr>
      <t>Tại RCL374/61A:</t>
    </r>
    <r>
      <rPr>
        <sz val="11"/>
        <color theme="1"/>
        <rFont val="Times New Roman"/>
        <family val="1"/>
      </rPr>
      <t xml:space="preserve">
- Cắt RCL374/61A
- Cắt DCL374-7/61A</t>
    </r>
  </si>
  <si>
    <t xml:space="preserve">
Cty CP ĐTKT Thành Phát; Đoan Hùng</t>
  </si>
  <si>
    <t xml:space="preserve">ĐZ 373E4.5 </t>
  </si>
  <si>
    <t>Cắt MC373E4.5</t>
  </si>
  <si>
    <t xml:space="preserve">ĐZ 471E4.13 </t>
  </si>
  <si>
    <t>Cắt MC471E4.13</t>
  </si>
  <si>
    <r>
      <rPr>
        <b/>
        <sz val="11"/>
        <rFont val="Times New Roman"/>
        <family val="1"/>
      </rPr>
      <t xml:space="preserve">Tại DCLPT371-7/88/19 Chí Tiên-Ninh Dân:
</t>
    </r>
    <r>
      <rPr>
        <sz val="11"/>
        <rFont val="Times New Roman"/>
        <family val="1"/>
      </rPr>
      <t xml:space="preserve">- DCLPT371-7/88/19 Chí Tiên-Ninh Dân cắt
</t>
    </r>
    <r>
      <rPr>
        <b/>
        <sz val="11"/>
        <rFont val="Times New Roman"/>
        <family val="1"/>
      </rPr>
      <t>Tại E4.9:</t>
    </r>
    <r>
      <rPr>
        <sz val="11"/>
        <rFont val="Times New Roman"/>
        <family val="1"/>
      </rPr>
      <t xml:space="preserve">
- Cắt MC372, kéo ra VTTN
- Đóng DTĐ 372-76
* Cắt DCLPT372-7/1 (372E4.9)</t>
    </r>
  </si>
  <si>
    <r>
      <t xml:space="preserve">Tại E4.9:
</t>
    </r>
    <r>
      <rPr>
        <sz val="11"/>
        <rFont val="Times New Roman"/>
        <family val="1"/>
      </rPr>
      <t>- Cắt MC372, kéo ra VTTN
- Đóng DTĐ 372-76
* Cắt DCLPT372-7/1 (372E4.9)</t>
    </r>
  </si>
  <si>
    <t>* Tách ngăn lộ MC372E4.9
* Tách ĐZ 372E4.9 cấp đến DCLPT372-7/1 (372E4.9)</t>
  </si>
  <si>
    <r>
      <rPr>
        <b/>
        <sz val="11"/>
        <rFont val="Times New Roman"/>
        <family val="1"/>
      </rPr>
      <t>Kết hợp lịch cắt điện phục vụ dự án đầu tư xây dựng đường cao tốc Tuyên Quang - Phú Thọ kết nối với cao tốc Nội Bài-Lào Cai:</t>
    </r>
    <r>
      <rPr>
        <sz val="11"/>
        <rFont val="Times New Roman"/>
        <family val="1"/>
      </rPr>
      <t xml:space="preserve">
</t>
    </r>
    <r>
      <rPr>
        <b/>
        <sz val="11"/>
        <rFont val="Times New Roman"/>
        <family val="1"/>
      </rPr>
      <t>1. Tổ TTLĐ số 01 cho phép ETC thực hiện TNĐK CBM năm 2023:</t>
    </r>
    <r>
      <rPr>
        <sz val="11"/>
        <rFont val="Times New Roman"/>
        <family val="1"/>
      </rPr>
      <t xml:space="preserve">
- Thí nghiệm định kỳ CBM ngăn lộ MC372E4.9
- Thí nghiệm mạch điều khiển, đo lường, bảo vệ, tín hiệu ngăn lộ MC372E4.9</t>
    </r>
  </si>
  <si>
    <r>
      <rPr>
        <b/>
        <sz val="11"/>
        <rFont val="Times New Roman"/>
        <family val="1"/>
      </rPr>
      <t>Tại E4.7:</t>
    </r>
    <r>
      <rPr>
        <sz val="11"/>
        <rFont val="Times New Roman"/>
        <family val="1"/>
      </rPr>
      <t xml:space="preserve">
- Cắt, kéo MC 371,373 ra VTTN.
- Đóng DTĐ 371-76,373-76.</t>
    </r>
  </si>
  <si>
    <t>Cty CPĐT XL&amp;TM Tân Việt:</t>
  </si>
  <si>
    <r>
      <rPr>
        <b/>
        <sz val="11"/>
        <color theme="1"/>
        <rFont val="Times New Roman"/>
        <family val="1"/>
      </rPr>
      <t>Tại RCL372/85:</t>
    </r>
    <r>
      <rPr>
        <sz val="11"/>
        <color theme="1"/>
        <rFont val="Times New Roman"/>
        <family val="1"/>
      </rPr>
      <t xml:space="preserve">
- Cắt RCL372/85
- Cắt DCL372-7/85.2</t>
    </r>
  </si>
  <si>
    <r>
      <rPr>
        <b/>
        <sz val="11"/>
        <color rgb="FF000000"/>
        <rFont val="Times New Roman"/>
        <family val="1"/>
      </rPr>
      <t>Kết hợp giảm tải đảm bảo ổn định hệ thống điện do mở vòng ĐZ 110kV, 220kV công tác phục vụ dự án đầu tư xây dựng đường cao tốc Tuyên Quang - Phú Thọ kết nối với cao tốc Nội Bài-Lào Cai:</t>
    </r>
    <r>
      <rPr>
        <sz val="11"/>
        <color indexed="8"/>
        <rFont val="Times New Roman"/>
        <family val="1"/>
      </rPr>
      <t xml:space="preserve">
</t>
    </r>
    <r>
      <rPr>
        <b/>
        <sz val="11"/>
        <color rgb="FF000000"/>
        <rFont val="Times New Roman"/>
        <family val="1"/>
      </rPr>
      <t>1. ĐL Hạ Hòa cho phép B (Cty CPĐT XL&amp;TM Tân Việt) thực hiện dự án Đường dây và trạm biến áp 110kV Hạ Hòa:</t>
    </r>
    <r>
      <rPr>
        <sz val="11"/>
        <color indexed="8"/>
        <rFont val="Times New Roman"/>
        <family val="1"/>
      </rPr>
      <t xml:space="preserve">
* Tháo giàn giáo; tháo bọc Hotline để sau khi thi công xong kéo rải căng dây dẫn khoảng néo ĐZ 110kV Hạ Hòa tại vị trí :
- Khoảng cột 120-121 đường trục 372E4.5 giáo chéo khoảng cột 35-36 ĐZ 110kV Hạ Hòa
* Lắp đặt giàn giáo; bọc Hotline để phục vụ thi công kéo rải căng dây dẫn khoảng néo ĐZ 110kV Hạ Hòa tại các vị trí :
- Khoảng cột 2-3, 3-4, 4-5 NR Yên Luật 5 lộ 372E4.5 giáo chéo khoảng cột 29A-29B, 29B-30, 30-31 ĐZ 110kV Hạ Hòa
- Khoảng cột 13-14 NR Chân Lao lộ 372E4.5 giáo chéo khoảng cột 20-21 ĐZ 110kV Hạ Hòa</t>
    </r>
  </si>
  <si>
    <r>
      <t xml:space="preserve">* ĐZ 35kV sau DCLPT375-7/64/52 Phương Viên - Lửa Việt đến DCLPT375-7/64/98 Gia Điền - Đại Phạm lộ 375E4.14
* ĐZ 35kV sau DCL372-7/85.2 cấp đến DCL371-7/119/6 LL372 đến DCL371-7/202/29/1 Lâm Lợi-Tứ Hiệp đến DCLPT375-7/64/89 Phương Viên - Lửa Việt đến DCL372-7/289/4/4T/8.1 Đan Hà - Đại Phạm lộ 372E4.5 </t>
    </r>
    <r>
      <rPr>
        <b/>
        <sz val="11"/>
        <rFont val="Times New Roman"/>
        <family val="1"/>
      </rPr>
      <t>(đã cắt điện từ 06h00)</t>
    </r>
  </si>
  <si>
    <r>
      <rPr>
        <b/>
        <sz val="11"/>
        <color theme="1"/>
        <rFont val="Times New Roman"/>
        <family val="1"/>
      </rPr>
      <t>Tại RCL372/85:</t>
    </r>
    <r>
      <rPr>
        <sz val="11"/>
        <color theme="1"/>
        <rFont val="Times New Roman"/>
        <family val="1"/>
      </rPr>
      <t xml:space="preserve">
- Cắt RCL372/85
- Cắt DCL372-7/85.2
* Cắt DCLPT375-7/64/52 Phương Viên - Lửa Việt</t>
    </r>
  </si>
  <si>
    <t>Công ty CPXLĐ và CNVT Hà Nội;  NPSC; Cty TNHH ĐXD Anh Minh; Hạ Hòa</t>
  </si>
  <si>
    <t>TNĐK; CQT</t>
  </si>
  <si>
    <t>XDHT, CQT</t>
  </si>
  <si>
    <r>
      <rPr>
        <b/>
        <sz val="11"/>
        <color theme="1"/>
        <rFont val="Times New Roman"/>
        <family val="1"/>
      </rPr>
      <t>Tại RCL375/64/51/3 Gia Điền-Đại Phạm:</t>
    </r>
    <r>
      <rPr>
        <sz val="11"/>
        <color theme="1"/>
        <rFont val="Times New Roman"/>
        <family val="1"/>
      </rPr>
      <t xml:space="preserve">
- Cắt RCL375/64/51/3 Gia Điền-Đại Phạm
- Cắt DCL375-7/64/51/3 Gia Điền-Đại Phạm</t>
    </r>
  </si>
  <si>
    <t>ĐZ 35kV sau DCL375-7/64/51/3 Gia Điền-Đại Phạm cấp đến DCL372-7/289/4/4T/8.2 Đan Hà - Đại Phạm lộ 375E4.14</t>
  </si>
  <si>
    <t>Công ty TNHH Nhật Minh Phú Thọ;
Công ty CPXLĐ và CNVT Hà Nội; Cty TNHH ĐXD Anh Minh</t>
  </si>
  <si>
    <t xml:space="preserve">ĐZ 374E4.5 </t>
  </si>
  <si>
    <t>Cắt MC374E4.5</t>
  </si>
  <si>
    <t xml:space="preserve">ĐZ 377E4.5 </t>
  </si>
  <si>
    <t>Cắt MC377E4.5</t>
  </si>
  <si>
    <t xml:space="preserve">ĐZ 379E4.5 </t>
  </si>
  <si>
    <t xml:space="preserve">ĐZ 375E4.5 </t>
  </si>
  <si>
    <t>Cắt MC375E4.5</t>
  </si>
  <si>
    <t>* Tách ngăn lộ MC371E4.9
* Tách ĐZ 371E4.9 cấp đến DCL371-7/108 đến DCL371-7/38/45/3.2 Mạn Lạn-Thanh Xá đến DCLPT372-7/1 (372E4.9)</t>
  </si>
  <si>
    <r>
      <t xml:space="preserve">Tại E4.9:
</t>
    </r>
    <r>
      <rPr>
        <sz val="11"/>
        <rFont val="Times New Roman"/>
        <family val="1"/>
      </rPr>
      <t>- Cắt MC371, kéo ra VTTN
- Đóng DTĐ 371-76</t>
    </r>
  </si>
  <si>
    <r>
      <t xml:space="preserve">Tại E4.9:
</t>
    </r>
    <r>
      <rPr>
        <sz val="11"/>
        <rFont val="Times New Roman"/>
        <family val="1"/>
      </rPr>
      <t>- Cắt MC373, kéo ra VTTN
- Đóng DTĐ 373-76
* Cắt DCLPT377-7/42 (377E4.5)</t>
    </r>
  </si>
  <si>
    <t xml:space="preserve">* Tách ngăn lộ MC375E4.9
* Tách ĐZ 375E4.9 cấp đến DCLPT375-7/37 đến DCLPT 377-7/38/19 XMPT cấp XMPT </t>
  </si>
  <si>
    <r>
      <t xml:space="preserve">Tại E4.9:
</t>
    </r>
    <r>
      <rPr>
        <sz val="11"/>
        <rFont val="Times New Roman"/>
        <family val="1"/>
      </rPr>
      <t>- Cắt MC375, kéo ra VTTN
- Đóng DTĐ 375-76</t>
    </r>
  </si>
  <si>
    <r>
      <rPr>
        <b/>
        <sz val="11"/>
        <rFont val="Times New Roman"/>
        <family val="1"/>
      </rPr>
      <t>Kết hợp giảm tải đảm bảo ổn định hệ thống điện do mở vòng ĐZ 110kV, 220kV công tác phục vụ dự án đầu tư xây dựng đường cao tốc Tuyên Quang - Phú Thọ kết nối với cao tốc Nội Bài-Lào Cai:</t>
    </r>
    <r>
      <rPr>
        <sz val="11"/>
        <rFont val="Times New Roman"/>
        <family val="1"/>
      </rPr>
      <t xml:space="preserve">
</t>
    </r>
    <r>
      <rPr>
        <b/>
        <sz val="11"/>
        <rFont val="Times New Roman"/>
        <family val="1"/>
      </rPr>
      <t>1. Tổ TTLĐ số 03 cho phép ETC thực hiện TNĐK CBM năm 2023:</t>
    </r>
    <r>
      <rPr>
        <sz val="11"/>
        <rFont val="Times New Roman"/>
        <family val="1"/>
      </rPr>
      <t xml:space="preserve">
- Thí nghiệm định kỳ CBM ngăn lộ MC373E4.9
- Thí nghiệm mạch điều khiển, đo lường, bảo vệ, tín hiệu ngăn lộ MC373E4.9</t>
    </r>
  </si>
  <si>
    <r>
      <rPr>
        <b/>
        <sz val="11"/>
        <rFont val="Times New Roman"/>
        <family val="1"/>
      </rPr>
      <t>Kết hợp giảm tải đảm bảo ổn định hệ thống điện do mở vòng ĐZ 110kV, 220kV công tác phục vụ dự án đầu tư xây dựng đường cao tốc Tuyên Quang - Phú Thọ kết nối với cao tốc Nội Bài-Lào Cai:</t>
    </r>
    <r>
      <rPr>
        <sz val="11"/>
        <rFont val="Times New Roman"/>
        <family val="1"/>
      </rPr>
      <t xml:space="preserve">
</t>
    </r>
    <r>
      <rPr>
        <b/>
        <sz val="11"/>
        <rFont val="Times New Roman"/>
        <family val="1"/>
      </rPr>
      <t>1. Tổ TTLĐ số 03 cho phép ETC thực hiện TNĐK CBM năm 2023:</t>
    </r>
    <r>
      <rPr>
        <sz val="11"/>
        <rFont val="Times New Roman"/>
        <family val="1"/>
      </rPr>
      <t xml:space="preserve">
- Thí nghiệm định kỳ CBM ngăn lộ MC375E4.9
- Thí nghiệm mạch điều khiển, đo lường, bảo vệ, tín hiệu ngăn lộ MC375E4.5</t>
    </r>
  </si>
  <si>
    <t>Cty CP DPS; NPSC; Đoan Hùng</t>
  </si>
  <si>
    <t>* ĐZ 371E4.14 cấp đến DCLPT371-7/141 đến DCL373-7/77/1.2 Yên Kiện-Sóc Đăng đến DCL372-7/116                  
* ĐZ 372E4.14 cấp đến DCL372-7/64/13 Sóc Đăng-TT Đoan Hùng đến DCL372-7/116</t>
  </si>
  <si>
    <t>ĐZ 373E4.14 cấp đến DCL373-7/77/1.2 Yên Kiện-Sóc Đăng đến DCL379-7/82 đến DCLPT 371-7/141 đến DCL374-7/145</t>
  </si>
  <si>
    <t>TBA Tây Cốc 7 - 180KVA-35/0.4KV Lộ 374E4</t>
  </si>
  <si>
    <t>TBA Chân Mộng 5: 180KVA-35/0.4KV Lộ 379E4.5 (Đang nhận điện lộ 373E4.14)</t>
  </si>
  <si>
    <t>TBA Vân Đồn 9 - 250KVA-35/0.4KV Lộ 371E4.14</t>
  </si>
  <si>
    <t>TBA Hùng Quan 4 - 250KVA-35/0.4KV Lộ 374E4.14</t>
  </si>
  <si>
    <t>TBA Hùng Quan 6 - 180KVA-35/0.4KV Lộ 374E4.14</t>
  </si>
  <si>
    <t>TBA Nghinh Xuyên 1 - 180KVA-35/0.4KV Lộ 374E4.14</t>
  </si>
  <si>
    <t>TBA Nghinh Xuyên 2 - 250KVA-35/0.4KV Lộ 374E4.14</t>
  </si>
  <si>
    <t>TBA Nghinh Xuyên 6 - 180KVA-35/0.4KV Lộ 374E4.14</t>
  </si>
  <si>
    <t>TBA Nghinh Xuyên 7 - 180KVA-35/0.4KV Lộ 374E4.14</t>
  </si>
  <si>
    <t>TBA Đông Khê 5 - 180KVA-35/0.4KV Lộ 374E4.14</t>
  </si>
  <si>
    <t>TBA Quế Lâm 1 - 250KVA-35/0.4KV Lộ 374E4.14</t>
  </si>
  <si>
    <t>TBA Quế Lâm 2 - 250KVA-35/0.4KV Lộ 374E4.14</t>
  </si>
  <si>
    <t>TBA Quế Lâm 5 - 180KVA-35/0.4KV Lộ 374E4.14</t>
  </si>
  <si>
    <t>TBA Tây Cốc 13 - 250KVA-35/0.4KV Lộ 374E4.14</t>
  </si>
  <si>
    <t>Cắt AB-1, AB-2, AB-TNTB, AB-T
Cắt FCO-3T1</t>
  </si>
  <si>
    <r>
      <rPr>
        <b/>
        <sz val="11"/>
        <rFont val="Times New Roman"/>
        <family val="1"/>
      </rPr>
      <t>Kết hợp lịch cắt điện trung thế:</t>
    </r>
    <r>
      <rPr>
        <sz val="11"/>
        <rFont val="Times New Roman"/>
        <family val="1"/>
      </rPr>
      <t xml:space="preserve">
ĐL Đoan Hùng thực hiện:
- Hoán đổi MBA Vân Đồn 9 - 250kVA-35/0,4kV cho TBA Chân Mộng 5 180kVA-35/0,4kV.
- VSCN MBA, xử lý tiếp xúc trong tủ 0.4kV</t>
    </r>
  </si>
  <si>
    <r>
      <rPr>
        <b/>
        <sz val="11"/>
        <rFont val="Times New Roman"/>
        <family val="1"/>
      </rPr>
      <t>Kết hợp lịch cắt điện trung thế:</t>
    </r>
    <r>
      <rPr>
        <sz val="11"/>
        <rFont val="Times New Roman"/>
        <family val="1"/>
      </rPr>
      <t xml:space="preserve">
ĐL Đoan Hùng thực hiện:
- Hoán đổi MBA Chân Mộng 5 180kVA-35/0,4kV cho TBA Vân Đồn 9 - 250kVA-35/0,4kV.
- VSCN MBA, xử lý tiếp xúc trong tủ 0.4kV</t>
    </r>
  </si>
  <si>
    <t>Đổi phương thức cấp điện về cơ bản sau khi kết thúc công tác (Đóng hòa không mất điện phụ tải):
- Đóng DCLPT 474-1 TCQTHV, đóng MC474 TCQTHV hòa ĐZ 474E4.1 và 479E4.18
- Cắt MC479 RMU5 Trần Phú, cắt DCLPT471-7 RMU 6 Trần Phú 
Sau khi đổi phương thức:
- ĐZ 474E4.1 cấp đến MC479 RMU5 Trần Phú
- ĐZ 479E4.18 cấp đến DCLPT471-7 RMU 6 Trần Phú</t>
  </si>
  <si>
    <t>1. Đổi phương thức cấp điện giảm tải MBA T1E4.13 phục vụ tách MBA T2E4.13 công tác:
- Cắt RCL372/187/1A Lương Sơn - Vô Tranh, cắt DCL372-7/187/1A Lương Sơn - Vô Tranh, đóng RCL372/187/1A Lương Sơn - Vô Tranh
- Cắt RCL372/187/50 Lương Sơn - Vô Tranh, đóng DCL372-7/187/50 Lương Sơn - Vô Tranh, đóng RCL372/187/50 Lương Sơn - Vô Tranh
2. Sau khi kết thúc thao tác:
- ĐZ 371 TCĐP cấp đến DCL372-7/187/1A Lương Sơn - Vô Tranh
- ĐZ 372E4.13 cấp đến DCL372-7/187/1A Lương Sơn - Vô Tranh
Lưu ý có thể xảy ra điện áp thấp trên các đường dây 372E4.13, 371 TCĐP
Duy trì phương thức trên đến ngày 7/5/2023</t>
  </si>
  <si>
    <t>1. Đổi phương thức cấp điện về cơ bản sau khi kết thúc công tác:
- Cắt RCL372/187/50 Lương Sơn - Vô Tranh, cắt DCL372-7/187/50 Lương Sơn - Vô Tranh, đóng RCL372/187/50 Lương Sơn - Vô Tranh
- Cắt RCL372/187/1A Lương Sơn - Vô Tranh, đóng DCL372-7/187/1A Lương Sơn - Vô Tranh, đóng RCL372/187/1A Lương Sơn - Vô Tranh
2. Sau khi kết thúc thao tác:
- ĐZ 371 TCĐP cấp đến DCL372-7/187/50 Lương Sơn - Vô Tranh
- ĐZ 372E4.13 cấp đến DCL372-7/187/50 Lương Sơn - Vô Tranh</t>
  </si>
  <si>
    <t>Thanh cái C31E4.13 cấp điện (371, 373)</t>
  </si>
  <si>
    <t>Tách ngăn lộ MC376, 312E4.13; thanh cái C32E4.13 (Cẩm Khê)</t>
  </si>
  <si>
    <r>
      <rPr>
        <b/>
        <sz val="11"/>
        <rFont val="Times New Roman"/>
        <family val="1"/>
      </rPr>
      <t>1. ETC thực hiện:</t>
    </r>
    <r>
      <rPr>
        <sz val="11"/>
        <rFont val="Times New Roman"/>
        <family val="1"/>
      </rPr>
      <t xml:space="preserve">
- Thí nghiệm định kỳ CBM năm 2023 các thiết bị ngăn lộ MC376, 312E4.13; thanh cái C32E4.13 (Cẩm Khê)
</t>
    </r>
    <r>
      <rPr>
        <b/>
        <sz val="11"/>
        <rFont val="Times New Roman"/>
        <family val="1"/>
      </rPr>
      <t>2. Sau khi kết thúc công tác thực hiện:</t>
    </r>
    <r>
      <rPr>
        <sz val="11"/>
        <rFont val="Times New Roman"/>
        <family val="1"/>
      </rPr>
      <t xml:space="preserve">
- Đóng MC332E4.13 không tải thanh cái C32</t>
    </r>
  </si>
  <si>
    <t>Tách ngăn lộ MC375, thanh cái C31E4.13 (Cẩm Khê)</t>
  </si>
  <si>
    <r>
      <rPr>
        <b/>
        <sz val="11"/>
        <rFont val="Times New Roman"/>
        <family val="1"/>
      </rPr>
      <t>1. ETC thực hiện:</t>
    </r>
    <r>
      <rPr>
        <sz val="11"/>
        <rFont val="Times New Roman"/>
        <family val="1"/>
      </rPr>
      <t xml:space="preserve">
- Thí nghiệm định kỳ CBM năm 2023 các thiết bị  ngăn lộ MC375, thanh cái C31E4.13 (Cẩm Khê)
</t>
    </r>
    <r>
      <rPr>
        <b/>
        <sz val="11"/>
        <rFont val="Times New Roman"/>
        <family val="1"/>
      </rPr>
      <t>2. Sau khi kết thúc công tác thực hiện:</t>
    </r>
    <r>
      <rPr>
        <sz val="11"/>
        <rFont val="Times New Roman"/>
        <family val="1"/>
      </rPr>
      <t xml:space="preserve">
- Đóng DCL312-1, đóng MC331E4.13 không tải thanh cái C31 nhận nguồn MBA T2E4.13</t>
    </r>
  </si>
  <si>
    <r>
      <t xml:space="preserve">1. Đổi phương thức cấp điện 35kV sau NR Đại Minh của B12 Yên Bái đang nhận điện 374E4.14 về nhận điện 372A40 phục vụ dự án đầu tư xây dựng đường cao tốc Tuyên Quang - Phú Thọ kết nối với cao tốc Nội Bài-Lào Cai
</t>
    </r>
    <r>
      <rPr>
        <b/>
        <i/>
        <sz val="11"/>
        <rFont val="Times New Roman"/>
        <family val="1"/>
      </rPr>
      <t>* B12 Yên Bái thực hiện:</t>
    </r>
    <r>
      <rPr>
        <sz val="11"/>
        <rFont val="Times New Roman"/>
        <family val="1"/>
      </rPr>
      <t xml:space="preserve">
- Cắt DPT 371-7/206/16 Đại Minh
- Đóng DPT 371-7/207 Hán Đà
2. Sau khi kết thúc thao tác:
- ĐZ 374E4.14 cấp đến DPT 371-7/206/16 Đại Minh
- ĐZ 372A40 cấp đến DPT 371-7/206/16 Đại Minh</t>
    </r>
  </si>
  <si>
    <r>
      <t xml:space="preserve">1. Đổi phương thức cấp hỗ trợ ĐZ 35kV sau NR Đại Minh của B12 Yên Bái đang nhận điện 372A40 sang nhận điện 374E4.14
</t>
    </r>
    <r>
      <rPr>
        <b/>
        <i/>
        <sz val="11"/>
        <rFont val="Times New Roman"/>
        <family val="1"/>
      </rPr>
      <t>* B12 Yên Bái thực hiện:</t>
    </r>
    <r>
      <rPr>
        <sz val="11"/>
        <rFont val="Times New Roman"/>
        <family val="1"/>
      </rPr>
      <t xml:space="preserve">
- Cắt DPT 371-7/207 Hán Đà
- Đóng DPT 371-7/206/16 Đại Minh
2. Sau khi kết thúc thao tác:
- ĐZ 374E4.14 cấp đến DPT 371-7/207 Hán Đà
- ĐZ 372A40 cấp đến DPT 371-7/207 Hán Đà</t>
    </r>
  </si>
  <si>
    <t>1. Đổi phương thức cấp điện 35kV sau NR Thu Cúc lộ 374E4.8 đang nhận điện 375E12.8 về nhận điện 374E4.8 phục vụ dự án đầu tư xây dựng đường cao tốc Tuyên Quang - Phú Thọ kết nối với cao tốc Nội Bài-Lào Cai
- Cắt RCL374/269/73/22T/38A/12A Thu Cúc-Đồng Thập, cắt DCL374-7/269/73/22T/38A/12A Thu Cúc-Đồng Thập, đóng RCL374/269/73/22T/38A/12A Thu Cúc-Đồng Thập
- Cắt RCL374/269/10 Thu Cúc, đóng DCL374-7/269/10 Thu Cúc, đóng RCL374/269/10 Thu Cúc
2. Sau khi kết thúc thao tác:
- ĐZ 374E4.8 cấp đến DCL374-7/269/73/22T/38A/12A Thu Cúc-Đồng Thập
- ĐZ 375E12.8 cấp đến DCL374-7/269/73/22T/38A/12A Thu Cúc-Đồng Thập
Yêu cầu ĐL bố trí 2 nhóm thao tác</t>
  </si>
  <si>
    <t>1. Đổi phương thức cấp điện 35kV sau NR Thu Cúc lộ 374E4.8 đang nhận điện 374E4.8 sang nhận điện 375E12.8
- Cắt RCL374/269/10 Thu Cúc, cắt DCL374-7/269/10 Thu Cúc, đóng RCL374/269/10 Thu Cúc
- Cắt RCL374/269/73/22T/38A/12A Thu Cúc-Đồng Thập, đóng DCL374-7/269/73/22T/38A/12A Thu Cúc-Đồng Thập, đóng RCL374/269/73/22T/38A/12A Thu Cúc-Đồng Thập
2. Sau khi kết thúc thao tác:
- ĐZ 374E4.8 cấp đến DCL374-7/269/10 Thu Cúc
- ĐZ 375E12.8 cấp đến DCL374-7/269/10 Thu Cúc
Yêu cầu ĐL bố trí 2 nhóm thao tác</t>
  </si>
  <si>
    <t>Đổi phương thức cấp điện phục vụ tách ngăn lộ MC372E4.9 công tác
- Cắt MC372E4.9; kéo ra VTTN
- Cắt không điện DCLPT372-7/1 (372E4.9)
- Đóng DCLPT371-7/88/19 Chí Tiên-Ninh Dân
Sau khi đổi phương thức:
- ĐZ 371E4.9 cấp đến DCLPT372-7/1 (372E4.9)
Lưu ý có thể xảy ra điện áp thấp trên ĐZ 371E4.9; 372E4.9
Duy trì phương thức trên đến ngày 8/5/2023
Yêu cầu ĐL bố trí 2 nhóm thao tác</t>
  </si>
  <si>
    <t>Đổi phương thức cấp điện về cơ bản sau khi kết thúc công tác:
- Cắt DCLPT371-7/88/19 Chí Tiên-Ninh Dân
- Đóng không điện DCLPT372-7/1 (372E4.9)
- Đóng MC372E4.9 
Sau khi đổi phương thức:
- ĐZ 371E4.9 cấp đến DCLPT371-7/88/19 Chí Tiên-Ninh Dân
- ĐZ 372E4.9 cấp đến DCLPT371-7/88/19 Chí Tiên-Ninh Dân
Yêu cầu ĐL bố trí 2 nhóm thao tác</t>
  </si>
  <si>
    <t>* ĐZ 371E4.7 cấp đến DCL371-7/49/67 Sơn Cương-Thanh Hà đến DCL371-7/51.2 đến DCL371-7/108 đến DCL372-7/45/13/5 Ninh Dân-Võ Lao đến DCL374-7/36T/16T/2 Quảng Nạp-Võ Lao
* ĐZ 373E4.7 cấp đến DCL 373-7/53</t>
  </si>
  <si>
    <r>
      <t xml:space="preserve">Kết hợp giảm tải đảm bảo ổn định hệ thống điện do mở vòng ĐZ 110kV, 220kV công tác phục vụ dự án đầu tư xây dựng đường cao tốc Tuyên Quang - Phú Thọ kết nối với cao tốc Nội Bài-Lào Cai:
I.ĐLTX Phú Thọ  thực hiện :
1. Trên đường dây mạch kép 371-373E4.7:
</t>
    </r>
    <r>
      <rPr>
        <sz val="11"/>
        <rFont val="Times New Roman"/>
        <family val="1"/>
      </rPr>
      <t xml:space="preserve">- Táp lèo đường dây 35kV tại cột số 8 đường trục 371-373E4.7
</t>
    </r>
    <r>
      <rPr>
        <b/>
        <sz val="11"/>
        <rFont val="Times New Roman"/>
        <family val="1"/>
      </rPr>
      <t xml:space="preserve">2. Trên ĐZ 371E4.7:
</t>
    </r>
    <r>
      <rPr>
        <sz val="11"/>
        <rFont val="Times New Roman"/>
        <family val="1"/>
      </rPr>
      <t xml:space="preserve">- Sửa chữa tiếp xúc, táp lèo bắt vào bộ FCO-35kV tại TBA: Văn Lung 3, Thanh Vinh 4,5. 
</t>
    </r>
    <r>
      <rPr>
        <b/>
        <sz val="11"/>
        <rFont val="Times New Roman"/>
        <family val="1"/>
      </rPr>
      <t>3. Trên ĐZ 373E4.7:</t>
    </r>
    <r>
      <rPr>
        <sz val="11"/>
        <rFont val="Times New Roman"/>
        <family val="1"/>
      </rPr>
      <t xml:space="preserve">
- Thay 09 quả sứ SĐD 35kV tại TBA Trường Trung học cơ sở Hùng Vương ( TSKH thuê bao QLVH )
- Căng, kéo lại dây lấy độ võng tại k/c 3 sang 5 nhánh rẽ Trường Trung học cơ sở Hùng Vương (TSKH thuê bao QLVH ) 
- Sửa chữa tiếp xúc, táp lèo bắt vào bộ FCO-35kV tại TBA: Văn Lung 4, bổ xung dầu MBA
</t>
    </r>
    <r>
      <rPr>
        <b/>
        <sz val="11"/>
        <rFont val="Times New Roman"/>
        <family val="1"/>
      </rPr>
      <t>4. Sau khi kết thúc công tác thực hiện:</t>
    </r>
    <r>
      <rPr>
        <sz val="11"/>
        <rFont val="Times New Roman"/>
        <family val="1"/>
      </rPr>
      <t xml:space="preserve">
- Cắt RCL371/49/67 Sơn Cương-Thanh Hà, đóng DCL371-7/49/67 Sơn Cương-Thanh Hà, đóng RCL371/49/67 Sơn Cương-Thanh Hà cấp nguồn 373E4.19 cấp đến tủ MC371E4.7
- Cắt LBS373-7/71 (373E4.7), đóng không điện DCL373-7/53 (373E4.7), đóng LBS373-7/71 (373E4.7) cấp nguồn 373E4.19 cấp đến tủ MC373E4.7
Lưu ý có thể xảy ra điện áp thấp trên ĐZ 371, 373E4.7, 373E4.19
Duy trì phương thức trên đến ngày 08/05/2023</t>
    </r>
  </si>
  <si>
    <t>ĐL ĐK công tác</t>
  </si>
  <si>
    <r>
      <rPr>
        <b/>
        <sz val="11"/>
        <rFont val="Times New Roman"/>
        <family val="1"/>
      </rPr>
      <t xml:space="preserve">Kết hợp giảm tải đảm bảo ổn định hệ thống điện do mở vòng ĐZ 110kV, 220kV công tác phục vụ dự án đầu tư xây dựng đường cao tốc Tuyên Quang - Phú Thọ kết nối với cao tốc Nội Bài-Lào Cai:
1. ĐL Hạ Hòa cho phép NPSC thực hiện:
</t>
    </r>
    <r>
      <rPr>
        <sz val="11"/>
        <rFont val="Times New Roman"/>
        <family val="1"/>
      </rPr>
      <t xml:space="preserve">- TNĐK CBM cấp độ 2 (2023) LBS 375-7/64/98 Phương Viên - Lửa Việt tại cột 98 NR Phương Viên-Lửa Việt (điểm giao 2 nguồn 372E4.5 và 375E4.14)
</t>
    </r>
    <r>
      <rPr>
        <b/>
        <sz val="11"/>
        <rFont val="Times New Roman"/>
        <family val="1"/>
      </rPr>
      <t>2. ĐL Hạ Hòa cho phép B (Công ty CPXLĐ và CNVT Hà Nội) thực hiện CQT 2023:</t>
    </r>
    <r>
      <rPr>
        <sz val="11"/>
        <rFont val="Times New Roman"/>
        <family val="1"/>
      </rPr>
      <t xml:space="preserve">
- Lắp đặt 01 bộ xà XR-3L, rải kéo dây, lấy độ võng, đấu nối 3 pha dây dẫn cấp điện cho TBA Ấm Hạ 11 (180kVA-35/0.4kV) tại cột 67 nhánh Phương Viên- Lửa Việt lộ 375E4.14. Sau khi đấu nối DCL tại cột 1 NR Ấm Hạ 11 ở vị trí cắt, ĐL nghiệm thu điểm đấu nối
</t>
    </r>
    <r>
      <rPr>
        <sz val="11"/>
        <color rgb="FFFF0000"/>
        <rFont val="Times New Roman"/>
        <family val="1"/>
      </rPr>
      <t>- Yêu cầu ĐL+ĐVTC+chủ đầu tư lập biên bản xác định phạm vi đóng điện, thông báo địa phương và khi thực hiện các công việc tiếp theo phải đăng ký với Điện lực.</t>
    </r>
    <r>
      <rPr>
        <sz val="11"/>
        <rFont val="Times New Roman"/>
        <family val="1"/>
      </rPr>
      <t xml:space="preserve">
</t>
    </r>
    <r>
      <rPr>
        <b/>
        <sz val="11"/>
        <rFont val="Times New Roman"/>
        <family val="1"/>
      </rPr>
      <t>3. ĐL Hạ Hòa thực hiện:</t>
    </r>
    <r>
      <rPr>
        <sz val="11"/>
        <rFont val="Times New Roman"/>
        <family val="1"/>
      </rPr>
      <t xml:space="preserve">
- Kiểm tra, bảo dưỡng DCLPT372-7/221 đường trục lộ 372E4.5.
- Xử lý tiếp xúc, VSCN FCO-3T1 xuống MBA Ga Đoan Thượng
</t>
    </r>
    <r>
      <rPr>
        <b/>
        <sz val="11"/>
        <rFont val="Times New Roman"/>
        <family val="1"/>
      </rPr>
      <t>4. Sau khi kết thúc công tác thực hiện:</t>
    </r>
    <r>
      <rPr>
        <sz val="11"/>
        <rFont val="Times New Roman"/>
        <family val="1"/>
      </rPr>
      <t xml:space="preserve">
- Kiểm tra DCLPT375-7/64/98 Gia Điền - Đại Phạm cắt tốt 3 pha
- Khôi phục điện ĐZ 35kV sau DCLPT375-7/64/52 Phương Viên - Lửa Việt đến DCLPT375-7/64/98 Gia Điền - Đại Phạm lộ 375E4.14</t>
    </r>
  </si>
  <si>
    <t>* Tách ngăn lộ MC373E4.9
* Tách ĐZ 35kV sau  DCLPT377-7/42 cấp đến tủ MC373E4.9</t>
  </si>
  <si>
    <t>Thanh cái C31E4.9 cấp điện (371, 375)</t>
  </si>
  <si>
    <t>Đổi phương thức phục vụ tách MBA T2E4.13 công tác (đóng hòa không mất điện phụ tải):
- Đóng MC331 hòa song song phía 35kV MBA T1, T2E4.13
- Cắt MC312, kéo ra VTTN; cắt DCL312-1
Sau khi đổi phương thức: 
- MBA T1E4.13 cấp điện C41,42 (471, 472), C31 (371, 373)
- MBA T2E4.13 cấp điện C32 (372, 374)</t>
  </si>
  <si>
    <t>Đổi phương thức phục vụ tách MBA T2E4.9 công tác (đóng hòa không mất điện phụ tải):
- Đóng MC331 hòa song song phía 35kV MBA T1, T2E4.9
- Cắt MC312, kéo ra VTTN
Sau khi đổi phương thức: 
- MBA T1E4.9 cấp điện C31 (371, 375), C61 (673, 675, 677)
- MBA T2E4.9 cấp điện C32 (372, 374)</t>
  </si>
  <si>
    <t>Tách ngăn lộ MC132, 332, MBAT2E4.9 (Ninh Dân)</t>
  </si>
  <si>
    <r>
      <rPr>
        <b/>
        <sz val="11"/>
        <rFont val="Times New Roman"/>
        <family val="1"/>
      </rPr>
      <t>1. ETC thực hiện:</t>
    </r>
    <r>
      <rPr>
        <sz val="11"/>
        <rFont val="Times New Roman"/>
        <family val="1"/>
      </rPr>
      <t xml:space="preserve">
- Thí nghiệm định kỳ CBM năm 2023 ngăn lộ MBAT2, 132, 332, 432E4.13 (MBAT2, MC132, DCL132-3, MC332, 432, cáp lực 332, 432, chống sét van các phía MBA T2)
- Thí nghiệm mạch điều khiển, đo lường, bảo vệ, tín hiệu ngăn lộ 132, 332, 432, MBAT2E4.13.</t>
    </r>
  </si>
  <si>
    <r>
      <rPr>
        <b/>
        <sz val="11"/>
        <rFont val="Times New Roman"/>
        <family val="1"/>
      </rPr>
      <t>Kết hợp lịch cắt điện phục vụ dự án đầu tư xây dựng đường cao tốc Tuyên Quang - Phú Thọ kết nối với cao tốc Nội Bài-Lào Cai:</t>
    </r>
    <r>
      <rPr>
        <sz val="11"/>
        <rFont val="Times New Roman"/>
        <family val="1"/>
      </rPr>
      <t xml:space="preserve">
</t>
    </r>
    <r>
      <rPr>
        <b/>
        <sz val="11"/>
        <rFont val="Times New Roman"/>
        <family val="1"/>
      </rPr>
      <t>1. Tổ TTLĐ số 03 cho phép ETC thực hiện TNĐK CBM năm 2023:</t>
    </r>
    <r>
      <rPr>
        <sz val="11"/>
        <rFont val="Times New Roman"/>
        <family val="1"/>
      </rPr>
      <t xml:space="preserve">
- Thí nghiệm định kỳ CBM ngăn lộ MC373E4.13
- Thí nghiệm mạch điều khiển, đo lường, bảo vệ, tín hiệu ngăn lộ MC373E4.13
</t>
    </r>
    <r>
      <rPr>
        <b/>
        <sz val="11"/>
        <rFont val="Times New Roman"/>
        <family val="1"/>
      </rPr>
      <t>2. ĐL Cẩm Khê cho phép B (Cty CPXD Phú Trường An) thực hiện dự án Cải tạo, nâng tiết diện đường dây 35kV lộ 371, 373 trạm 110kV Cẩm Khê cấp điện cho Thị trấn Yên Lập về Cụm CN thị trấn Yên Lập:</t>
    </r>
    <r>
      <rPr>
        <sz val="11"/>
        <rFont val="Times New Roman"/>
        <family val="1"/>
      </rPr>
      <t xml:space="preserve">
- Kéo dây mạch kép lộ 371E4.13 đi chung cột 373E4.13 từ cột 26B đến cột 36 đường trục 373E4.13: loại dây AC-120/19, chiều dài 0,98km (kéo sẵn dây mới từ cột 26B đến 36 đường trục 373E4.13, chưa thực hiện đấu nối nối)
</t>
    </r>
    <r>
      <rPr>
        <b/>
        <sz val="11"/>
        <rFont val="Times New Roman"/>
        <family val="1"/>
      </rPr>
      <t>3. ĐL Cẩm Khê phối hợp với XNDV Phú Thọ thực hiện TNĐK CBM 2023:</t>
    </r>
    <r>
      <rPr>
        <sz val="11"/>
        <rFont val="Times New Roman"/>
        <family val="1"/>
      </rPr>
      <t xml:space="preserve">
- Tháo, lắp lèo tại DCLPT372-7/305/2 Nga Hoàng lộ 372E4.13 (đang nhận điện 373E4.13) phục vụ công tác TNĐK CBM 2023
- Thí nghiệm định kỳ CBM thiết bị DCLPT372-7/305/2 Nga Hoàng lộ 372E4.13
- Xử lý rỉ dầu, bổ sung dầu TU tại cột 33 đường trục 373E4.13
</t>
    </r>
    <r>
      <rPr>
        <b/>
        <sz val="11"/>
        <rFont val="Times New Roman"/>
        <family val="1"/>
      </rPr>
      <t>4. ĐL Cẩm Khê thực hiện:</t>
    </r>
    <r>
      <rPr>
        <sz val="11"/>
        <rFont val="Times New Roman"/>
        <family val="1"/>
      </rPr>
      <t xml:space="preserve">
- Đấu lèo cột 309 đường trục 373E4.13 sau khi kết thúc dự án Nâng cao năng lực truyền tải ĐZ 220kV Việt Trì-Sơn La
</t>
    </r>
    <r>
      <rPr>
        <b/>
        <sz val="11"/>
        <rFont val="Times New Roman"/>
        <family val="1"/>
      </rPr>
      <t xml:space="preserve">5. Sau khi kết thúc công tác thực hiện khôi phục điện:
</t>
    </r>
    <r>
      <rPr>
        <sz val="11"/>
        <rFont val="Times New Roman"/>
        <family val="1"/>
      </rPr>
      <t>- ĐZ 373E4.13 cấp đến LBS371-7/23LL(373) đến DCLPT371-7/26 LL373 đến DCLPT374-7/175/36/59 Thu Ngạc - Phúc Khánh đến DCL372-7/187/1A Lương Sơn-Vô Tranh đến DCLPT373-7/310</t>
    </r>
  </si>
  <si>
    <r>
      <rPr>
        <b/>
        <sz val="11"/>
        <rFont val="Times New Roman"/>
        <family val="1"/>
      </rPr>
      <t>Tại E4.13:</t>
    </r>
    <r>
      <rPr>
        <sz val="11"/>
        <rFont val="Times New Roman"/>
        <family val="1"/>
      </rPr>
      <t xml:space="preserve">
- Cắt MC472, kéo ra VTTN
- Đóng DTĐ 472-76
</t>
    </r>
    <r>
      <rPr>
        <b/>
        <sz val="11"/>
        <rFont val="Times New Roman"/>
        <family val="1"/>
      </rPr>
      <t>Tại E4.19:</t>
    </r>
    <r>
      <rPr>
        <sz val="11"/>
        <rFont val="Times New Roman"/>
        <family val="1"/>
      </rPr>
      <t xml:space="preserve">
- Cắt MC475, kéo ra VTTN
- Đóng DTĐ 475-76</t>
    </r>
  </si>
  <si>
    <t>* ĐZ 472E4.13 cấp đến DPT472-7/1 (ĐS cũ DCLPT 472-7/60) đến DCL471-7/69
* ĐZ 475E4.19 cấp đến DCL471-7/69 đến DCL473-7/87</t>
  </si>
  <si>
    <r>
      <rPr>
        <b/>
        <sz val="11"/>
        <rFont val="Times New Roman"/>
        <family val="1"/>
      </rPr>
      <t>Kết hợp lịch cắt điện phục vụ dự án đầu tư xây dựng đường cao tốc Tuyên Quang - Phú Thọ kết nối với cao tốc Nội Bài-Lào Cai:</t>
    </r>
    <r>
      <rPr>
        <sz val="11"/>
        <rFont val="Times New Roman"/>
        <family val="1"/>
      </rPr>
      <t xml:space="preserve">
</t>
    </r>
    <r>
      <rPr>
        <b/>
        <sz val="11"/>
        <rFont val="Times New Roman"/>
        <family val="1"/>
      </rPr>
      <t xml:space="preserve">I. Trên ĐZ 472E4.13, 475E4.19:
1. ĐL Cẩm Khê phối hợp với XNDV Phú Thọ thực hiện TNĐK CBM 2023:
</t>
    </r>
    <r>
      <rPr>
        <sz val="11"/>
        <rFont val="Times New Roman"/>
        <family val="1"/>
      </rPr>
      <t>- Tháo, lắp lèo tại RCL471/69 lộ 471E4.19 phục vụ công tác TNĐK CBM 2023
- Thí nghiệm định kỳ CBM thiết bị RCL471/69 lộ 471E4.19</t>
    </r>
    <r>
      <rPr>
        <b/>
        <sz val="11"/>
        <rFont val="Times New Roman"/>
        <family val="1"/>
      </rPr>
      <t xml:space="preserve">
2. ĐL Cẩm Khê thực hiện:
</t>
    </r>
    <r>
      <rPr>
        <sz val="11"/>
        <rFont val="Times New Roman"/>
        <family val="1"/>
      </rPr>
      <t>- Xử lý tiếp xúc tại RCL471/69 lộ 471E4.19</t>
    </r>
    <r>
      <rPr>
        <b/>
        <sz val="11"/>
        <rFont val="Times New Roman"/>
        <family val="1"/>
      </rPr>
      <t xml:space="preserve">
II. Trên ĐZ 472E4.13:
1. ĐL Cẩm Khê phối hợp với XNDV Phú Thọ thực hiện TNĐK CBM 2023:
</t>
    </r>
    <r>
      <rPr>
        <sz val="11"/>
        <rFont val="Times New Roman"/>
        <family val="1"/>
      </rPr>
      <t xml:space="preserve">- Tháo, lắp lèo tại tụ bù tại cột 108, 136 đường trục 471E4.19 (đang nhận điện 472E4.13) phục vụ công tác TNĐK CBM 2023
- Thí nghiệm định kỳ CBM các thiết bị tụ bù tại cột 108, 136 đường trục 471E4.19 (đang nhận điện 472E4.13)
</t>
    </r>
    <r>
      <rPr>
        <b/>
        <sz val="11"/>
        <rFont val="Times New Roman"/>
        <family val="1"/>
      </rPr>
      <t xml:space="preserve">2. ĐL Cẩm Khê thực hiện:
</t>
    </r>
    <r>
      <rPr>
        <sz val="11"/>
        <rFont val="Times New Roman"/>
        <family val="1"/>
      </rPr>
      <t xml:space="preserve">- Đảo lại lèo tại cột 70 đường trục 471E4.19 đi NR MV Xương Thịnh-Minh Tân để đồng vị pha giữa lộ 475E4.19 và 472E4.13
</t>
    </r>
    <r>
      <rPr>
        <b/>
        <sz val="11"/>
        <rFont val="Times New Roman"/>
        <family val="1"/>
      </rPr>
      <t>III. Trên ĐZ 475E4.19:
1. ĐL Cẩm Khê phối hợp với XNDV Phú Thọ thực hiện TNĐK CBM 2023:</t>
    </r>
    <r>
      <rPr>
        <sz val="11"/>
        <rFont val="Times New Roman"/>
        <family val="1"/>
      </rPr>
      <t xml:space="preserve">
- Tháo, lắp lèo tại RCL473/73 lộ 473E4.19 (đang nhận điện 475E4.19) phục vụ công tác TNĐK CBM 2023
- Thí nghiệm định kỳ CBM các thiết bị RCL473/73 lộ 473E4.19 (đang nhận điện 475E4.19)
</t>
    </r>
    <r>
      <rPr>
        <b/>
        <sz val="11"/>
        <rFont val="Times New Roman"/>
        <family val="1"/>
      </rPr>
      <t>2. ĐL Cẩm Khê thực hiện:</t>
    </r>
    <r>
      <rPr>
        <sz val="11"/>
        <rFont val="Times New Roman"/>
        <family val="1"/>
      </rPr>
      <t xml:space="preserve">
- Bảo dưỡng DCLPT473-7/31 lộ 473E4.19 (đang nhận điện 475E4.19)</t>
    </r>
    <r>
      <rPr>
        <b/>
        <sz val="11"/>
        <rFont val="Times New Roman"/>
        <family val="1"/>
      </rPr>
      <t xml:space="preserve">
IV. Sau khi kết thúc công tác thực hiện khôi phục điện:</t>
    </r>
    <r>
      <rPr>
        <sz val="11"/>
        <rFont val="Times New Roman"/>
        <family val="1"/>
      </rPr>
      <t xml:space="preserve">
* ĐZ 472E4.13 cấp đến DPT472-7/1 (ĐS cũ DCLPT 472-7/60) đến DCL471-7/69
* ĐZ 475E4.19 cấp đến DCL471-7/69 đến DCL473-7/87
Yêu cầu ĐL Cẩm Khê phối hợp P4 kiểm tra đồng vị ĐZ 472E4.13 và 475E4.19 tại DCL471-7/69</t>
    </r>
  </si>
  <si>
    <t xml:space="preserve">ETC; Cty CPXD Phú Trường An; XNDV Phú Thọ; Cẩm Khê </t>
  </si>
  <si>
    <t>* TBA Sơn Tình 3 -250KVA-35/0,4Kv lộ 374 E4.13</t>
  </si>
  <si>
    <t>Cắt AB-1,2, AB-TBNT,AB-T, DCL331-3</t>
  </si>
  <si>
    <t>* TBA Sơn Tình 5 -180KVA-35/0,4Kv lộ 374 E4.13</t>
  </si>
  <si>
    <t>* TBA Sơn Tình 8 -180KVA-35/0,4Kv lộ 374 E4.13</t>
  </si>
  <si>
    <t>Cắt AB-1,2,3, AB-TBNT,AB-T, FCO-3T</t>
  </si>
  <si>
    <t>* TBA Hương lung 3 -160KVA-35/0,4Kv lộ 373 E4.13</t>
  </si>
  <si>
    <t>* TBA Hương lung 7 -160KVA-35/0,4Kv lộ 373 E4.13</t>
  </si>
  <si>
    <t>* TBA Hương lung 8 -200KVA-35/0,4Kv lộ 373 E4.13</t>
  </si>
  <si>
    <t>* TBA Yên lập 3 -160KVA-35/0,4Kv lộ 373 E4.13</t>
  </si>
  <si>
    <t>* TBA Phúc khánh 5 -160KVA-35/0,4Kv lộ 373 E4.13</t>
  </si>
  <si>
    <t>ĐZ 373E4.5 cấp đến DCL (372-7, 373-7) TG. Đồi Phướn đến DCL371-7/66/6 TG Sông Thao 2 đến DCLPT371-7/83/1 Vĩnh Chân đến DCL371-7/119/6LL372 đến DCL372-7/187/50 Lương Sơn - Vô Tranh đến DCL371-7/202/29/1 Lâm Lợi-Tứ Hiệp đến DCL371-7/38/45/3.2 Mạn Lạn-Thanh Xá</t>
  </si>
  <si>
    <r>
      <rPr>
        <b/>
        <sz val="11"/>
        <rFont val="Times New Roman"/>
        <family val="1"/>
      </rPr>
      <t>Tại E4.5:</t>
    </r>
    <r>
      <rPr>
        <sz val="11"/>
        <rFont val="Times New Roman"/>
        <family val="1"/>
      </rPr>
      <t xml:space="preserve">
- Cắt MC373, kéo ra VTTN
- Đóng DTĐ 373-76</t>
    </r>
  </si>
  <si>
    <r>
      <rPr>
        <b/>
        <sz val="11"/>
        <rFont val="Times New Roman"/>
        <family val="1"/>
      </rPr>
      <t>Kết hợp giảm tải đảm bảo ổn định hệ thống điện do mở vòng ĐZ 110kV, 220kV công tác phục vụ dự án đầu tư xây dựng đường cao tốc Tuyên Quang - Phú Thọ kết nối với cao tốc Nội Bài-Lào Cai:</t>
    </r>
    <r>
      <rPr>
        <sz val="11"/>
        <rFont val="Times New Roman"/>
        <family val="1"/>
      </rPr>
      <t xml:space="preserve">
</t>
    </r>
    <r>
      <rPr>
        <b/>
        <sz val="11"/>
        <rFont val="Times New Roman"/>
        <family val="1"/>
      </rPr>
      <t>1. ĐL Thanh Ba thực hiện:</t>
    </r>
    <r>
      <rPr>
        <sz val="11"/>
        <rFont val="Times New Roman"/>
        <family val="1"/>
      </rPr>
      <t xml:space="preserve">
- Bảo dưỡng DCL331-3 xuống MBA tại TBA Vũ Ẻn 3 lộ 373E4.5</t>
    </r>
  </si>
  <si>
    <r>
      <rPr>
        <b/>
        <sz val="11"/>
        <rFont val="Times New Roman"/>
        <family val="1"/>
      </rPr>
      <t>Kết hợp giảm tải đảm bảo ổn định hệ thống điện do mở vòng ĐZ 110kV, 220kV công tác phục vụ dự án đầu tư xây dựng đường cao tốc Tuyên Quang - Phú Thọ kết nối với cao tốc Nội Bài-Lào Cai:</t>
    </r>
    <r>
      <rPr>
        <sz val="11"/>
        <rFont val="Times New Roman"/>
        <family val="1"/>
      </rPr>
      <t xml:space="preserve">
</t>
    </r>
    <r>
      <rPr>
        <b/>
        <sz val="11"/>
        <rFont val="Times New Roman"/>
        <family val="1"/>
      </rPr>
      <t>1. Tổ TTLĐ số 03 cho phép ETC thực hiện TNĐK CBM năm 2023:</t>
    </r>
    <r>
      <rPr>
        <sz val="11"/>
        <rFont val="Times New Roman"/>
        <family val="1"/>
      </rPr>
      <t xml:space="preserve">
- Thí nghiệm định kỳ CBM ngăn lộ MC371E4.9
- Thí nghiệm mạch điều khiển, đo lường, bảo vệ, tín hiệu ngăn lộ MC371E4.9
</t>
    </r>
    <r>
      <rPr>
        <b/>
        <sz val="11"/>
        <rFont val="Times New Roman"/>
        <family val="1"/>
      </rPr>
      <t>2. ĐL Thanh Ba thực hiện:</t>
    </r>
    <r>
      <rPr>
        <sz val="11"/>
        <rFont val="Times New Roman"/>
        <family val="1"/>
      </rPr>
      <t xml:space="preserve">
- Thay sứ đỡ pha C bị vỡ tán cột 101 đường trục 371E4.9
- Bảo dưỡng DCLPT371-7/73, DCL331-3  xuống MBA tại TBA Chí Tiên 2 lộ 371E4.9
- Cạo rỉ sơn xà từ xà đỡ DCL xuống MBA tại các Thanh Xá 1, 2 lộ 371E4.9</t>
    </r>
  </si>
  <si>
    <r>
      <rPr>
        <b/>
        <sz val="11"/>
        <color rgb="FF000000"/>
        <rFont val="Times New Roman"/>
        <family val="1"/>
      </rPr>
      <t>Kết hợp lịch cắt điện trung thế:</t>
    </r>
    <r>
      <rPr>
        <sz val="11"/>
        <color indexed="8"/>
        <rFont val="Times New Roman"/>
        <family val="1"/>
      </rPr>
      <t xml:space="preserve">
ĐL Cẩm Khê thực hiện:
- VSCN MBA, xử lý tiếp xúc trong tủ 0.4kV
Xí nghiệp dịch vụ điện lực Phú Thọ (NPSC):
- Thực hiện TNĐK MBA theo CBM cấp độ 2</t>
    </r>
  </si>
  <si>
    <r>
      <rPr>
        <b/>
        <sz val="11"/>
        <color rgb="FF000000"/>
        <rFont val="Times New Roman"/>
        <family val="1"/>
      </rPr>
      <t>Kết hợp lịch cắt điện trung thế:</t>
    </r>
    <r>
      <rPr>
        <sz val="11"/>
        <color indexed="8"/>
        <rFont val="Times New Roman"/>
        <family val="1"/>
      </rPr>
      <t xml:space="preserve">
ĐL Cẩm Khê thực hiện:
- VSCN MBA, xử lý tiếp xúc trong tủ 0.4kV; làm 5S tại TBA</t>
    </r>
  </si>
  <si>
    <r>
      <rPr>
        <b/>
        <sz val="11"/>
        <color rgb="FF000000"/>
        <rFont val="Times New Roman"/>
        <family val="1"/>
      </rPr>
      <t>Kết hợp lịch mất điện trung thế:</t>
    </r>
    <r>
      <rPr>
        <sz val="11"/>
        <color indexed="8"/>
        <rFont val="Times New Roman"/>
        <family val="1"/>
      </rPr>
      <t xml:space="preserve">
ĐL Đoan Hùng thực hiện:
- VSCN MBA, xử lý tiếp xúc trong tủ 0.4kV
Xí nghiệp dịch vụ điện lực Phú Thọ (NPSC):
- Thực hiện TNĐK MBA theo CBM cấp độ 2</t>
    </r>
  </si>
  <si>
    <r>
      <rPr>
        <b/>
        <sz val="11"/>
        <rFont val="Times New Roman"/>
        <family val="1"/>
      </rPr>
      <t>Tại E4.13:</t>
    </r>
    <r>
      <rPr>
        <sz val="11"/>
        <rFont val="Times New Roman"/>
        <family val="1"/>
      </rPr>
      <t xml:space="preserve">
- Cắt và kéo ra VTTN: MC331, 332, 312, 371, 373, 375, 377
- Kéo ra VTTN: TUC31
- Đóng DTĐ 371-76, 373-76, 375-76, 377-76, TUC31-14, TUC32-24</t>
    </r>
  </si>
  <si>
    <r>
      <rPr>
        <sz val="13"/>
        <rFont val="Times New Roman"/>
        <family val="1"/>
      </rPr>
      <t xml:space="preserve">Việt Trì, ngày 28 tháng 04 năm 2023
</t>
    </r>
    <r>
      <rPr>
        <b/>
        <sz val="13"/>
        <rFont val="Times New Roman"/>
        <family val="1"/>
      </rPr>
      <t xml:space="preserve">LẬP BIỂU     </t>
    </r>
  </si>
  <si>
    <r>
      <rPr>
        <b/>
        <sz val="11"/>
        <color theme="1"/>
        <rFont val="Times New Roman"/>
        <family val="1"/>
      </rPr>
      <t>Tại E4.14:</t>
    </r>
    <r>
      <rPr>
        <sz val="11"/>
        <color theme="1"/>
        <rFont val="Times New Roman"/>
        <family val="1"/>
      </rPr>
      <t xml:space="preserve">
- Cắt MC373 kéo ra VTTN
- Đóng ĐTD 373-76</t>
    </r>
  </si>
  <si>
    <r>
      <rPr>
        <b/>
        <sz val="11"/>
        <color theme="1"/>
        <rFont val="Times New Roman"/>
        <family val="1"/>
      </rPr>
      <t>Tại E4.14:</t>
    </r>
    <r>
      <rPr>
        <sz val="11"/>
        <color theme="1"/>
        <rFont val="Times New Roman"/>
        <family val="1"/>
      </rPr>
      <t xml:space="preserve">
- Cắt MC371, 372 kéo ra VTTN
- Đóng ĐTD 371-76, 372-76</t>
    </r>
  </si>
  <si>
    <r>
      <rPr>
        <b/>
        <sz val="11"/>
        <rFont val="Times New Roman"/>
        <family val="1"/>
      </rPr>
      <t xml:space="preserve">Tại RCL371/49/67 Sơn Cương-Thanh Hà:
</t>
    </r>
    <r>
      <rPr>
        <sz val="11"/>
        <rFont val="Times New Roman"/>
        <family val="1"/>
      </rPr>
      <t>- RCL371/49/67 Sơn Cương-Thanh Hà đóng
- DCL371-7/49/67 Sơn Cương-Thanh Hà cắt</t>
    </r>
  </si>
  <si>
    <r>
      <rPr>
        <b/>
        <sz val="11"/>
        <rFont val="Times New Roman"/>
        <family val="1"/>
      </rPr>
      <t xml:space="preserve">Tại RCL373/78:
</t>
    </r>
    <r>
      <rPr>
        <sz val="11"/>
        <rFont val="Times New Roman"/>
        <family val="1"/>
      </rPr>
      <t>- RCL373/78 đóng
- DCL373-7/78 cắt</t>
    </r>
  </si>
  <si>
    <t>Đổi phương thức cấp điện phục vụ dự án dự án đầu tư xây dựng đường cao tốc Tuyên Quang - Phú Thọ kết nối với cao tốc Nội Bài-Lào Cai (Đóng hòa không mất điện phụ tải):
- Cắt RCL371/49/67 Sơn Cương-Thanh Hà, đóng DCL371-7/49/67 Sơn Cương-Thanh Hà, đóng RCL371/49/67 Sơn Cương-Thanh Hà hòa ĐZ 371E4.7 và 373E4.19
- Cắt RCL373/78, cắt DCL373-7/77, đóng RCL373/78 lộ 373E4.19
Sau khi đổi phương thức:
- ĐZ 371E4.7 cấp đến DCL373-7/77 (373E4.19)
- ĐZ 373E4.19 cấp đến DCL373-7/77 (373E4.19)
Lưu ý có thể xảy ra điện áp thấp trên ĐZ 371E4.7; 373E4.19
Duy trì phương thức trên đến ngày 7/5/2023</t>
  </si>
  <si>
    <t>Đổi phương thức cấp điện về cơ bản sau khi kết thúc công tác (Đóng hòa không mất điện phụ tải):
- Cắt RCL373/78, đóng DCL373-7/77, đóng RCL373/78 hòa ĐZ 371E4.7 và 373E4.19
- Cắt RCL371/49/67 Sơn Cương-Thanh Hà, cắt DCL371-7/49/67 Sơn Cương-Thanh Hà, đóng RCL371/49/67 Sơn Cương-Thanh Hà
Sau khi đổi phương thức:
- ĐZ 371E4.7 cấp đến RCL371/49/67 Sơn Cương-Thanh Hà
- ĐZ 373E4.19 cấp đến RCL371/49/67 Sơn Cương-Thanh Hà</t>
  </si>
  <si>
    <r>
      <rPr>
        <b/>
        <sz val="11"/>
        <rFont val="Times New Roman"/>
        <family val="1"/>
      </rPr>
      <t>1. ĐL Cẩm Khê thực hiện:</t>
    </r>
    <r>
      <rPr>
        <sz val="11"/>
        <rFont val="Times New Roman"/>
        <family val="1"/>
      </rPr>
      <t xml:space="preserve">
- Tách lèo cột 1 XT 374E4.13; cuốn gọn về 2 phía đảm bảo an toàn công tác
- Bảo dưỡng DCL374-7/15/1 Cấp Dẫn 5 lộ 374E4.13
</t>
    </r>
    <r>
      <rPr>
        <b/>
        <sz val="11"/>
        <rFont val="Times New Roman"/>
        <family val="1"/>
      </rPr>
      <t>2. Sau khi kết thúc công tác thực hiện:</t>
    </r>
    <r>
      <rPr>
        <sz val="11"/>
        <rFont val="Times New Roman"/>
        <family val="1"/>
      </rPr>
      <t xml:space="preserve">
- Cắt MC371E4.19, đóng không điện DCL374-7/20 (374E4.13), đóng MC371E4.19 cấp đến cột 1XT 374E4.13 tách lèo
Duy trì phương thức trên đến ngày 6/5/2023</t>
    </r>
  </si>
  <si>
    <t>Tách ĐZ 374E4.13 cấp đến DCL374-7/17/22 Cấp Dẫn - Sơn Tình đến DCL374-7/20</t>
  </si>
  <si>
    <t>* Tách ngăn lộ MC374E4.13
* Tách ĐZ 374E4.13 cấp đến cột 1 XT 374E4.13 tách lèo</t>
  </si>
  <si>
    <t xml:space="preserve">ETC; XNDV 
Phú Thọ </t>
  </si>
  <si>
    <r>
      <t xml:space="preserve">Tại E4.13:
</t>
    </r>
    <r>
      <rPr>
        <sz val="11"/>
        <rFont val="Times New Roman"/>
        <family val="1"/>
      </rPr>
      <t>- Cắt MC374, kéo ra VTTN
- Đóng DTĐ 374-76</t>
    </r>
    <r>
      <rPr>
        <b/>
        <sz val="11"/>
        <rFont val="Times New Roman"/>
        <family val="1"/>
      </rPr>
      <t xml:space="preserve">
</t>
    </r>
    <r>
      <rPr>
        <sz val="11"/>
        <rFont val="Times New Roman"/>
        <family val="1"/>
      </rPr>
      <t>* cột 1 XT 374E4.13 tách lèo; cuốn gọn về 2 phía đảm bảo an toàn đóng điện</t>
    </r>
  </si>
  <si>
    <r>
      <t xml:space="preserve">Tại E4.13:
</t>
    </r>
    <r>
      <rPr>
        <sz val="11"/>
        <rFont val="Times New Roman"/>
        <family val="1"/>
      </rPr>
      <t>- Cắt MC374, kéo ra VTTN
- Đóng DTĐ 374-76</t>
    </r>
    <r>
      <rPr>
        <b/>
        <sz val="11"/>
        <rFont val="Times New Roman"/>
        <family val="1"/>
      </rPr>
      <t xml:space="preserve">
* cột 1 XT 374E4.13 tách lèo</t>
    </r>
  </si>
  <si>
    <r>
      <rPr>
        <b/>
        <sz val="11"/>
        <rFont val="Times New Roman"/>
        <family val="1"/>
      </rPr>
      <t>1. Tổ TTLĐ số 03 cho phép ETC thực hiện TNĐK CBM năm 2023:</t>
    </r>
    <r>
      <rPr>
        <sz val="11"/>
        <rFont val="Times New Roman"/>
        <family val="1"/>
      </rPr>
      <t xml:space="preserve">
- Thí nghiệm định kỳ CBM ngăn lộ MC374E4.13
- Thí nghiệm mạch điều khiển, đo lường, bảo vệ, tín hiệu ngăn lộ MC374E4.13
</t>
    </r>
    <r>
      <rPr>
        <b/>
        <sz val="11"/>
        <rFont val="Times New Roman"/>
        <family val="1"/>
      </rPr>
      <t>2. ĐL Cẩm Khê phối hợp với XNDV Phú Thọ thực hiện TNĐK CBM 2023:</t>
    </r>
    <r>
      <rPr>
        <sz val="11"/>
        <rFont val="Times New Roman"/>
        <family val="1"/>
      </rPr>
      <t xml:space="preserve">
- Thí nghiệm định kỳ CBM thiết bị cáp xuất tuyến 374E4.13
</t>
    </r>
    <r>
      <rPr>
        <b/>
        <sz val="11"/>
        <rFont val="Times New Roman"/>
        <family val="1"/>
      </rPr>
      <t xml:space="preserve">3. Sau khi kết thúc công tác thực hiện khôi phục điện theo </t>
    </r>
    <r>
      <rPr>
        <b/>
        <sz val="11"/>
        <color rgb="FFFF0000"/>
        <rFont val="Times New Roman"/>
        <family val="1"/>
      </rPr>
      <t>mục 3.1 STT</t>
    </r>
  </si>
  <si>
    <r>
      <rPr>
        <b/>
        <sz val="11"/>
        <rFont val="Times New Roman"/>
        <family val="1"/>
      </rPr>
      <t>1. ĐL Cẩm Khê thực hiện:</t>
    </r>
    <r>
      <rPr>
        <sz val="11"/>
        <rFont val="Times New Roman"/>
        <family val="1"/>
      </rPr>
      <t xml:space="preserve">
- Đấu lèo cột 1 XT 374E4.13
</t>
    </r>
    <r>
      <rPr>
        <b/>
        <sz val="11"/>
        <rFont val="Times New Roman"/>
        <family val="1"/>
      </rPr>
      <t>2. Sau khi kết thúc công tác thực hiện:</t>
    </r>
    <r>
      <rPr>
        <sz val="11"/>
        <rFont val="Times New Roman"/>
        <family val="1"/>
      </rPr>
      <t xml:space="preserve">
- Khôi phục điện ĐZ 374E4.13 cấp đến DCL374-7/17/22 Cấp Dẫn - Sơn Tình đến DCL374-7/20</t>
    </r>
  </si>
  <si>
    <r>
      <t xml:space="preserve">* Tách ĐZ 35kV sau DCL374-7/20 cấp đến cột 1XT 374E4.13 tách lèo
* Tách ngăn lộ MC374E4.13 </t>
    </r>
    <r>
      <rPr>
        <b/>
        <sz val="11"/>
        <rFont val="Times New Roman"/>
        <family val="1"/>
      </rPr>
      <t>(đã cắt điện từ 06h00 ngày 5/5/2023)</t>
    </r>
    <r>
      <rPr>
        <sz val="11"/>
        <rFont val="Times New Roman"/>
        <family val="1"/>
      </rPr>
      <t xml:space="preserve">
* Tách ĐZ 374E4.13 cấp đến cột 1 XT 374E4.13 tách lèo </t>
    </r>
    <r>
      <rPr>
        <b/>
        <sz val="11"/>
        <rFont val="Times New Roman"/>
        <family val="1"/>
      </rPr>
      <t>(đã cắt điện từ 06h00 ngày 5/5/2023)</t>
    </r>
  </si>
  <si>
    <r>
      <t xml:space="preserve">Tại E4.13:
</t>
    </r>
    <r>
      <rPr>
        <sz val="11"/>
        <rFont val="Times New Roman"/>
        <family val="1"/>
      </rPr>
      <t>- Cắt MC374, kéo ra VTTN
- Đóng DTĐ 374-76</t>
    </r>
    <r>
      <rPr>
        <b/>
        <sz val="11"/>
        <rFont val="Times New Roman"/>
        <family val="1"/>
      </rPr>
      <t xml:space="preserve">
</t>
    </r>
    <r>
      <rPr>
        <sz val="11"/>
        <rFont val="Times New Roman"/>
        <family val="1"/>
      </rPr>
      <t>* cột 1 XT 374E4.13 tách lèo; cuốn gọn về 2 phía đảm bảo an toàn đóng điện</t>
    </r>
    <r>
      <rPr>
        <b/>
        <sz val="11"/>
        <rFont val="Times New Roman"/>
        <family val="1"/>
      </rPr>
      <t xml:space="preserve">
</t>
    </r>
    <r>
      <rPr>
        <sz val="11"/>
        <rFont val="Times New Roman"/>
        <family val="1"/>
      </rPr>
      <t>* DCL374-7/20 (374E4.13) cắt</t>
    </r>
  </si>
  <si>
    <r>
      <t xml:space="preserve">Tại E4.13:
</t>
    </r>
    <r>
      <rPr>
        <sz val="11"/>
        <rFont val="Times New Roman"/>
        <family val="1"/>
      </rPr>
      <t xml:space="preserve">- Cắt MC372, kéo ra VTTN
- Đóng DTĐ 372-76
* Cắt DCLPT372-7/1 (372E4.13)
</t>
    </r>
    <r>
      <rPr>
        <b/>
        <sz val="11"/>
        <rFont val="Times New Roman"/>
        <family val="1"/>
      </rPr>
      <t>Tại E4.19:</t>
    </r>
    <r>
      <rPr>
        <sz val="11"/>
        <rFont val="Times New Roman"/>
        <family val="1"/>
      </rPr>
      <t xml:space="preserve">
- Căt MC371, khóa mạch điều khiển</t>
    </r>
  </si>
  <si>
    <t>Thông báo thời gian cắt điện</t>
  </si>
  <si>
    <r>
      <t xml:space="preserve">* ĐZ 371E4.19 cấp đến DCLPT372-7/40/9LL374 đến DCL371-7/66/6 TT Sông Thao 2 đến cột 1 XT 374E4.13 tách lèo đến DCL372-7/187/1A Lương Sơn-Vô Tranh đến DCLPT372-7/21 (372E4.13)
* Tách ngăn lộ MC372E4.13 </t>
    </r>
    <r>
      <rPr>
        <b/>
        <sz val="11"/>
        <rFont val="Times New Roman"/>
        <family val="1"/>
      </rPr>
      <t>(đã cắt điện từ 06h00 ngày 5/5/2023)</t>
    </r>
    <r>
      <rPr>
        <sz val="11"/>
        <rFont val="Times New Roman"/>
        <family val="1"/>
      </rPr>
      <t xml:space="preserve">
* Tách ĐZ 372E4.13 cấp đến DCLPT372-7/21 (372E4.13)  </t>
    </r>
    <r>
      <rPr>
        <b/>
        <sz val="11"/>
        <rFont val="Times New Roman"/>
        <family val="1"/>
      </rPr>
      <t>(đã cắt điện từ 06h00 ngày 5/5/2023)</t>
    </r>
  </si>
  <si>
    <t>* Tách ngăn lộ MC373E4.13
* Tách ĐZ 373E4.13 cấp đến LBS371-7/23LL(373) đến DCLPT371-7/26 LL373 đến cột 309 đường trục 373E4.13 tách lèo đến DCLPT374-7/175/36/59 Thu Ngạc - Phúc Khánh đến DCL372-7/235</t>
  </si>
  <si>
    <r>
      <rPr>
        <b/>
        <sz val="11"/>
        <color theme="1"/>
        <rFont val="Times New Roman"/>
        <family val="1"/>
      </rPr>
      <t>Kết hợp giảm tải đảm bảo ổn định hệ thống điện do mở vòng ĐZ 110kV, 220kV công tác phục vụ dự án đầu tư xây dựng đường cao tốc Tuyên Quang - Phú Thọ kết nối với cao tốc Nội Bài-Lào Cai:</t>
    </r>
    <r>
      <rPr>
        <sz val="11"/>
        <color indexed="8"/>
        <rFont val="Times New Roman"/>
        <family val="1"/>
      </rPr>
      <t xml:space="preserve">                                                                       </t>
    </r>
    <r>
      <rPr>
        <b/>
        <sz val="11"/>
        <color indexed="8"/>
        <rFont val="Times New Roman"/>
        <family val="1"/>
      </rPr>
      <t xml:space="preserve">
1. ĐL Đoan Hùng thực hiện:
</t>
    </r>
    <r>
      <rPr>
        <sz val="11"/>
        <color rgb="FF000000"/>
        <rFont val="Times New Roman"/>
        <family val="1"/>
      </rPr>
      <t xml:space="preserve">- Thay pha A tại DCL373-7/148 lộ 373E4.14 (hiện đang đấu tắt pha A)
- Bảo dưỡng DCLPT373-7/166 lộ 373E4.14 
- Kéo căng dây lấy lại độ võng khoảng cột 6 sang 7 NR Tiêu Sơn 5 lộ 373E4.14
- Kéo căng dây lấy lại độ võng khoảng cột 97 sang 98 đường trục lộ 379E4.5 (đang nhận điện lộ 373E4.14. </t>
    </r>
    <r>
      <rPr>
        <sz val="11"/>
        <color theme="1"/>
        <rFont val="Times New Roman"/>
        <family val="1"/>
      </rPr>
      <t xml:space="preserve">
</t>
    </r>
    <r>
      <rPr>
        <b/>
        <sz val="11"/>
        <color theme="1"/>
        <rFont val="Times New Roman"/>
        <family val="1"/>
      </rPr>
      <t>2. ĐL Đoan Hùng phối hợp với XNDV Phú Thọ thực hiện TNĐK CBM 2023:</t>
    </r>
    <r>
      <rPr>
        <sz val="11"/>
        <color theme="1"/>
        <rFont val="Times New Roman"/>
        <family val="1"/>
      </rPr>
      <t xml:space="preserve">
- Tháo, lắp lèo DCLPT373-7/166 lộ 373E4.14 phục vụ công tác TNĐK CBM 2023
- Thí nghiệm định kỳ CBM thiết bị DCLPT373-7/166 lộ 373E4.14</t>
    </r>
  </si>
  <si>
    <t>KPKK; TNĐK</t>
  </si>
  <si>
    <t>SCL;
TNĐK</t>
  </si>
  <si>
    <r>
      <rPr>
        <b/>
        <sz val="11"/>
        <color indexed="8"/>
        <rFont val="Times New Roman"/>
        <family val="1"/>
      </rPr>
      <t xml:space="preserve">Kết hợp giảm tải đảm bảo ổn định hệ thống điện do mở vòng ĐZ 110kV, 220kV công tác phục vụ dự án đầu tư xây dựng đường cao tốc Tuyên Quang - Phú Thọ kết nối với cao tốc Nội Bài-Lào Cai:
1. ĐL Hạ Hòa cho phép B (Công ty TNHH Nhật Minh Phú Thọ) thực hiện di chuyển đường điện để giải phóng mặt bằng công trình: Nâng cấp, cải tạo đường tỉnh 314 đoạn từ Ấm Hạ đi Quốc lộ 70, huyện Hạ Hòa, tỉnh Phú Thọ
</t>
    </r>
    <r>
      <rPr>
        <sz val="11"/>
        <color indexed="8"/>
        <rFont val="Times New Roman"/>
        <family val="1"/>
      </rPr>
      <t xml:space="preserve">- Dựng thay thế cột 20 và cột 24 NR Gia Điền - Đại Phạm lộ 375E 4.14, sử dụng 02 cột ly tâm NPC.I.20-190-11.
- Kéo dải thay thế 3 pha dây dẫn từ cột 20 và 20A (đoạn nắn tuyến xây dựng mới) đến cột 21 NR Gia Điền - Đại Phạm lộ 375E4.14 bằng dây AC95/16.
- Kéo dải thay thế 3 pha dây dẫn từ cột 23 đến cột 23A và 24 (đoạn nắn tuyến xây dựng mới) đến cột 25 NR Gia Điền - Đại Phạm lộ 375E4.14 bằng dây AC95/16.
- Dựng thay thế cột 30, 31 NR Gia Điền - Đại Phạm lộ 375E4.14, sử dụng 02 cột ly tâm NPC.I.20-190-11.
- Kéo dải thay thế 3 pha dây dẫn từ cột 30 đến cột 31 NR Gia Điền - Đại Phạm lộ 375E4.14 bằng dây AC95/16.
- Lắp đặt bổ sung 01 bộ chụp cột CT-2,5m tại cột 40 NR Gia Điền - Đại Phạm lộ 375E4.14; thay thế 06 sứ đứng gốm 35kV.
- Dựng bổ sung cột 55A, 55B (XDM) NR Gia Điền - Đại Phạm lộ 375E4.14, sử dụng 02 cột ly tâm NPC.I.20-190-11.
- Kéo dải thay thế 3 pha dây dẫn từ cột 55 đến cột 55A; 55B (đoạn nắn tuyến xây dựng mới) đến cột 56 NR Gia Điền - Đại Phạm lộ 375E4.14 bằng dây AC95/16.
- Lắp đặt bổ sung 02 bộ chụp cột CT-2,5m tại cột 8 NR Đại Phạm 2 lộ 375E4.14; Thay thế 06 chuỗi néo cũ bằng chuỗi néo Polymer 35kV
</t>
    </r>
    <r>
      <rPr>
        <sz val="11"/>
        <color rgb="FFFF0000"/>
        <rFont val="Times New Roman"/>
        <family val="1"/>
      </rPr>
      <t>- Yêu cầu Đơn vị QLVH + đơn vị thi công gửi bản cam kết đấu nối đúng thứ tự pha hiện trạng để tránh ngược pha phụ tải sau khi khôi phục điện</t>
    </r>
  </si>
  <si>
    <t xml:space="preserve">ĐZ 372E4.5 </t>
  </si>
  <si>
    <t>Cắt MC372E4.5</t>
  </si>
  <si>
    <t>ĐZ 372E4.9</t>
  </si>
  <si>
    <t>ĐZ 373E4.19 cấp đến DCL373-7/78 lộ 373E4.19</t>
  </si>
  <si>
    <t>Cắt MC372E4.9</t>
  </si>
  <si>
    <t>Cắt MC373E4.19
* DCL373-7/78 lộ 373E4.19 cắt</t>
  </si>
  <si>
    <t>ĐZ 371E4.19</t>
  </si>
  <si>
    <t>Cắt MC371E4.19</t>
  </si>
  <si>
    <t>Thanh Ba; Hạ Hòa</t>
  </si>
  <si>
    <t>* Từ 20h00-24h00 ngày 05-05-2023</t>
  </si>
  <si>
    <t>Thanh Ba; Hạ Hòa; Đoan Hùng</t>
  </si>
  <si>
    <t>* Từ 00h00-09h30; 11h30-17h00 và 20h00-24h00 ngày 06-05-2023</t>
  </si>
  <si>
    <t>* Từ 06h00-22h00 ngày 07-05-2023</t>
  </si>
  <si>
    <t>* Từ 00h00-09h30 ngày 08-05-2023</t>
  </si>
  <si>
    <t>1. Thực hiện thao tác:
- Cắt MC371E4.19, cắt không điện DCL374-7/20 (374E4.13), cắt không điện DCLPT372-7/40/9 LL374; đóng MC371E4.19
- Đóng không điện DCLPT372-7/1 (372E4.13)
- Đóng MC372E4.13
2. Sau khi kết thúc công tác:
- ĐZ 372E4.13 cấp đến DCLPT372-7/40/9 LL374
- ĐZ 371E4.19 cấp đến DCL374-7/20 (374E4.13)
- Tách ĐZ 35kV sau DCL374-7/20 cấp đến cột 1XT 374E4.13 tách lèo giao ĐL Cẩm Khê công tác từ 13h00-14h00</t>
  </si>
  <si>
    <r>
      <rPr>
        <b/>
        <sz val="11"/>
        <rFont val="Times New Roman"/>
        <family val="1"/>
      </rPr>
      <t>1. ETC thực hiện:</t>
    </r>
    <r>
      <rPr>
        <sz val="11"/>
        <rFont val="Times New Roman"/>
        <family val="1"/>
      </rPr>
      <t xml:space="preserve">
- Thí nghiệm định kỳ CBM năm 2023 ngăn lộ MBAT2, 132, 332E4.9 (MBAT2, MC132, DCL132-3, MC332, cáp lực 332, chống sét van các phía MBA T2)
- Thí nghiệm mạch điều khiển, đo lường, bảo vệ, tín hiệu ngăn lộ 132, 332, MBAT2E4.9.
</t>
    </r>
    <r>
      <rPr>
        <b/>
        <sz val="11"/>
        <rFont val="Times New Roman"/>
        <family val="1"/>
      </rPr>
      <t>2. Tổ TTLĐ số 01 thực hiện:</t>
    </r>
    <r>
      <rPr>
        <sz val="11"/>
        <rFont val="Times New Roman"/>
        <family val="1"/>
      </rPr>
      <t xml:space="preserve">
- Kiểm tra tiếp xúc, vệ sinh công nghiệp các thiết bị  MBAT2, TI132, MC132, DCL132-3E4.9</t>
    </r>
  </si>
  <si>
    <r>
      <rPr>
        <b/>
        <sz val="11"/>
        <rFont val="Times New Roman"/>
        <family val="1"/>
      </rPr>
      <t>1. ETC thực hiện:</t>
    </r>
    <r>
      <rPr>
        <sz val="11"/>
        <rFont val="Times New Roman"/>
        <family val="1"/>
      </rPr>
      <t xml:space="preserve">
- Thí nghiệm định kỳ CBM năm 2023 các thiết bị  ngăn lộ MC312E4.9 (Ninh Dân)
</t>
    </r>
    <r>
      <rPr>
        <b/>
        <sz val="11"/>
        <rFont val="Times New Roman"/>
        <family val="1"/>
      </rPr>
      <t>2. Tổ TTLĐ số 01 thực hiện:</t>
    </r>
    <r>
      <rPr>
        <sz val="11"/>
        <rFont val="Times New Roman"/>
        <family val="1"/>
      </rPr>
      <t xml:space="preserve">
- Kiểm tra tiếp xúc, vệ sinh công nghiệp các thiết bị ngăn lộ MC312E4.9
</t>
    </r>
    <r>
      <rPr>
        <b/>
        <sz val="11"/>
        <rFont val="Times New Roman"/>
        <family val="1"/>
      </rPr>
      <t>3. Sau khi kết thúc công tác thực hiện:</t>
    </r>
    <r>
      <rPr>
        <sz val="11"/>
        <rFont val="Times New Roman"/>
        <family val="1"/>
      </rPr>
      <t xml:space="preserve">
- Kiểm tra MC312 cắt; ở VTTN
- Đóng MC332 không tải thanh cái C32 nhận nguồn MBA T2E4.9
* Tách thanh cái C31E4.9 (Ninh Dân) tiếp tục công tác từ 06h00-20h00</t>
    </r>
  </si>
  <si>
    <t>Tách ngăn lộ MC332, 372, 374; thanh cái C32E4.9 (Ninh Dân)</t>
  </si>
  <si>
    <r>
      <rPr>
        <b/>
        <sz val="11"/>
        <rFont val="Times New Roman"/>
        <family val="1"/>
      </rPr>
      <t>1. ETC thực hiện:</t>
    </r>
    <r>
      <rPr>
        <sz val="11"/>
        <rFont val="Times New Roman"/>
        <family val="1"/>
      </rPr>
      <t xml:space="preserve">
- Thí nghiệm định kỳ CBM năm 2023 thiết bị  thanh cái C32E4.9 (Ninh Dân)
</t>
    </r>
    <r>
      <rPr>
        <b/>
        <sz val="11"/>
        <rFont val="Times New Roman"/>
        <family val="1"/>
      </rPr>
      <t>2. Tổ TTLĐ số 01 thực hiện:</t>
    </r>
    <r>
      <rPr>
        <sz val="11"/>
        <rFont val="Times New Roman"/>
        <family val="1"/>
      </rPr>
      <t xml:space="preserve">
- Kiểm tra tiếp xúc, vệ sinh công nghiệp các thiết bị ngăn lộ MC332, 372, 374, tủ TUC32E4.9</t>
    </r>
  </si>
  <si>
    <t>Tách ngăn lộ MC371, 373, 375, 377, thanh cái C31E4.9 (Ninh Dân)</t>
  </si>
  <si>
    <r>
      <t xml:space="preserve">* Tách ngăn lộ MC312, thanh cái C31E4.9 (Ninh Dân)
* Tách thanh cái C32E4.9 (Ninh Dân) </t>
    </r>
    <r>
      <rPr>
        <b/>
        <sz val="11"/>
        <rFont val="Times New Roman"/>
        <family val="1"/>
      </rPr>
      <t>(Đã cắt điện từ 06h00 ngày 7/5/2023)</t>
    </r>
  </si>
  <si>
    <r>
      <rPr>
        <b/>
        <sz val="11"/>
        <rFont val="Times New Roman"/>
        <family val="1"/>
      </rPr>
      <t>1. ETC thực hiện:</t>
    </r>
    <r>
      <rPr>
        <sz val="11"/>
        <rFont val="Times New Roman"/>
        <family val="1"/>
      </rPr>
      <t xml:space="preserve">
- Thí nghiệm định kỳ CBM năm 2023 các thiết bị  ngăn lộ MC377E4.9, thanh cái C31E4.9 (Ninh Dân)
</t>
    </r>
    <r>
      <rPr>
        <b/>
        <sz val="11"/>
        <rFont val="Times New Roman"/>
        <family val="1"/>
      </rPr>
      <t>2. Tổ TTLĐ số 01 thực hiện:</t>
    </r>
    <r>
      <rPr>
        <sz val="11"/>
        <rFont val="Times New Roman"/>
        <family val="1"/>
      </rPr>
      <t xml:space="preserve">
- Kiểm tra tiếp xúc, vệ sinh công nghiệp các thiết bị ngăn lộ MC371, 373, 375, 377, tủ TUC31E4.9
</t>
    </r>
    <r>
      <rPr>
        <b/>
        <sz val="11"/>
        <rFont val="Times New Roman"/>
        <family val="1"/>
      </rPr>
      <t>3. Sau khi kết thúc công tác thực hiện:</t>
    </r>
    <r>
      <rPr>
        <sz val="11"/>
        <rFont val="Times New Roman"/>
        <family val="1"/>
      </rPr>
      <t xml:space="preserve">
- Đóng MC312 không tải thanh cái C31 nhận nguồn MBA T2E4.9</t>
    </r>
  </si>
  <si>
    <r>
      <rPr>
        <b/>
        <sz val="11"/>
        <color indexed="8"/>
        <rFont val="Times New Roman"/>
        <family val="1"/>
      </rPr>
      <t>Kết hợp giảm tải đảm bảo ổn định hệ thống điện do mở vòng ĐZ 110kV, 220kV công tác phục vụ dự án đầu tư xây dựng đường cao tốc Tuyên Quang - Phú Thọ kết nối với cao tốc Nội Bài-Lào Cai:</t>
    </r>
    <r>
      <rPr>
        <sz val="11"/>
        <color indexed="8"/>
        <rFont val="Times New Roman"/>
        <family val="1"/>
      </rPr>
      <t xml:space="preserve">
</t>
    </r>
    <r>
      <rPr>
        <b/>
        <sz val="11"/>
        <color indexed="8"/>
        <rFont val="Times New Roman"/>
        <family val="1"/>
      </rPr>
      <t>1. ĐL Đoan Hùng cho phép B (Cty CP ĐTKT Thành Phát) thực hiện dự án Nâng cao ĐTCCCĐ lưới điện huyện Đoan Hùng, Hạ Hòa theo PA đa chia, đa nối (MDMC):</t>
    </r>
    <r>
      <rPr>
        <sz val="11"/>
        <color indexed="8"/>
        <rFont val="Times New Roman"/>
        <family val="1"/>
      </rPr>
      <t xml:space="preserve">
</t>
    </r>
    <r>
      <rPr>
        <b/>
        <i/>
        <sz val="11"/>
        <color rgb="FF000000"/>
        <rFont val="Times New Roman"/>
        <family val="1"/>
      </rPr>
      <t>* Tại khoảng cột 91B-92 đường trục 374E4.14:</t>
    </r>
    <r>
      <rPr>
        <sz val="11"/>
        <color indexed="8"/>
        <rFont val="Times New Roman"/>
        <family val="1"/>
      </rPr>
      <t xml:space="preserve">
- Dựng cột 91C (XDM) nằm giữa 91B-92 đường trục 374E4.14 để nâng cao khoảng cách pha đất; lắp 01 bộ xà, sứ chuyển dây dẫn lần lượt sang cột 91C (XDM) đường trục 374E4.14
- Tại cột 91B đường trục 374E4.14: Lắp mới 02 bộ giá đỡ thiết bị DCL trên 01 cột; 02 giá đỡ MBA nguồn (TU) trên 01 cột; 02 giá đỡ SI - CSV trên 1 cột (ĐS mới DCL374-7/91B.1, DCL374-7/91B.2), tận dụng lắp đặt lại 01 bộ RCL374/91B hiện trạng; sau khi kết thúc công tác để RCL374/91B, DCL374-7/91B.1, DCL374-7/91B.2 ở vị trí cắt
</t>
    </r>
    <r>
      <rPr>
        <sz val="11"/>
        <color rgb="FFFF0000"/>
        <rFont val="Times New Roman"/>
        <family val="1"/>
      </rPr>
      <t>- Yêu cầu Đơn vị QLVH + đơn vị thi công gửi bản cam kết đấu nối đúng thứ tự pha hiện trạng để tránh ngược pha phụ tải sau khi khôi phục điện</t>
    </r>
    <r>
      <rPr>
        <b/>
        <sz val="11"/>
        <color indexed="10"/>
        <rFont val="Times New Roman"/>
        <family val="1"/>
      </rPr>
      <t xml:space="preserve">
</t>
    </r>
    <r>
      <rPr>
        <b/>
        <sz val="11"/>
        <rFont val="Times New Roman"/>
        <family val="1"/>
      </rPr>
      <t xml:space="preserve">2. ĐL Đoan Hùng phối hợp với XNDV Phú Thọ thực hiện TNĐK CBM 2023:
</t>
    </r>
    <r>
      <rPr>
        <sz val="11"/>
        <rFont val="Times New Roman"/>
        <family val="1"/>
      </rPr>
      <t xml:space="preserve">- Tháo, lắp lèo tụ bù cột 4 NR Quế Lâm 8 lộ 374E4.14 phục vụ công tác TNĐK CBM 2023
- Thí nghiệm định kỳ CBM thiết bị tụ bù cột 4 NR Quế Lâm 8 lộ 374E4.14
</t>
    </r>
    <r>
      <rPr>
        <b/>
        <sz val="11"/>
        <color indexed="8"/>
        <rFont val="Times New Roman"/>
        <family val="1"/>
      </rPr>
      <t>3. ĐL Đoan Hùng thực hiện:</t>
    </r>
    <r>
      <rPr>
        <sz val="11"/>
        <color indexed="8"/>
        <rFont val="Times New Roman"/>
        <family val="1"/>
      </rPr>
      <t xml:space="preserve">
- Bảo dưỡng DCL374-7/106 lộ 374E4.14</t>
    </r>
    <r>
      <rPr>
        <sz val="11"/>
        <color indexed="8"/>
        <rFont val="Times New Roman"/>
        <family val="1"/>
      </rPr>
      <t xml:space="preserve">
</t>
    </r>
    <r>
      <rPr>
        <b/>
        <sz val="11"/>
        <color indexed="8"/>
        <rFont val="Times New Roman"/>
        <family val="1"/>
      </rPr>
      <t xml:space="preserve">4. Sau khi kết thúc công tác, HĐNT đồng ý đóng điện thực hiện:
</t>
    </r>
    <r>
      <rPr>
        <sz val="11"/>
        <color indexed="8"/>
        <rFont val="Times New Roman"/>
        <family val="1"/>
      </rPr>
      <t>- Kiểm tra RCL374/91B, DCL374-7/91B.1, DCL374-7/91B.2 cắt
- Đóng DCL374-7/61A, đóng RCL374/61A cấp nguồn 374E4.14 cấp đến DCL374-7/91B.1
- HĐNT đồng ý đóng điện RCL374/91B, thực hiện đóng DCL374-7/91B.1, đóng DCL374-7/91B.2, đóng RCL374/91B</t>
    </r>
  </si>
  <si>
    <t>* TBA Tiên Lương 8-180KVA-35/0,4kV lộ 479E4.19</t>
  </si>
  <si>
    <r>
      <rPr>
        <b/>
        <sz val="11"/>
        <color rgb="FF000000"/>
        <rFont val="Times New Roman"/>
        <family val="1"/>
      </rPr>
      <t>Kết hợp lịch cắt điện trung thế:</t>
    </r>
    <r>
      <rPr>
        <sz val="11"/>
        <color indexed="8"/>
        <rFont val="Times New Roman"/>
        <family val="1"/>
      </rPr>
      <t xml:space="preserve">
ĐL Cẩm Khê thực hiện:
- Thay MBA Tiên Lương 8 nâng công suất từ 180 KVA lên 250 KVA;
- VSCN MBA, xử lý tiếp xúc trong tủ 0.4kV; làm 5S tại TBA</t>
    </r>
  </si>
  <si>
    <t>Cắt AB-1,2,3, AB-TBNT,AB-T, FCO-4T1</t>
  </si>
  <si>
    <r>
      <rPr>
        <b/>
        <i/>
        <sz val="11"/>
        <color rgb="FFFF0000"/>
        <rFont val="Times New Roman"/>
        <family val="1"/>
      </rPr>
      <t>Tiếp mục 24 STT:</t>
    </r>
    <r>
      <rPr>
        <sz val="11"/>
        <color indexed="8"/>
        <rFont val="Times New Roman"/>
        <family val="1"/>
      </rPr>
      <t xml:space="preserve">
</t>
    </r>
    <r>
      <rPr>
        <b/>
        <sz val="11"/>
        <color indexed="8"/>
        <rFont val="Times New Roman"/>
        <family val="1"/>
      </rPr>
      <t>2. ĐL Hạ Hòa cho phép B (Công ty CPXLĐ và CNVT Hà Nội) thực hiện CQT 2023:</t>
    </r>
    <r>
      <rPr>
        <sz val="11"/>
        <color indexed="8"/>
        <rFont val="Times New Roman"/>
        <family val="1"/>
      </rPr>
      <t xml:space="preserve">
- Lắp đặt 01 bộ xà XR-3L, rải kéo dây, lấy độ võng, đấu nối 3 pha dây dẫn cấp điện cho TBA Hà Lương 6 (180kVA-35/0.4kV) tại cột 33 NR Gia Điền - Đại Phạm lộ 375E4.14. Sau khi kết thúc công tác để DCL tại cột 1 NR Hà Lương 6 (DCL375-7/64/51/33/1 Hà Lương 6) ở vị trí cắt, ĐL nghiệm thu điểm đấu nối.
</t>
    </r>
    <r>
      <rPr>
        <sz val="11"/>
        <color rgb="FFFF0000"/>
        <rFont val="Times New Roman"/>
        <family val="1"/>
      </rPr>
      <t>- Yêu cầu ĐL+ĐVTC+chủ đầu tư lập biên bản xác định phạm vi đóng điện, thông báo địa phương và khi thực hiện các công việc tiếp theo phải đăng ký với Điện lực.</t>
    </r>
    <r>
      <rPr>
        <sz val="11"/>
        <color indexed="8"/>
        <rFont val="Times New Roman"/>
        <family val="1"/>
      </rPr>
      <t xml:space="preserve">
</t>
    </r>
    <r>
      <rPr>
        <b/>
        <sz val="11"/>
        <color rgb="FF000000"/>
        <rFont val="Times New Roman"/>
        <family val="1"/>
      </rPr>
      <t>3. ĐL Hạ Hòa cho phép B (Công ty TNHH Hoàng Bách Phú Thọ) thực hiện:</t>
    </r>
    <r>
      <rPr>
        <b/>
        <sz val="11"/>
        <color indexed="8"/>
        <rFont val="Times New Roman"/>
        <family val="1"/>
      </rPr>
      <t xml:space="preserve">
</t>
    </r>
    <r>
      <rPr>
        <sz val="11"/>
        <color indexed="8"/>
        <rFont val="Times New Roman"/>
        <family val="1"/>
      </rPr>
      <t xml:space="preserve">- Dựng bổ sung cột 29A tại giữa khoảng 29 sang 30 nhánh Gia Điền - Đại Phạm lộ 375E4.14, lắp đặt xà, sứ đấu nối 3 pha dây dẫn ĐZ 35kV cấp điện cho TBA: 1000kVA-35/0,4kV Cty TNHH SX &amp; XNK Phương Anh. Sau khi đấu nối DCL tại cột 1 nhánh rẽ Cty TNHH SX &amp; XNK Phương Anh ở vị trí cắt, ĐL nghiệm thu điểm đấu nối
</t>
    </r>
    <r>
      <rPr>
        <sz val="11"/>
        <color rgb="FFFF0000"/>
        <rFont val="Times New Roman"/>
        <family val="1"/>
      </rPr>
      <t>- Yêu cầu ĐL+ĐVTC+chủ đầu tư lập biên bản xác định phạm vi đóng điện, thông báo địa phương và khi thực hiện các công việc tiếp theo phải đăng ký với Điện lực.</t>
    </r>
  </si>
  <si>
    <r>
      <rPr>
        <b/>
        <sz val="11"/>
        <color theme="1"/>
        <rFont val="Times New Roman"/>
        <family val="1"/>
      </rPr>
      <t>Kết hợp giảm tải đảm bảo ổn định hệ thống điện do mở vòng ĐZ 110kV, 220kV công tác phục vụ dự án đầu tư xây dựng đường cao tốc Tuyên Quang - Phú Thọ kết nối với cao tốc Nội Bài-Lào Cai:</t>
    </r>
    <r>
      <rPr>
        <sz val="11"/>
        <color indexed="8"/>
        <rFont val="Times New Roman"/>
        <family val="1"/>
      </rPr>
      <t xml:space="preserve">                                                                       </t>
    </r>
    <r>
      <rPr>
        <b/>
        <sz val="11"/>
        <color indexed="8"/>
        <rFont val="Times New Roman"/>
        <family val="1"/>
      </rPr>
      <t xml:space="preserve">
I. Trên ĐZ 371E4.14, 372E4.14:
1. ĐL Đoan Hùng cho phép B (Công ty CPTM DV Phú Thọ) thực hiện di chuyển cột điện giảm bớt hành lang đường điện Công ty TNHH Cương Anh:
</t>
    </r>
    <r>
      <rPr>
        <b/>
        <i/>
        <sz val="11"/>
        <color rgb="FF000000"/>
        <rFont val="Times New Roman"/>
        <family val="1"/>
      </rPr>
      <t xml:space="preserve">* Tại cột 45 đường trục 371E4.14 (chính cột 43 đường trục 372E4.14):
</t>
    </r>
    <r>
      <rPr>
        <sz val="11"/>
        <color rgb="FF000000"/>
        <rFont val="Times New Roman"/>
        <family val="1"/>
      </rPr>
      <t>- Dựng cột 45 (XDM) cách cột 45 cũ 3m để thay thế cột 45 cũ đường trục 371E4.14 (chính cột 43 đường trục 372E4.14); chuyển dây dẫn lần lượt từng pha từ vị trí cột cũ sang cột mới; thu hồi cột 45 cũ</t>
    </r>
    <r>
      <rPr>
        <b/>
        <sz val="11"/>
        <color indexed="8"/>
        <rFont val="Times New Roman"/>
        <family val="1"/>
      </rPr>
      <t xml:space="preserve">
</t>
    </r>
    <r>
      <rPr>
        <sz val="11"/>
        <color rgb="FF000000"/>
        <rFont val="Times New Roman"/>
        <family val="1"/>
      </rPr>
      <t xml:space="preserve">- Chuyển điểm đấu TBA Công ty Cương Anh 3 từ cột 45 cũ đường trục 371E4.14 sang cột 45 (XDM) đường trục 371E4.14
</t>
    </r>
    <r>
      <rPr>
        <sz val="11"/>
        <color rgb="FFFF0000"/>
        <rFont val="Times New Roman"/>
        <family val="1"/>
      </rPr>
      <t xml:space="preserve">- Yêu cầu Đơn vị QLVH + đơn vị thi công gửi bản cam kết đấu nối đúng thứ tự pha hiện trạng để tránh ngược pha phụ tải sau khi khôi phục điện
</t>
    </r>
    <r>
      <rPr>
        <b/>
        <sz val="11"/>
        <rFont val="Times New Roman"/>
        <family val="1"/>
      </rPr>
      <t>2. ĐL Đoan Hùng cho phép B (Công ty CPTM DV Phú Thọ) thực hiện:</t>
    </r>
    <r>
      <rPr>
        <sz val="11"/>
        <rFont val="Times New Roman"/>
        <family val="1"/>
      </rPr>
      <t xml:space="preserve">
- Đấu nối ĐZ 35kV và TBA 1250kVA-35/0,4V cấp điện cho Công ty TNHH May Hoa Sen 2 tại cột 51 đường trục lộ 372E4.14. Sau khi đấu nối DCL tại cột 1 nhánh rẽ Công ty TNHH May Hoa Sen 2 ở vị trí cắt, ĐL nghiệm thu điểm đấu nối
</t>
    </r>
    <r>
      <rPr>
        <sz val="11"/>
        <color rgb="FFFF0000"/>
        <rFont val="Times New Roman"/>
        <family val="1"/>
      </rPr>
      <t>- Yêu cầu ĐL+ĐVTC+chủ đầu tư lập biên bản xác định phạm vi đóng điện, thông báo địa phương và khi thực hiện các công việc tiếp theo phải đăng ký với Điện lực.</t>
    </r>
  </si>
  <si>
    <r>
      <rPr>
        <b/>
        <i/>
        <sz val="11"/>
        <color rgb="FFFF0000"/>
        <rFont val="Times New Roman"/>
        <family val="1"/>
      </rPr>
      <t>Tiếp mục 33 STT:</t>
    </r>
    <r>
      <rPr>
        <b/>
        <sz val="11"/>
        <color indexed="8"/>
        <rFont val="Times New Roman"/>
        <family val="1"/>
      </rPr>
      <t xml:space="preserve">
3. ĐL Đoan Hùng cho phép Cty CP DPS thực hiện SCL2023:
</t>
    </r>
    <r>
      <rPr>
        <sz val="11"/>
        <color indexed="8"/>
        <rFont val="Times New Roman"/>
        <family val="1"/>
      </rPr>
      <t xml:space="preserve">- Sửa chữa lớn thay 01 bộ xà XII - 35KV tại cột số DCL372-7/116 lộ 372E4.14 giao nguồn 371E4.14
</t>
    </r>
    <r>
      <rPr>
        <b/>
        <sz val="11"/>
        <color rgb="FF000000"/>
        <rFont val="Times New Roman"/>
        <family val="1"/>
      </rPr>
      <t>4. ĐL Đoan Hùng phối hợp với XNDV Phú Thọ thực hiện TNĐK CBM 2023:</t>
    </r>
    <r>
      <rPr>
        <sz val="11"/>
        <color indexed="8"/>
        <rFont val="Times New Roman"/>
        <family val="1"/>
      </rPr>
      <t xml:space="preserve">
- Tháo, lắp lèo RCL372/116 lộ 372E4.14 phục vụ công tác TNĐK CBM 2023
- Thí nghiệm định kỳ CBM thiết bị RCL372/116 lộ 372E4.14</t>
    </r>
    <r>
      <rPr>
        <b/>
        <sz val="11"/>
        <color indexed="8"/>
        <rFont val="Times New Roman"/>
        <family val="1"/>
      </rPr>
      <t xml:space="preserve">
II. Trên ĐZ 372E4.14:
1. ĐL Đoan Hùng phối hợp với XNDV Phú Thọ thực hiện TNĐK CBM 2023:
</t>
    </r>
    <r>
      <rPr>
        <sz val="11"/>
        <color rgb="FF000000"/>
        <rFont val="Times New Roman"/>
        <family val="1"/>
      </rPr>
      <t xml:space="preserve">- Tháo, lắp lèo RCL372/30/2B TT Đoan Hùng 5; cáp khoảng cột 32-33 NR TT Đoan Hùng 5 lộ 372E4.14 phục vụ công tác TNĐK CBM 2023
- Thí nghiệm định kỳ CBM thiết bị RCL372/30/2B TT Đoan Hùng 5; cáp khoảng cột 32-33 NR TT Đoan Hùng 5 lộ 372E4.14
</t>
    </r>
    <r>
      <rPr>
        <b/>
        <sz val="11"/>
        <color indexed="8"/>
        <rFont val="Times New Roman"/>
        <family val="1"/>
      </rPr>
      <t>2. ĐL Đoan Hùng thực hiện:</t>
    </r>
    <r>
      <rPr>
        <sz val="11"/>
        <color indexed="8"/>
        <rFont val="Times New Roman"/>
        <family val="1"/>
      </rPr>
      <t xml:space="preserve">
- Đảo lèo tại cột 8 MV Sóc Đăng-TT Doan Hùng để đồng vị pha  ĐZ 372E4.14
- Sau khi kết thúc công tác yêu cầu ĐL Đoan Hùng phối hợp P4 kiểm tra đồng vị pha ĐZ 372E4.14 tại DCL372-7/64/13 Sóc Đăng-TT Đoan Hùng</t>
    </r>
  </si>
  <si>
    <r>
      <t>P4:</t>
    </r>
    <r>
      <rPr>
        <sz val="13"/>
        <rFont val="Times New Roman"/>
        <family val="1"/>
      </rPr>
      <t>…………………………….......................................................................</t>
    </r>
    <r>
      <rPr>
        <b/>
        <sz val="13"/>
        <rFont val="Times New Roman"/>
        <family val="1"/>
      </rPr>
      <t xml:space="preserve">
P7:</t>
    </r>
    <r>
      <rPr>
        <sz val="13"/>
        <rFont val="Times New Roman"/>
        <family val="1"/>
      </rPr>
      <t>………………………...............................................................................</t>
    </r>
    <r>
      <rPr>
        <b/>
        <sz val="13"/>
        <rFont val="Times New Roman"/>
        <family val="1"/>
      </rPr>
      <t xml:space="preserve">
P9:</t>
    </r>
    <r>
      <rPr>
        <sz val="13"/>
        <rFont val="Times New Roman"/>
        <family val="1"/>
      </rPr>
      <t>…………………………............................................................................</t>
    </r>
  </si>
  <si>
    <r>
      <t>P4:</t>
    </r>
    <r>
      <rPr>
        <sz val="13"/>
        <rFont val="Times New Roman"/>
        <family val="1"/>
      </rPr>
      <t>……………………..................................................................................</t>
    </r>
    <r>
      <rPr>
        <b/>
        <sz val="13"/>
        <rFont val="Times New Roman"/>
        <family val="1"/>
      </rPr>
      <t xml:space="preserve">
P7:</t>
    </r>
    <r>
      <rPr>
        <sz val="13"/>
        <rFont val="Times New Roman"/>
        <family val="1"/>
      </rPr>
      <t>…………………………............................................................................</t>
    </r>
    <r>
      <rPr>
        <b/>
        <sz val="13"/>
        <rFont val="Times New Roman"/>
        <family val="1"/>
      </rPr>
      <t xml:space="preserve">
P9:</t>
    </r>
    <r>
      <rPr>
        <sz val="13"/>
        <rFont val="Times New Roman"/>
        <family val="1"/>
      </rPr>
      <t>………………………................................................................................</t>
    </r>
  </si>
  <si>
    <t xml:space="preserve">
Phạm Văn Chúc</t>
  </si>
  <si>
    <t xml:space="preserve">
Dương Xuân Hoàng</t>
  </si>
  <si>
    <t>* ĐZ 373E4.11 cấp đến DCL371-7/43LL373 đến DCL373-7/160 đến DCL375-7/49
* ĐZ 375E4.21 cấp đến DCL375-7/49</t>
  </si>
  <si>
    <r>
      <rPr>
        <b/>
        <sz val="11"/>
        <rFont val="Times New Roman"/>
        <family val="1"/>
      </rPr>
      <t xml:space="preserve">Tại RCL375/49:
</t>
    </r>
    <r>
      <rPr>
        <sz val="11"/>
        <rFont val="Times New Roman"/>
        <family val="1"/>
      </rPr>
      <t xml:space="preserve">- RCL375/49 đóng
- DCL375-7/49 cắt
</t>
    </r>
    <r>
      <rPr>
        <b/>
        <sz val="11"/>
        <rFont val="Times New Roman"/>
        <family val="1"/>
      </rPr>
      <t>Tại E4.21:</t>
    </r>
    <r>
      <rPr>
        <sz val="11"/>
        <rFont val="Times New Roman"/>
        <family val="1"/>
      </rPr>
      <t xml:space="preserve">
- Cắt MC375, kéo ra VTTN
- Đóng DTĐ 375-76
* Cắt DCL375-7/1 (375E4.21)</t>
    </r>
  </si>
  <si>
    <t>Đổi phương thức cấp điện phục vụ tách ngăn lộ MC375E4.21 công tác (Đóng hòa không mất điện phụ tải):
- Cắt RCL375/49, đóng DCL375-7/49, đóng RCL375/49 hòa ĐZ 373E4.11 và 375E4.21
- Cắt MC375E4.21; kéo ra VTTN
- Cắt DCL375-7/1 (375E4.21)
Sau khi đổi phương thức:
- ĐZ 373E4.11 cấp đến DCL375-7/1 (375E4.21)
Lưu ý có thể xảy ra điện áp thấp trên ĐZ 373E4.11; 375E4.21
Yêu cầu ĐL bố trí 2 nhóm thao tác</t>
  </si>
  <si>
    <t>* Tách ngăn lộ MC373, 375E4.21
* Tách ĐZ 373E4.21 cấp đến DCL373-7/1 (373E4.21)
* Tách ĐZ 375E4.21 cấp đến DCL375-7/1 (375E4.21)</t>
  </si>
  <si>
    <t>PTT ngày 26/2/23</t>
  </si>
  <si>
    <r>
      <t xml:space="preserve">Tại E4.21:
</t>
    </r>
    <r>
      <rPr>
        <sz val="11"/>
        <rFont val="Times New Roman"/>
        <family val="1"/>
      </rPr>
      <t>- Cắt MC373, 375, kéo ra VTTN
- Đóng DTĐ 373-76, 375-76
* Cắt DCL373-7/1 (373E4.21)
* Cắt DCL375-7/1 (375E4.21)</t>
    </r>
    <r>
      <rPr>
        <b/>
        <sz val="11"/>
        <rFont val="Times New Roman"/>
        <family val="1"/>
      </rPr>
      <t xml:space="preserve">
* Tại TD 31E4.21:
</t>
    </r>
    <r>
      <rPr>
        <sz val="11"/>
        <rFont val="Times New Roman"/>
        <family val="1"/>
      </rPr>
      <t>- Cắt DCL375-7/1T.1, DCL375-7/1T.2, FCO-3T1</t>
    </r>
  </si>
  <si>
    <r>
      <rPr>
        <b/>
        <sz val="11"/>
        <rFont val="Times New Roman"/>
        <family val="1"/>
      </rPr>
      <t>I. Trên ĐZ 373E4.21:
1. Tổ TTLĐ số 02 cho phép B (Cty CP XD&amp;TM Đông Việt) thực hiện dự án Xuất tuyến 35kV lộ 373, 375 Trạm 110kV Thanh Thủy, tỉnh Phú Thọ:</t>
    </r>
    <r>
      <rPr>
        <sz val="11"/>
        <rFont val="Times New Roman"/>
        <family val="1"/>
      </rPr>
      <t xml:space="preserve">
- Đấu nối cáp xuất tuyến 373 vào đầu cực TI373 tại khoang chứa TI, đầu cáp tủ MC373E4.21 
</t>
    </r>
    <r>
      <rPr>
        <b/>
        <sz val="11"/>
        <rFont val="Times New Roman"/>
        <family val="1"/>
      </rPr>
      <t>2. Tổ TTLĐ số 02 cho phép (NPSC Phú Thọ) thực hiện:</t>
    </r>
    <r>
      <rPr>
        <sz val="11"/>
        <rFont val="Times New Roman"/>
        <family val="1"/>
      </rPr>
      <t xml:space="preserve">
- Thí nghiệm cáp xuất tuyến ngăn lộ 373E4.21 trước khi đấu nối
</t>
    </r>
    <r>
      <rPr>
        <b/>
        <sz val="11"/>
        <rFont val="Times New Roman"/>
        <family val="1"/>
      </rPr>
      <t>3. ĐL Thanh Thủy cho phép B (Cty CP XD&amp;TM Đông Việt) thực hiện dự án Xuất tuyến 35kV lộ 373, 375 Trạm 110kV Thanh Thủy, tỉnh Phú Thọ:</t>
    </r>
    <r>
      <rPr>
        <sz val="11"/>
        <rFont val="Times New Roman"/>
        <family val="1"/>
      </rPr>
      <t xml:space="preserve">
- Kéo dải, đấu nối cáp Cu/XLPE/PVC3x240mm2-40,5kV) từ MC373E4.21 đến DCL373-7/1 (373E4.21)
</t>
    </r>
    <r>
      <rPr>
        <b/>
        <sz val="11"/>
        <rFont val="Times New Roman"/>
        <family val="1"/>
      </rPr>
      <t>II. Trên ĐZ 375E4.21:
1. Tổ TTLĐ số 02 cho phép B (Cty CP XD&amp;TM Đông Việt) thực hiện dự án Xuất tuyến 35kV lộ 373, 375 Trạm 110kV Thanh Thủy, tỉnh Phú Thọ:</t>
    </r>
    <r>
      <rPr>
        <sz val="11"/>
        <rFont val="Times New Roman"/>
        <family val="1"/>
      </rPr>
      <t xml:space="preserve">
- Đấu nối cáp xuất tuyến 375 (đoạn nối từ TBA TD31E4.21 đến DCL375-7/1) vào DCL375-7/1T.2 tại TBA TD31E4.21.
- Tháo đoạn dây ACSR-120/19 đang đấu từ thanh cái TBA TD31E4.21 đến DCL375-7/1 và đấu trả lại dây lèo từ thanh cái TBA TD31E4.21 đến FCO-3T1
</t>
    </r>
    <r>
      <rPr>
        <b/>
        <sz val="11"/>
        <rFont val="Times New Roman"/>
        <family val="1"/>
      </rPr>
      <t>2. Công ty CP chế tạo TBĐ Đông Anh thực hiện:</t>
    </r>
    <r>
      <rPr>
        <sz val="11"/>
        <rFont val="Times New Roman"/>
        <family val="1"/>
      </rPr>
      <t xml:space="preserve">
- Kiểm tra, xử lý rỉ dầu tại đồng hồ chỉ thị mức dầu MBA TD31E4.21
</t>
    </r>
    <r>
      <rPr>
        <b/>
        <sz val="11"/>
        <rFont val="Times New Roman"/>
        <family val="1"/>
      </rPr>
      <t>3. Tổ TTLĐ số 02 cho phép (NPSC Phú Thọ) thực hiện:</t>
    </r>
    <r>
      <rPr>
        <sz val="11"/>
        <rFont val="Times New Roman"/>
        <family val="1"/>
      </rPr>
      <t xml:space="preserve">
- Thí nghiệm cáp xuất tuyến ngăn lộ 375E4.21 trước khi đấu nối
</t>
    </r>
    <r>
      <rPr>
        <b/>
        <sz val="11"/>
        <rFont val="Times New Roman"/>
        <family val="1"/>
      </rPr>
      <t xml:space="preserve">4. ĐL Thanh Thủy cho phép B (Cty CP XD&amp;TM Đông Việt) thực hiện dự án Xuất tuyến 35kV lộ 373, 375 Trạm 110kV Thanh Thủy, tỉnh Phú Thọ:
</t>
    </r>
    <r>
      <rPr>
        <sz val="11"/>
        <rFont val="Times New Roman"/>
        <family val="1"/>
      </rPr>
      <t>- Kéo dải, đấu nối cáp Cu/XLPE/PVC3x240mm2-40,5kV từ DCL375-7/1T.2 đến cột DCL375-7/1</t>
    </r>
  </si>
  <si>
    <t>Công ty CP XD&amp;TM Đông Việt; NPSC Phú Thọ</t>
  </si>
  <si>
    <t>HĐNT</t>
  </si>
  <si>
    <t>* ĐZ 371E4.8 cấp đến DCL371-7/34/6LL374 đến DCL371-7/212/4 Tân Lập 4 đến DCL373-7/1 (373E4.21)
* ĐZ 373E4.21 cấp đến DCL373-7/1 (373E4.21)</t>
  </si>
  <si>
    <t>Đổi phương thức cấp điện về cơ bản sau khi kết thúc công tác (Đóng hòa không mất điện phụ tải):
- Cắt MC375E4.21; đóng DCL375-7/1 (375E4.21); Đóng MC375E4.21 hòa ĐZ 373E4.11 và 375E4.21
- Cắt RCL375/49, cắt DCL375-7/49, đóng RCL375/49 lộ 375E4.21
Sau khi đổi phương thức:
- ĐZ 373E4.11 cấp đến DCL375-7/49 (375E4.21)
- ĐZ 375E4.21 cấp đến DCL375-7/49 (375E4.21)
Yêu cầu ĐL bố trí 2 nhóm thao tác</t>
  </si>
  <si>
    <r>
      <rPr>
        <b/>
        <sz val="11"/>
        <rFont val="Times New Roman"/>
        <family val="1"/>
      </rPr>
      <t>Tại E4.21:</t>
    </r>
    <r>
      <rPr>
        <sz val="11"/>
        <rFont val="Times New Roman"/>
        <family val="1"/>
      </rPr>
      <t xml:space="preserve">
- MC375 đóng
* DCL375-7/1 (375E4.21) cắt</t>
    </r>
  </si>
  <si>
    <r>
      <rPr>
        <b/>
        <sz val="11"/>
        <rFont val="Times New Roman"/>
        <family val="1"/>
      </rPr>
      <t>Tại E4.21:</t>
    </r>
    <r>
      <rPr>
        <sz val="11"/>
        <rFont val="Times New Roman"/>
        <family val="1"/>
      </rPr>
      <t xml:space="preserve">
- MC373 đóng
* DCL373-7/1 (373E4.21) cắt</t>
    </r>
  </si>
  <si>
    <t>Đổi phương thức cấp điện về cơ bản sau khi kết thúc công tác (Đóng hòa không mất điện phụ tải):
- Cắt MC373E4.21, đóng DCL373-7/1 (373E4.21), đóng MC373E4.21 hòa ĐZ 371E4.8 và 373E4.21
- Cắt RCL371/143/21/11 Thắng Sơn-Hoàng Xá, cắt DCL371-7/143/21/11 Thắng Sơn-Hoàng Xá, đóng RCL371/143/21/11 Thắng Sơn-Hoàng Xá lộ 371E4.8
Sau khi đổi phương thức:
- ĐZ 371E4.8 cấp đến DCL371-7/143/21/11 Thắng Sơn-Hoàng Xá (371E4.8)
- ĐZ 373E4.21 cấp đến DCL371-7/143/21/11 Thắng Sơn-Hoàng Xá (371E4.8)
Yêu cầu ĐL bố trí 2 nhóm thao tác</t>
  </si>
  <si>
    <r>
      <t xml:space="preserve">KẾ HOẠCH CẮT ĐIỆN &amp; TÁCH THIẾT BỊ
</t>
    </r>
    <r>
      <rPr>
        <b/>
        <u/>
        <sz val="11"/>
        <rFont val="Times New Roman"/>
        <family val="1"/>
      </rPr>
      <t>Tuần 20</t>
    </r>
    <r>
      <rPr>
        <b/>
        <sz val="11"/>
        <rFont val="Times New Roman"/>
        <family val="1"/>
      </rPr>
      <t xml:space="preserve"> (Từ ngày 16 tháng 05 năm 2023 đến ngày 22 tháng 05 năm 2023)</t>
    </r>
  </si>
  <si>
    <t>Căn cứ vào kế hoạch cắt điện tháng 05 đã được Giám đốc Công ty Điện lực Phú Thọ phê duyệt. 
Căn cứ vào đăng ký cắt điện tuần 20 của các Điện lực để thực hiện công việc trên lưới điện</t>
  </si>
  <si>
    <t>Phòng Điều độ, Kỹ thuật, Kinh doanh lập kế hoạch cắt điện và tách thiết bị trên lưới điện tuần 20 trình Giám đốc Công ty duyệt, cụ thể như sau:</t>
  </si>
  <si>
    <r>
      <t>P4:</t>
    </r>
    <r>
      <rPr>
        <sz val="11"/>
        <rFont val="Times New Roman"/>
        <family val="1"/>
      </rPr>
      <t>……………………............................................................................................................................</t>
    </r>
    <r>
      <rPr>
        <b/>
        <sz val="11"/>
        <rFont val="Times New Roman"/>
        <family val="1"/>
      </rPr>
      <t xml:space="preserve">
P7:</t>
    </r>
    <r>
      <rPr>
        <sz val="11"/>
        <rFont val="Times New Roman"/>
        <family val="1"/>
      </rPr>
      <t>………………………….....................................................................................................................</t>
    </r>
    <r>
      <rPr>
        <b/>
        <sz val="11"/>
        <rFont val="Times New Roman"/>
        <family val="1"/>
      </rPr>
      <t xml:space="preserve">
P9:</t>
    </r>
    <r>
      <rPr>
        <sz val="11"/>
        <rFont val="Times New Roman"/>
        <family val="1"/>
      </rPr>
      <t>………………………….....................................................................................................................</t>
    </r>
  </si>
  <si>
    <r>
      <rPr>
        <sz val="13"/>
        <rFont val="Times New Roman"/>
        <family val="1"/>
      </rPr>
      <t xml:space="preserve">Việt Trì, ngày 11 tháng 05 năm 2023
</t>
    </r>
    <r>
      <rPr>
        <b/>
        <sz val="13"/>
        <rFont val="Times New Roman"/>
        <family val="1"/>
      </rPr>
      <t xml:space="preserve">LẬP BIỂU     </t>
    </r>
  </si>
  <si>
    <t>- Ban Giám đốc (để báo cáo);
- Các Điện lực để thực hiện;
- Đội QLVH LĐCT;
- P4, P9, P10, P11, P12;
- Lưu: ĐĐ.</t>
  </si>
  <si>
    <t>Chỉ tiêu độ tin cậy CCĐ tuần 20 dự kiến theo kế hoạch của B4</t>
  </si>
  <si>
    <t>PTT ngày 7/5/2023</t>
  </si>
  <si>
    <t>PTT ngày 7/5/23</t>
  </si>
  <si>
    <t>Tách Đ/d 171E4.8 (Phố Vàng) - 172E4.21 (Thanh Thủy)</t>
  </si>
  <si>
    <t>Tách Đ/d 173A4.0 (Thác Bà) - 172E4.14 (Đoan Hùng)</t>
  </si>
  <si>
    <t>Tách ngăn lộ MC112E4.5 (Đồng Xuân)</t>
  </si>
  <si>
    <t>* Tách Đ/d 175E4.15 (T220 Phú Thọ) - 172E4.5 (Đồng Xuân)
* Tách ngăn lộ MC172E4.5 (Đồng Xuân)</t>
  </si>
  <si>
    <t>* Tách Đ/d 171E4.13 (Cẩm Khê) - 174E4.5 (Đồng Xuân)
* Tách ngăn lộ MC174E4.5 (Đồng Xuân)</t>
  </si>
  <si>
    <t>Tách ngăn lộ MC171, 112, 131, C11E4.5 (Đồng Xuân)</t>
  </si>
  <si>
    <t>Tách ngăn lộ MC131, 331, MBAT1E4.5 (Đồng Xuân)</t>
  </si>
  <si>
    <t>Tách thanh cái C31E4.5 (Đồng Xuân)</t>
  </si>
  <si>
    <t>Tách ngăn lộ MC172, 174, 112, 132, C12E4.5 (Đồng Xuân)</t>
  </si>
  <si>
    <t>Tách ngăn lộ MC132, 332, MBAT2E4.5 (Đồng Xuân)</t>
  </si>
  <si>
    <t>* Tách thanh cái C32E4.5 (Đồng Xuân)
* Tách ngăn lộ MC132, 332, MBAT2E4.5 (Đồng Xuân)</t>
  </si>
  <si>
    <t>Tách Đ/d 177E4.4 (T220 Việt Trì) -171E4.6 (Bắc Việt Trì)</t>
  </si>
  <si>
    <t>* Tách Đ/d 177E4.4 (T220 Việt Trì) -171E4.6 (Bắc Việt Trì)
* Tách Đ/d 178E4.4 (T220 Việt Trì) -172E4.11 (Trung Hà)</t>
  </si>
  <si>
    <t>4:00</t>
  </si>
  <si>
    <t>Công ty Trường Sơn</t>
  </si>
  <si>
    <t>Tổ ĐZ 110kV 
Phú Thọ</t>
  </si>
  <si>
    <r>
      <rPr>
        <b/>
        <sz val="11"/>
        <rFont val="Times New Roman"/>
        <family val="1"/>
      </rPr>
      <t xml:space="preserve">Tại E4.8:
</t>
    </r>
    <r>
      <rPr>
        <sz val="11"/>
        <rFont val="Times New Roman"/>
        <family val="1"/>
      </rPr>
      <t xml:space="preserve">- Cắt MC171, DCL171-7, 171-1
- Đóng DTĐ: 171-76
</t>
    </r>
    <r>
      <rPr>
        <b/>
        <sz val="11"/>
        <rFont val="Times New Roman"/>
        <family val="1"/>
      </rPr>
      <t>Tại E4.21:</t>
    </r>
    <r>
      <rPr>
        <sz val="11"/>
        <rFont val="Times New Roman"/>
        <family val="1"/>
      </rPr>
      <t xml:space="preserve">
- Cắt MC172, DCL172-7, 172-7
- Đóng DTĐ: 172-76</t>
    </r>
  </si>
  <si>
    <r>
      <rPr>
        <b/>
        <sz val="11"/>
        <rFont val="Times New Roman"/>
        <family val="1"/>
      </rPr>
      <t xml:space="preserve">Tại A4.0:
</t>
    </r>
    <r>
      <rPr>
        <sz val="11"/>
        <rFont val="Times New Roman"/>
        <family val="1"/>
      </rPr>
      <t xml:space="preserve">- Cắt MC173, DCL173-7
- Đóng DTĐ: 173-76
</t>
    </r>
    <r>
      <rPr>
        <b/>
        <sz val="11"/>
        <rFont val="Times New Roman"/>
        <family val="1"/>
      </rPr>
      <t>Tại E4.14:</t>
    </r>
    <r>
      <rPr>
        <sz val="11"/>
        <rFont val="Times New Roman"/>
        <family val="1"/>
      </rPr>
      <t xml:space="preserve">
- Cắt MC172, DCL172-7, 172-2
- Đóng DTĐ: 172-76</t>
    </r>
  </si>
  <si>
    <r>
      <rPr>
        <b/>
        <sz val="11"/>
        <rFont val="Times New Roman"/>
        <family val="1"/>
      </rPr>
      <t xml:space="preserve">1. Tổ ĐZ 110kV Phú Thọ thực hiện: </t>
    </r>
    <r>
      <rPr>
        <sz val="11"/>
        <rFont val="Times New Roman"/>
        <family val="1"/>
      </rPr>
      <t xml:space="preserve">
- Thay 01/08 bát cách điện néo pha A vị trí cột 76 về phí cột 75 Đ/d 173A4.0 (Thác Bà) - 172E4.14 (Đoan Hùng)
- Vệ sinh cách điện và kiểm tra nguội từ vị trí cột 76 - 123 Đ/d 173A4.0 (Thác Bà) - 172E4.14 (Đoan Hùng)</t>
    </r>
  </si>
  <si>
    <r>
      <rPr>
        <b/>
        <sz val="11"/>
        <rFont val="Times New Roman"/>
        <family val="1"/>
      </rPr>
      <t>Tại E4.4:</t>
    </r>
    <r>
      <rPr>
        <sz val="11"/>
        <rFont val="Times New Roman"/>
        <family val="1"/>
      </rPr>
      <t xml:space="preserve">
- Cắt MC177, 177-7, 177-9
- Đóng DTĐ177-76
</t>
    </r>
    <r>
      <rPr>
        <b/>
        <sz val="11"/>
        <rFont val="Times New Roman"/>
        <family val="1"/>
      </rPr>
      <t>Tại E4.6:</t>
    </r>
    <r>
      <rPr>
        <sz val="11"/>
        <rFont val="Times New Roman"/>
        <family val="1"/>
      </rPr>
      <t xml:space="preserve">
- Cắt MC171, DCL 171-7, 171-1
- Đóng DTĐ171-76 </t>
    </r>
  </si>
  <si>
    <r>
      <rPr>
        <b/>
        <sz val="11"/>
        <rFont val="Times New Roman"/>
        <family val="1"/>
      </rPr>
      <t>Tại E4.4:</t>
    </r>
    <r>
      <rPr>
        <sz val="11"/>
        <rFont val="Times New Roman"/>
        <family val="1"/>
      </rPr>
      <t xml:space="preserve">
- Cắt MC177, 178; DCL177-7, 177-9; 178-7, 178-9.
- Đóng DTĐ: 177-76, 178-76
</t>
    </r>
    <r>
      <rPr>
        <b/>
        <sz val="11"/>
        <rFont val="Times New Roman"/>
        <family val="1"/>
      </rPr>
      <t>Tại E4.6:</t>
    </r>
    <r>
      <rPr>
        <sz val="11"/>
        <rFont val="Times New Roman"/>
        <family val="1"/>
      </rPr>
      <t xml:space="preserve">
- Cắt MC171, DCL171-7, 171-1
- Đóng DTĐ: 171-76 
</t>
    </r>
    <r>
      <rPr>
        <b/>
        <sz val="11"/>
        <rFont val="Times New Roman"/>
        <family val="1"/>
      </rPr>
      <t>Tại E4.11:</t>
    </r>
    <r>
      <rPr>
        <sz val="11"/>
        <rFont val="Times New Roman"/>
        <family val="1"/>
      </rPr>
      <t xml:space="preserve">
- Cắt MC172, DCL172-7, 172-2
- Đóng DTĐ: 172-76 </t>
    </r>
  </si>
  <si>
    <r>
      <rPr>
        <b/>
        <sz val="11"/>
        <rFont val="Times New Roman"/>
        <family val="1"/>
      </rPr>
      <t>Tại E4.5:</t>
    </r>
    <r>
      <rPr>
        <sz val="11"/>
        <rFont val="Times New Roman"/>
        <family val="1"/>
      </rPr>
      <t xml:space="preserve">
- Cắt MC112, DCL112-1, 112-2
- Đóng DTĐ 112-15, 112-25</t>
    </r>
  </si>
  <si>
    <r>
      <rPr>
        <b/>
        <sz val="11"/>
        <rFont val="Times New Roman"/>
        <family val="1"/>
      </rPr>
      <t>1. Tổ TTLĐ số 01 cho phép B (ETC) thực hiện TNĐK CBM năm 2023:</t>
    </r>
    <r>
      <rPr>
        <sz val="11"/>
        <rFont val="Times New Roman"/>
        <family val="1"/>
      </rPr>
      <t xml:space="preserve">
- Thí nghiệm định kỳ các hạng mục CBM các thiết bị thuộc ngăn lộ 112E4.5 gồm MC112, TI112
- Thí nghiệm mạch điều khiển, đo lường, bảo vệ, tín hiệu Scada ngăn lộ 112E4.5</t>
    </r>
  </si>
  <si>
    <r>
      <rPr>
        <b/>
        <sz val="11"/>
        <rFont val="Times New Roman"/>
        <family val="1"/>
      </rPr>
      <t>Tại E4.5:</t>
    </r>
    <r>
      <rPr>
        <sz val="11"/>
        <rFont val="Times New Roman"/>
        <family val="1"/>
      </rPr>
      <t xml:space="preserve">
- Cắt MC172, DCL172-7, 172-2
- Đóng DTĐ 172-76, 172-25, 172-75
</t>
    </r>
    <r>
      <rPr>
        <b/>
        <sz val="11"/>
        <rFont val="Times New Roman"/>
        <family val="1"/>
      </rPr>
      <t>Tại E4.15:</t>
    </r>
    <r>
      <rPr>
        <sz val="11"/>
        <rFont val="Times New Roman"/>
        <family val="1"/>
      </rPr>
      <t xml:space="preserve">
- Cắt MC175, DCL175-7, 175-9
- Đóng DTĐ 175-76</t>
    </r>
  </si>
  <si>
    <r>
      <rPr>
        <b/>
        <sz val="11"/>
        <rFont val="Times New Roman"/>
        <family val="1"/>
      </rPr>
      <t>1. Tổ TTLĐ số 01 cho phép B (ETC) thực hiện TNĐK CBM năm 2023:</t>
    </r>
    <r>
      <rPr>
        <sz val="11"/>
        <rFont val="Times New Roman"/>
        <family val="1"/>
      </rPr>
      <t xml:space="preserve">
- Thí nghiệm định kỳ các hạng mục CBM các thiết bị thuộc ngăn lộ 172E4.5 gồm TU172, MC172, TI172, DCL172-7
- Thí nghiệm mạch điều khiển, đo lường, bảo vệ, tín hiệu Scada ngăn lộ 172E4.5</t>
    </r>
  </si>
  <si>
    <r>
      <rPr>
        <b/>
        <sz val="11"/>
        <rFont val="Times New Roman"/>
        <family val="1"/>
      </rPr>
      <t>Tại E4.5:</t>
    </r>
    <r>
      <rPr>
        <sz val="11"/>
        <rFont val="Times New Roman"/>
        <family val="1"/>
      </rPr>
      <t xml:space="preserve">
- Cắt MC174, DCL174-7, 174-2
- Đóng DTĐ 174-25, 174-75, 174-76
</t>
    </r>
    <r>
      <rPr>
        <b/>
        <sz val="11"/>
        <rFont val="Times New Roman"/>
        <family val="1"/>
      </rPr>
      <t>Tại E4.13:</t>
    </r>
    <r>
      <rPr>
        <sz val="11"/>
        <rFont val="Times New Roman"/>
        <family val="1"/>
      </rPr>
      <t xml:space="preserve">
- Cắt MC171, DCL171-7, 171-1
- Đóng DTĐ 171-76</t>
    </r>
  </si>
  <si>
    <r>
      <rPr>
        <b/>
        <sz val="11"/>
        <rFont val="Times New Roman"/>
        <family val="1"/>
      </rPr>
      <t>Tại E4.5:</t>
    </r>
    <r>
      <rPr>
        <sz val="11"/>
        <rFont val="Times New Roman"/>
        <family val="1"/>
      </rPr>
      <t xml:space="preserve">
- Cắt MC171, 112, 131, DCL171-7, 171-1, 112-1, 112-2, 131-1, 131-3
- Cắt và kéo ra VTTN: MC331
- Đóng DTĐ 331-38, 131-38, 131-15, 131-35, 112-15, 112-25, 171-15, 171-75, 171-14</t>
    </r>
  </si>
  <si>
    <r>
      <rPr>
        <b/>
        <sz val="11"/>
        <rFont val="Times New Roman"/>
        <family val="1"/>
      </rPr>
      <t>Tại E4.5:</t>
    </r>
    <r>
      <rPr>
        <sz val="11"/>
        <rFont val="Times New Roman"/>
        <family val="1"/>
      </rPr>
      <t xml:space="preserve">
- Cắt MC131, DCL131-1, 131-3
- Cắt và kéo ra VTTN: MC331
- Đóng DTĐ 331-38, 131-38, 131-15, 131-35</t>
    </r>
  </si>
  <si>
    <r>
      <rPr>
        <b/>
        <sz val="11"/>
        <rFont val="Times New Roman"/>
        <family val="1"/>
      </rPr>
      <t>Tại E4.5:</t>
    </r>
    <r>
      <rPr>
        <sz val="11"/>
        <rFont val="Times New Roman"/>
        <family val="1"/>
      </rPr>
      <t xml:space="preserve">
- Cắt MC172, 174, 112, 132, DCL172-7, 172-2, 174-7, 174-2, 112-1, 112-2, 132-2, 132-3
- Cắt và kéo ra VTTN: MC332
- Đóng DTĐ 332-38, 132-38, 132-25, 132-35, 112-15, 112-25, 172-25, 172-75, 174-25, 174-75, 172-24, 174-24</t>
    </r>
  </si>
  <si>
    <r>
      <rPr>
        <b/>
        <sz val="11"/>
        <rFont val="Times New Roman"/>
        <family val="1"/>
      </rPr>
      <t>Tại E4.5:</t>
    </r>
    <r>
      <rPr>
        <sz val="11"/>
        <rFont val="Times New Roman"/>
        <family val="1"/>
      </rPr>
      <t xml:space="preserve">
- Cắt MC132, DCL132-2, 132-3
- Cắt và kéo ra VTTN: MC332
- Đóng DTĐ: 132-25, 132-35, 132-38, 332-38</t>
    </r>
  </si>
  <si>
    <t>ETC;
Công ty CP dịch vụ và tự động hóa Năng Lượng;
Tổ TTLĐ 
số 01;
Công ty CP Viễn Thông Hà Nội</t>
  </si>
  <si>
    <r>
      <rPr>
        <b/>
        <sz val="11"/>
        <rFont val="Times New Roman"/>
        <family val="1"/>
      </rPr>
      <t xml:space="preserve">Tại E4.5: </t>
    </r>
    <r>
      <rPr>
        <sz val="11"/>
        <rFont val="Times New Roman"/>
        <family val="1"/>
      </rPr>
      <t xml:space="preserve">
- Cắt MC132, DCL132-2, 132-3
- Cắt và kéo ra VTTN: MC332, 312, 372, 374
- Kéo ra VTTN: TUC32, DCL312-1
- Đóng DTĐ: 132-38, 132-25, 132-35, 332-38, TUC32-24, 372-76, 374-76, 312-15
</t>
    </r>
  </si>
  <si>
    <t>TNĐK; KPKK; ĐTXD</t>
  </si>
  <si>
    <t>Tách MBA TD31, TD41E4.13 (Cẩm Khê)</t>
  </si>
  <si>
    <t>Tổ TTLĐ 
số 04</t>
  </si>
  <si>
    <r>
      <rPr>
        <b/>
        <sz val="11"/>
        <rFont val="Times New Roman"/>
        <family val="1"/>
      </rPr>
      <t>1. Tổ TTLĐ số 04 thực hiện:</t>
    </r>
    <r>
      <rPr>
        <sz val="11"/>
        <rFont val="Times New Roman"/>
        <family val="1"/>
      </rPr>
      <t xml:space="preserve">
- Thay thế Áp tô mát tổng 0,4kV TD41E4.13 bị hỏng</t>
    </r>
  </si>
  <si>
    <r>
      <rPr>
        <b/>
        <sz val="11"/>
        <rFont val="Times New Roman"/>
        <family val="1"/>
      </rPr>
      <t>Tại E4.13:</t>
    </r>
    <r>
      <rPr>
        <sz val="11"/>
        <rFont val="Times New Roman"/>
        <family val="1"/>
      </rPr>
      <t xml:space="preserve">
- Kéo ra VTTN:  341-1, 441-1
- Đóng DTĐ 341-18, 441-18.</t>
    </r>
  </si>
  <si>
    <r>
      <rPr>
        <b/>
        <sz val="11"/>
        <rFont val="Times New Roman"/>
        <family val="1"/>
      </rPr>
      <t xml:space="preserve">1. Tổ ĐZ 110kV Phú Thọ thực hiện: </t>
    </r>
    <r>
      <rPr>
        <sz val="11"/>
        <rFont val="Times New Roman"/>
        <family val="1"/>
      </rPr>
      <t xml:space="preserve">
- Thay 01/08 bát cách điện đỡ  pha B vị trí cột 44 Đ/d 171E4.8 (Phố Vàng) - 172E4.21 (Thanh Thủy)
- Vệ sinh cách điện và kiểm tra nguội từ vị trí cột 44-76 Đ/d 171E4.8 (Phố Vàng) - 172E4.21 (Thanh Thủy)
</t>
    </r>
    <r>
      <rPr>
        <b/>
        <i/>
        <sz val="11"/>
        <color rgb="FFFF0000"/>
        <rFont val="Times New Roman"/>
        <family val="1"/>
      </rPr>
      <t>(Lưu ý: Đóng MC171E4.11 trong thời gian công tác)</t>
    </r>
  </si>
  <si>
    <t>Đổi phương thức cấp điện về cơ bản sau khi kết thúc công tác trên ĐZ 177E4.4-171E4.6 (Đóng hòa không mất điện phụ tải):
- Đóng MC372E4.17 hòa ĐZ 371E4.1 và 372E4.17
- Cắt RCL371/23, cắt DCLPT371-7/23, đóng RCL371/23 lộ 371E4.1
Sau khi đổi phương thức:
- ĐZ 371E4.1 cấp đến DCLPT371-7/23
- ĐZ 372E4.17 cấp đến DCLPT371-7/23</t>
  </si>
  <si>
    <t>Đổi phương thức cấp điện giảm tải ĐZ 174E4.4-171E1.17 do tách ĐZ 177E4.4-171E4.6 công tác (Đóng hòa không mất điện phụ tải):
- Cắt RCL371/23, đóng DCLPT371-7/23, đóng RCL371/23 hòa ĐZ 371E4.1 và 372E4.17
- Cắt MC372E4.17, kéo ra VTTN
Sau khi đổi phương thức:
- ĐZ 371E4.1 cấp đến tủ MC372E4.17
Lưu ý có thể xảy ra điện áp thấp trên các ĐZ 371E4.1; 372E4.17
Duy trì phương thức trên đến ngày 18/5/2023</t>
  </si>
  <si>
    <t>Đổi phương thức cấp điện giảm tải ĐZ 174E4.4-171E1.17 do tách ĐZ 177E4.4-171E4.6 công tác (Đóng hòa không mất điện phụ tải):
- Đóng DCL372-2E4.1, đóng DCL372-7E4.1, đóng MC372E4.1 hòa ĐZ 372E4.1 và 374E4.17
- Cắt MC374E4.17, kéo ra VTTN 
Sau khi đổi phương thức:
- ĐZ 372E4.1 cấp đến tủ MC374E4.17
Duy trì phương thức trên đến ngày 18/5/2023</t>
  </si>
  <si>
    <t>Đổi phương thức cấp điện về cơ bản sau khi kết thúc công tác trên ĐZ 177E4.4-171E4.6 (Đóng hòa không mất điện phụ tải):
- Đóng MC374E4.17 hòa ĐZ 372E4.1 và 374E4.17
- Cắt MC372E4.1, cắt DCL372-7E4.1, cắt DCL372-2E4.1
Sau khi đổi phương thức:
- ĐZ 374E4.17 cấp đến DCL372-7E4.1</t>
  </si>
  <si>
    <t>Đổi phương thức cấp điện về cơ bản sau khi kết thúc công tác trên ĐZ 177E4.4-171E4.6 (Đóng hòa không mất điện phụ tải):
- Đóng MC371E4.17 hòa ĐZ 371E4.17 và 373E4.10
- Cắt RCL371/65, cắt DCL371-7/65, đóng RCL371/65
Sau khi đổi phương thức:
- ĐZ 373E4.10 cấp đến DCL371-7/65
- ĐZ 371E4.17 cấp đến DCL371-7/65</t>
  </si>
  <si>
    <t>Đổi phương thức cấp điện giảm tải ĐZ 174E4.4-171E1.17 do tách ĐZ 177E4.4-171E4.6 công tác (Đóng hòa không mất điện phụ tải):
- Cắt RCL371/65, đóng DCL371-7/65, đóng RCL371/65 hòa ĐZ 371E4.17 và 373E4.10
- Cắt MC371E4.17, kéo ra VTTN
Sau khi đổi phương thức:
- MC373E4.10 cấp đến tủ MC371E4.17
Lưu ý có thể xảy ra điện áp thấp trên các ĐZ 373E4.10; 371E4.17
Duy trì phương thức trên đến ngày 18/5/2023</t>
  </si>
  <si>
    <t>Đổi phương thức cấp điện về cơ bản sau khi kết thúc công tác trên ĐZ 177E4.4-171E4.6 (Đóng hòa không mất điện phụ tải):
- Đóng MC472E4.6 hòa ĐZ 472E4.6 và 473E4.18
- Cắt RCL472/11/17 Vân Phú - Quân Khu 2, cắt DCL472-7/11/17 Vân Phú - Quân Khu 2, đóng RCL472/11/17 Vân Phú - Quân Khu 2 
Sau khi đổi phương thức:
- ĐZ 472E4.6 cấp đến DCL472-7/11/17 Vân Phú - Quân Khu 2
- ĐZ 473E4.18 cấp đến DCL472-7/11/17 Vân Phú - Quân Khu 2</t>
  </si>
  <si>
    <t>Đổi phương thức cấp điện về cơ bản sau khi kết thúc công tác trên ĐZ 177E4.4-171E4.6 (Đóng hòa không mất điện phụ tải):
- Đóng MC475E4.6 hòa ĐZ 474E4.1 và 475E4.6
- Cắt DCLPT473-7 tủ RMU Thương Nghiệp, cắt DCLPT475-7/63T, đóng DCLPT473-7 tủ RMU Thương Nghiệp
Sau khi đổi phương thức:
- ĐZ 477 TC QTHV cấp đến DCLPT475-7/63T
- ĐZ 475E4.6 cấp đến DCLPT475-7/63T</t>
  </si>
  <si>
    <t>Đổi phương thức cấp điện giảm tải ĐZ 174E4.4-171E1.17 do tách ĐZ 177E4.4-171E4.6 công tác (Đóng hòa không mất điện phụ tải):
- Cắt RCL472/11/17 Vân Phú - Quân Khu 2, đóng DCL472-7/11/17 Vân Phú - Quân Khu 2, đóng RCL472/11/17 Vân Phú - Quân Khu 2 hòa ĐZ 472E4.6 và 473E4.18
- Cắt MC472E4.6, kéo ra VTTN
Sau khi đổi phương thức:
- ĐZ 473E4.18 cấp đến tủ MC472E4.6
Lưu ý xảy ra điện áp thấp trên ĐZ 472E4.6, 473E4.18
Duy trì phương thức trên đến ngày 18/5/2023</t>
  </si>
  <si>
    <t>Đổi phương thức cấp điện phục vụ giảm tải ĐZ 474E4.1 do cấp hỗ trợ ĐZ 475E4.6 (Đóng hòa không mất điện phụ tải):
- Đóng DCLPT471-7 RMU 6 Trần Phú, đóng MC479 RMU5 Trần Phú hòa ĐZ 474E4.1 và 479E4.18
- Cắt MC474 TCQTHV, cắt DCLPT 474-1 TCQTHV
Sau khi đổi phương thức:
- ĐZ 479E4.18 cấp đến MC474 TCQTHV
Lưu ý xảy ra điện áp thấp trên ĐZ 474E4.1, 479E4.18
Duy trì phương thức trên đến ngày 18/5/2023</t>
  </si>
  <si>
    <t>Đổi phương thức cấp điện giảm tải ĐZ 174E4.4-171E1.17 do tách ĐZ 177E4.4-171E4.6 công tác (Đóng hòa không mất điện phụ tải):
- Cắt DCLPT473-7 tủ RMU Thương Nghiệp, đóng DCLPT475-7/63T, đóng DCLPT473-7 tủ RMU Thương Nghiệp hòa ĐZ 474E4.1 và 475E4.6
- Cắt MC475E4.6, kéo ra VTTN
Sau khi đổi phương thức:
- ĐZ 477 TCQTHV cấp đến tủ MC475E4.6
Lưu ý xảy ra điện áp thấp trên ĐZ 474E4.1, 475E4.6
Duy trì phương thức trên đến ngày 18/5/2023</t>
  </si>
  <si>
    <r>
      <rPr>
        <b/>
        <sz val="11"/>
        <rFont val="Times New Roman"/>
        <family val="1"/>
      </rPr>
      <t xml:space="preserve">* Tại TC QTHV:
</t>
    </r>
    <r>
      <rPr>
        <sz val="11"/>
        <rFont val="Times New Roman"/>
        <family val="1"/>
      </rPr>
      <t>- MC476 cắt
- DCLPT 476-2 cắt</t>
    </r>
  </si>
  <si>
    <r>
      <t xml:space="preserve">Tại E4.6:
</t>
    </r>
    <r>
      <rPr>
        <sz val="11"/>
        <rFont val="Times New Roman"/>
        <family val="1"/>
      </rPr>
      <t>- MC478 cắt, ở VTTN</t>
    </r>
  </si>
  <si>
    <t>PTT ngày 16/4/23</t>
  </si>
  <si>
    <t>Đổi phương thức cấp điện về cơ bản sau khi kết thúc công tác trên ĐZ 177E4.4-171E4.6 (Đóng hòa không mất điện phụ tải):
- Đóng MC478E4.6 hòa ĐZ 473E4.1 và 478E4.6
- Cắt MC476 TCQTHV, cắt DCLPT476-2 TCQTHV
Sau khi đổi phương thức:
- ĐZ 473E4.1 cấp đến thanh cái C42 TCQTHV (475)
- ĐZ 478E4.6 cấp đến MC476 TCQTHV đến tủ MC476E4.6
Yêu cầu ĐL bố trí 2 nhóm thao tác</t>
  </si>
  <si>
    <t>* ĐZ 473E4.1 cấp đến DCL473-7/10LL474 đến DCLPT473-7/11 TTHNT đến DCL473-7/20 Bể bơi Việt Trì đến DCL473-7/8/1A Động Lực đến DCL473-7/30/8.2 Sông Hồng 1 cấp điện TC C42 TC QTHV (475) cấp điện TBA Bể bơi Việt Trì
* ĐZ 478E4.6 cấp đến DCLPT 478-7/25/2 Minh Phương 1 đến DCLPT478-7/24 đến DCL478-7/43/1.1 Licogi đến DCL477-7/52.1 đến DCL473-7/1 Lâm Nghiệp (RMU4_478E4.6) cấp điện thanh cái C41 tủ RMU1_Nông Trang đến MC476 TCQTHV</t>
  </si>
  <si>
    <t>Đổi phương thức cấp điện giảm tải ĐZ 174E4.4-171E1.17 do tách ĐZ 177E4.4-171E4.6 công tác (Đóng hòa không mất điện phụ tải):
- Đóng DCLPT476-2 TCQTHV, đóng MC476 TCQTHV hòa ĐZ 473E4.1 và 478E4.6
- Cắt MC478E4.6, kéo ra VTTN
Sau khi đổi phương thức:
- ĐZ 473E4.1 cấp đến tủ MC478E4.6
Lưu ý xảy ra điện áp thấp trên ĐZ 473E4.1, 478E4.6
Duy trì phương thức trên đến ngày 18/5/2023</t>
  </si>
  <si>
    <t>* ĐZ 376E4.17 cấp đến DCL376-7/61 đến tủ MC373E4.6
* ĐZ 371E4.16 cấp điện TG Cổ Tiết đến DCL373-1 TG Cổ Tiết đến DCL376-7/101LL (371E4.11) đến DCL376-7/92A/16/2 CCN Hợp Hải - Đại Hà đến DCL376-7/61</t>
  </si>
  <si>
    <t>Đổi phương thức cấp điện giảm tải ĐZ 171E4.21-173E1.35 do tách ĐZ 178E4.4-172E4.11 công tác (Đóng hòa không mất điện phụ tải):
- Cắt RCL376/61, đóng DCL376-7/61, đóng RCL376/61 hòa ĐZ 373E4.6 và 371E4.16
- Cắt MC371E4.16, kéo ra VTTN
Sau khi đổi phương thức:
- ĐZ 376E4.17 cấp đến tủ MC371E4.16
Lưu ý có thể xảy ra điện áp thấp trên các ĐZ 376E4.17; 371E4.16</t>
  </si>
  <si>
    <t>Đổi phương thức cấp điện về cơ bản sau khi kết thúc công tác trên ĐZ 178E4.4-172E4.11 (Đóng hòa không mất điện phụ tải):
- Đóng MC371E4.16 hòa ĐZ 376E4.17 và 371E4.16
- Cắt RCL376/61, cắt DCL376-7/61, cắt RCL376/61
Sau khi đổi phương thức:
- ĐZ 376E4.17 cấp đến DCL376-7/61
- ĐZ 371E4.16 cấp đến DCL376-7/61</t>
  </si>
  <si>
    <t>* ĐZ 376E4.17 cấp đến DCL376-7/92A/16/2 CCN Hợp Hải - Đại Hà đến tủ MC373E4.6 đến tủ MC371E4.16
* ĐZ 371E4.11 cấp đến DCL371-7/43 LL373 đến DCL373-7 TG Cổ Tiết đến DCLPT377-7/86/85 Thọ Văn - Dị Nậu đến DCL376-7/101LL371E4.11</t>
  </si>
  <si>
    <t>Đổi phương thức cấp điện giảm tải ĐZ 171E4.21-173E1.35 do tách ĐZ 178E4.4-172E4.11 công tác (Đóng hòa không mất điện phụ tải):
- Cắt RCL371/51/82A Tạ Xá-Đồng Lương, đóng DCL371-7/51/82A Tạ Xá-Đồng Lương, đóng RCL371/51/82A Tạ Xá-Đồng Lương hòa ĐZ 371E4.13 và 375E4.16
- Cắt MC375E4.16; kéo ra VTTN
Sau khi đổi phương thức:
- ĐZ 371E4.13 cấp đến tủ MC375E4.6
Lưu ý có thể xảy ra điện áp thấp trên ĐZ 371E4.13; 375E4.16</t>
  </si>
  <si>
    <t>Đổi phương thức cấp điện về cơ bản sau khi kết thúc công tác trên ĐZ 178E4.4-172E4.11 (Đóng hòa không mất điện phụ tải):
- Đóng MC375E4.16 hòa ĐZ 371E4.13 và 375E4.16
- Cắt RCL371/51/82A Tạ Xá-Đồng Lương, cắt DCL371-7/51/82A Tạ Xá-Đồng Lương, đóng RCL371/51/82A Tạ Xá-Đồng Lương
Sau khi đổi phương thức:
- ĐZ 371E4.13 cấp đến DCL371-7/51/82A Tạ Xá-Đồng Lương
- ĐZ 375E4.16 cấp đến DCL371-7/51/82A Tạ Xá-Đồng Lương</t>
  </si>
  <si>
    <t>Đổi phương thức cấp điện giảm tải ĐZ 174E4.4-171E1.17 do tách ĐZ 177E4.4-171E4.6 công tác (Đóng hòa không mất điện phụ tải):
- Cắt RCL371/23, đóng DCLPT371-7/23, đóng RCL371/23 hòa ĐZ 371E4.1 và 372E4.17
- Cắt MC372E4.17, kéo ra VTTN
Sau khi đổi phương thức:
- ĐZ 371E4.1 cấp đến tủ MC372E4.17
Lưu ý có thể xảy ra điện áp thấp trên các ĐZ 371E4.1; 372E4.17
Duy trì phương thức trên đến ngày 21/5/2023</t>
  </si>
  <si>
    <t>Đổi phương thức cấp điện giảm tải ĐZ 174E4.4-171E1.17 do tách ĐZ 177E4.4-171E4.6 công tác (Đóng hòa không mất điện phụ tải):
- Đóng DCL372-2E4.1, đóng DCL372-7E4.1, đóng MC372E4.1 hòa ĐZ 372E4.1 và 374E4.17
- Cắt MC374E4.17, kéo ra VTTN 
Sau khi đổi phương thức:
- ĐZ 372E4.1 cấp đến tủ MC374E4.17
Duy trì phương thức trên đến ngày 21/5/2023</t>
  </si>
  <si>
    <t>Đổi phương thức cấp điện giảm tải ĐZ 174E4.4-171E1.17 do tách ĐZ 177E4.4-171E4.6 công tác (Đóng hòa không mất điện phụ tải):
- Cắt RCL371/65, đóng DCL371-7/65, đóng RCL371/65 hòa ĐZ 371E4.17 và 373E4.10
- Cắt MC371E4.17, kéo ra VTTN
Sau khi đổi phương thức:
- MC373E4.10 cấp đến tủ MC371E4.17
Lưu ý có thể xảy ra điện áp thấp trên các ĐZ 373E4.10; 371E4.17
Duy trì phương thức trên đến ngày 21/5/2023</t>
  </si>
  <si>
    <t>Đổi phương thức cấp điện giảm tải ĐZ 174E4.4-171E1.17 do tách ĐZ 177E4.4-171E4.6 công tác (Đóng hòa không mất điện phụ tải):
- Đóng DCLPT476-2 TCQTHV, đóng MC476 TCQTHV hòa ĐZ 473E4.1 và 478E4.6
- Cắt MC478E4.6, kéo ra VTTN
Sau khi đổi phương thức:
- ĐZ 473E4.1 cấp đến tủ MC478E4.6
Lưu ý xảy ra điện áp thấp trên ĐZ 473E4.1, 478E4.6
Duy trì phương thức trên đến ngày 21/5/2023</t>
  </si>
  <si>
    <t>Đổi phương thức cấp điện giảm tải ĐZ 174E4.4-171E1.17 do tách ĐZ 177E4.4-171E4.6 công tác (Đóng hòa không mất điện phụ tải):
- Cắt RCL472/11/17 Vân Phú - Quân Khu 2, đóng DCL472-7/11/17 Vân Phú - Quân Khu 2, đóng RCL472/11/17 Vân Phú - Quân Khu 2 hòa ĐZ 472E4.6 và 473E4.18
- Cắt MC472E4.6, kéo ra VTTN
Sau khi đổi phương thức:
- ĐZ 473E4.18 cấp đến tủ MC472E4.6
Lưu ý xảy ra điện áp thấp trên ĐZ 472E4.6, 473E4.18
Duy trì phương thức trên đến ngày 21/5/2023</t>
  </si>
  <si>
    <t>Đổi phương thức cấp điện phục vụ giảm tải ĐZ 474E4.1 do cấp hỗ trợ ĐZ 475E4.6 (Đóng hòa không mất điện phụ tải):
- Đóng DCLPT471-7 RMU 6 Trần Phú, đóng MC479 RMU5 Trần Phú hòa ĐZ 474E4.1 và 479E4.18
- Cắt MC474 TCQTHV, cắt DCLPT 474-1 TCQTHV
Sau khi đổi phương thức:
- ĐZ 479E4.18 cấp đến MC474 TCQTHV
Lưu ý xảy ra điện áp thấp trên ĐZ 474E4.1, 479E4.18
Duy trì phương thức trên đến ngày 21/5/2023</t>
  </si>
  <si>
    <t>Đổi phương thức cấp điện giảm tải ĐZ 174E4.4-171E1.17 do tách ĐZ 177E4.4-171E4.6 công tác (Đóng hòa không mất điện phụ tải):
- Cắt DCLPT473-7 tủ RMU Thương Nghiệp, đóng DCLPT475-7/63T, đóng DCLPT473-7 tủ RMU Thương Nghiệp hòa ĐZ 474E4.1 và 475E4.6
- Cắt MC475E4.6, kéo ra VTTN
Sau khi đổi phương thức:
- ĐZ 477 TCQTHV cấp đến tủ MC475E4.6
Lưu ý xảy ra điện áp thấp trên ĐZ 474E4.1, 475E4.6
Duy trì phương thức trên đến ngày 21/5/2023</t>
  </si>
  <si>
    <t>Đổi phương thức cấp điện giảm tải ĐZ 171E4.21-173E1.35 do tách ĐZ 178E4.4-172E4.11 công tác (Đóng hòa không mất điện phụ tải):
- Cắt RCL371/51/82A Tạ Xá-Đồng Lương, đóng DCL371-7/51/82A Tạ Xá-Đồng Lương, đóng RCL371/51/82A Tạ Xá-Đồng Lương hòa ĐZ 371E4.13 và 375E4.16
- Cắt MC375E4.16; kéo ra VTTN
Sau khi đổi phương thức:
- ĐZ 371E4.13 cấp đến tủ MC375E4.6
Lưu ý có thể xảy ra điện áp thấp trên ĐZ 371E4.13; 375E4.16
Duy trì phương thức trên đến ngày 21/5/2023</t>
  </si>
  <si>
    <t>PTT ngày 6/5/23</t>
  </si>
  <si>
    <t>TBA 500 kVA Công ty Đại Thịnh lộ 372E4.6</t>
  </si>
  <si>
    <t>Cắt AB-1,2,Cắt AB-TBNT, Cắt AB-T, Cắt DCL331-3T1</t>
  </si>
  <si>
    <t>1. Công ty CPDV và TNĐ Miền Bắc:
- Thí nghiệm định kỳ MBA
- VSCN MBA, xử lý tiếp xúc trong tủ 0.4kV</t>
  </si>
  <si>
    <t>TBA C.Ty TNHH Khang Huy ViNa: 630kVA-35/0,4kV, lộ 376 E4.17</t>
  </si>
  <si>
    <t>TBA C.Ty Bethel Quốc Tế: 560kVA-35/0,4kV, lộ 376 E4.17</t>
  </si>
  <si>
    <t>TBA Bơm Tăng Áp: 250kVA-35/0.4kV, lộ 376 E4.17</t>
  </si>
  <si>
    <t>TBA Chu Hóa 12: 180kVA-35/0.4kV, lộ 373 E4.10</t>
  </si>
  <si>
    <t>TBA Chu Hóa 16: 180kVA-22/0.4kV lộ 472E4.6</t>
  </si>
  <si>
    <t>TBA Sơn Vi 6: 320kVA-35/0.4kV lộ 376E4.17</t>
  </si>
  <si>
    <t>TBA Sơn Vi 16: 180kVA-35/0.4kV lộ 376E4.17</t>
  </si>
  <si>
    <t>ĐL Lâm Thao thực hiện:
- Thay công tơ và TI đầu cực định kỳ (hết hạn ngày 20/5/2023)
- VSCN MBA, xử lý tiếp xúc trong tủ 0.4kV</t>
  </si>
  <si>
    <t>ĐL Lâm Thao thực hiện:
- Thay công tơ đầu cực định kỳ (hết hạn ngày 20/5/2023)
- VSCN MBA, xử lý tiếp xúc trong tủ 0.4kV</t>
  </si>
  <si>
    <t>ĐL Lâm Thao cho phép NPSC thực hiện:
- Xử lý rỉ dầu MBA
- VSCN MBA, xử lý tiếp xúc trong tủ 0.4kV</t>
  </si>
  <si>
    <t>PTT ngày 5/5/23</t>
  </si>
  <si>
    <t>ĐZ 35kV sau DCLPT371-7/143/1 Bằng Giã - Vô Tranh cấp đến DCL372-7/187/50 Lương Sơn - Vô Tranh lộ 371 TCĐP</t>
  </si>
  <si>
    <r>
      <rPr>
        <b/>
        <sz val="11"/>
        <rFont val="Times New Roman"/>
        <family val="1"/>
      </rPr>
      <t>Tại RCL372/187/50 Lương Sơn - Vô Tranh:</t>
    </r>
    <r>
      <rPr>
        <sz val="11"/>
        <rFont val="Times New Roman"/>
        <family val="1"/>
      </rPr>
      <t xml:space="preserve">
- RCL372/187/50 Lương Sơn - Vô Tranh đóng
- DCL372-7/187/50 Lương Sơn - Vô Tranh cắt</t>
    </r>
  </si>
  <si>
    <r>
      <rPr>
        <b/>
        <sz val="11"/>
        <rFont val="Times New Roman"/>
        <family val="1"/>
      </rPr>
      <t>Tại RCL371/143/6 Bằng Giã - Vô Tranh:</t>
    </r>
    <r>
      <rPr>
        <sz val="11"/>
        <rFont val="Times New Roman"/>
        <family val="1"/>
      </rPr>
      <t xml:space="preserve">
- RCL371/143/6 Bằng Giã - Vô Tranh cắt
- DCLPT371-7/143/1 Bằng Giã - Vô Tranh cắt</t>
    </r>
  </si>
  <si>
    <t>1. Đổi phương thức cấp điện về cơ bản sau khi kết thúc công tác tại MBA T1E4.5:
- Cắt RCL372/187/50 Lương Sơn - Vô Tranh, cắt DCL372-7/187/50 Lương Sơn - Vô Tranh, đóng RCL372/187/50 Lương Sơn - Vô Tranh
- Cắt RCL371/143/6 Bằng Giã - Vô Tranh, đóng DCLPT371-7/143/1 Bằng Giã - Vô Tranh, đóng RCL371/143/6 Bằng Giã - Vô Tranh
2. Sau khi kết thúc thao tác:
- ĐZ 371 TCĐP cấp đến DCL372-7/187/50 Lương Sơn - Vô Tranh
- ĐZ 372E4.13 cấp đến DCL372-7/187/50 Lương Sơn - Vô Tranh
Yêu cầu ĐL bố trí 2 nhóm thao tác</t>
  </si>
  <si>
    <t>TBA Cty TNHH Hải Yến - Máy 1 (630kVA) lộ 371 TC Đồi Phướn</t>
  </si>
  <si>
    <t>Cắt AB-TBNT, AB-1, AB-2, AB-T, DCL331-3</t>
  </si>
  <si>
    <t>TBA Cty TNHH Hải Yến - Máy 3 (400kVA) lộ 371 TC Đồi Phướn</t>
  </si>
  <si>
    <t>TBA Hộ KD cá thể Dương Xuân Kiên (180kVA) lộ 374 E4.5</t>
  </si>
  <si>
    <t>TBA Đại An 4 (250kVA) lộ 374 E4.5</t>
  </si>
  <si>
    <r>
      <rPr>
        <b/>
        <sz val="11"/>
        <rFont val="Times New Roman"/>
        <family val="1"/>
      </rPr>
      <t>Tại E4.5:</t>
    </r>
    <r>
      <rPr>
        <sz val="11"/>
        <rFont val="Times New Roman"/>
        <family val="1"/>
      </rPr>
      <t xml:space="preserve">
- Cắt MC372, 373; kéo ra VTTN
- Đóng DTĐ 372-76, 373-76
</t>
    </r>
    <r>
      <rPr>
        <b/>
        <sz val="11"/>
        <rFont val="Times New Roman"/>
        <family val="1"/>
      </rPr>
      <t>Tại LBS371-7/66/8 TG Sông Thao 2:</t>
    </r>
    <r>
      <rPr>
        <sz val="11"/>
        <rFont val="Times New Roman"/>
        <family val="1"/>
      </rPr>
      <t xml:space="preserve">
- LBS371-7/66/8 TG Sông Thao 2 đóng
- DCL371-7/66/6 TG Sông Thao 2 cắt</t>
    </r>
  </si>
  <si>
    <t>* Tách ngăn lộ MC373E4.5
* Tách ĐZ 373E4.5 cấp đến cột 1 XT 373E4.5 tách lèo</t>
  </si>
  <si>
    <r>
      <t xml:space="preserve">Tại E4.5:
</t>
    </r>
    <r>
      <rPr>
        <sz val="11"/>
        <rFont val="Times New Roman"/>
        <family val="1"/>
      </rPr>
      <t>- Cắt MC373, kéo ra VTTN
- Đóng DTĐ 373-76</t>
    </r>
    <r>
      <rPr>
        <b/>
        <sz val="11"/>
        <rFont val="Times New Roman"/>
        <family val="1"/>
      </rPr>
      <t xml:space="preserve">
* cột 1 XT 373E4.5 tách lèo</t>
    </r>
  </si>
  <si>
    <t>* Tách ngăn lộ MC375, 377E4.5
* Tách ĐZ 375E4.5 cấp đến cột 1 XT 375E4.5 tách lèo
* Tách ĐZ 377E4.5 cấp đến cột 1 XT 377E4.5 tách lèo</t>
  </si>
  <si>
    <r>
      <t xml:space="preserve">Tại E4.5:
</t>
    </r>
    <r>
      <rPr>
        <sz val="11"/>
        <rFont val="Times New Roman"/>
        <family val="1"/>
      </rPr>
      <t>- Cắt MC375, 377; kéo ra VTTN
- Đóng DTĐ 375-76, 377-76</t>
    </r>
    <r>
      <rPr>
        <b/>
        <sz val="11"/>
        <rFont val="Times New Roman"/>
        <family val="1"/>
      </rPr>
      <t xml:space="preserve">
</t>
    </r>
    <r>
      <rPr>
        <sz val="11"/>
        <rFont val="Times New Roman"/>
        <family val="1"/>
      </rPr>
      <t>* cột 1 XT 375E4.5 tách lèo
* cột 1 XT 377E4.5 tách lèo</t>
    </r>
  </si>
  <si>
    <r>
      <rPr>
        <b/>
        <sz val="11"/>
        <rFont val="Times New Roman"/>
        <family val="1"/>
      </rPr>
      <t>Tại E4.5:</t>
    </r>
    <r>
      <rPr>
        <sz val="11"/>
        <rFont val="Times New Roman"/>
        <family val="1"/>
      </rPr>
      <t xml:space="preserve">
- Cắt MC375, 377; kéo ra VTTN
- Đóng DTĐ 375-76, 377-76
</t>
    </r>
    <r>
      <rPr>
        <b/>
        <sz val="11"/>
        <rFont val="Times New Roman"/>
        <family val="1"/>
      </rPr>
      <t>Tại E4.9:</t>
    </r>
    <r>
      <rPr>
        <sz val="11"/>
        <rFont val="Times New Roman"/>
        <family val="1"/>
      </rPr>
      <t xml:space="preserve">
- MC373 cắt, ở VTTN
- DTĐ 373-76 đóng
* cột 1 XT 375E4.5 tách lèo
* cột 1 XT 377E4.5 tách lèo
* DCLPT375-7/37 cắt</t>
    </r>
  </si>
  <si>
    <r>
      <t xml:space="preserve">* ĐZ 35kV sau DCLPT375-7/37 cấp đến DCL372-7 TCĐP đến cột 1 XT 375E4.5 tách lèo
* ĐZ 373E4.9 cấp đến DCLPT377-7/38/19 TC XMPT đến DCL373-7 TCĐP cột 1 XT 377E4.5 tách lèo 
* Tách ĐZ 375E4.5 cấp đến cột 1 XT 375E4.5 tách lèo </t>
    </r>
    <r>
      <rPr>
        <b/>
        <sz val="11"/>
        <rFont val="Times New Roman"/>
        <family val="1"/>
      </rPr>
      <t>(đã cắt điện từ 04h30 ngày 20/05/2023)</t>
    </r>
    <r>
      <rPr>
        <sz val="11"/>
        <rFont val="Times New Roman"/>
        <family val="1"/>
      </rPr>
      <t xml:space="preserve">
* Tách ĐZ 377E4.5 cấp đến cột 1 XT 377E4.5 tách lèo </t>
    </r>
    <r>
      <rPr>
        <b/>
        <sz val="11"/>
        <rFont val="Times New Roman"/>
        <family val="1"/>
      </rPr>
      <t>(đã cắt điện từ 04h30 ngày 20/05/2023)</t>
    </r>
  </si>
  <si>
    <r>
      <t xml:space="preserve">I. Trên ĐZ 375E4.5 và 377E4.5:
1. ĐL Thanh Ba thực hiện:
</t>
    </r>
    <r>
      <rPr>
        <sz val="11"/>
        <rFont val="Times New Roman"/>
        <family val="1"/>
      </rPr>
      <t xml:space="preserve">- Đấu lèo cột 1 XT 375E4.5
- Đấu lèo cột 1 XT 377E4.5
</t>
    </r>
    <r>
      <rPr>
        <b/>
        <sz val="11"/>
        <rFont val="Times New Roman"/>
        <family val="1"/>
      </rPr>
      <t xml:space="preserve">II. Sau khi kết thúc công tác thực hiện khôi phục điện:
</t>
    </r>
    <r>
      <rPr>
        <sz val="11"/>
        <rFont val="Times New Roman"/>
        <family val="1"/>
      </rPr>
      <t>* ĐZ 375E4.5 cấp đến DCLPT 375-7/37 đến DCL372-7 TCĐP
* ĐZ 377E4.5 cấp đến DCLPT377-7/38/19 TC XMPT đến DCL373-7 TCĐP tủ MC373E4.9</t>
    </r>
  </si>
  <si>
    <t>* ĐZ 379E4.5 cấp đến DCL374-7/23/13 Ninh Dân - Thái Ninh đến DCLPT374-7/77/37 Năng Yên-Đại An đến DCL379-7/82
* ĐZ 374E4.9 cấp đến DCL374-7/145 đến DCL374-7/23/13 Ninh Dân Thái Ninh đến DCLPT374-7/77/37 Năng Yên-Đại An đến DCL373-7/78.2 Liên Hoa (RMU1_374E4.7) đến DCL374-7/36T/16T/2 Quảng Nạp-Võ Lao</t>
  </si>
  <si>
    <t>* Tách ngăn lộ MC379E4.5
* Tách ĐZ 379E4.5 cấp đến DCL379-7/1 (379E4.5)</t>
  </si>
  <si>
    <r>
      <rPr>
        <b/>
        <sz val="11"/>
        <rFont val="Times New Roman"/>
        <family val="1"/>
      </rPr>
      <t>1. Tổ TTLĐ số 01 cho phép ETC thực hiện TNĐK CBM năm 2023:</t>
    </r>
    <r>
      <rPr>
        <sz val="11"/>
        <rFont val="Times New Roman"/>
        <family val="1"/>
      </rPr>
      <t xml:space="preserve">
- Thí nghiệm định kỳ CBM ngăn lộ MC379E4.5
- Thí nghiệm mạch điều khiển, đo lường, bảo vệ, tín hiệu ngăn lộ MC379E4.5</t>
    </r>
  </si>
  <si>
    <r>
      <t xml:space="preserve">Tại E4.5:
</t>
    </r>
    <r>
      <rPr>
        <sz val="11"/>
        <rFont val="Times New Roman"/>
        <family val="1"/>
      </rPr>
      <t>- Cắt MC379, kéo ra VTTN
- Đóng DTĐ 379-76
* DCL379-7/1 (379E4.5) cắt</t>
    </r>
  </si>
  <si>
    <r>
      <rPr>
        <b/>
        <sz val="11"/>
        <rFont val="Times New Roman"/>
        <family val="1"/>
      </rPr>
      <t xml:space="preserve">Tại RCL374/23/13 Ninh Dân - Thái Ninh:
</t>
    </r>
    <r>
      <rPr>
        <sz val="11"/>
        <rFont val="Times New Roman"/>
        <family val="1"/>
      </rPr>
      <t xml:space="preserve">- RCL374/23/13 Ninh Dân - Thái Ninh đóng
- DCL374-7/23/13 Ninh Dân - Thái Ninh cắt
</t>
    </r>
    <r>
      <rPr>
        <b/>
        <sz val="11"/>
        <rFont val="Times New Roman"/>
        <family val="1"/>
      </rPr>
      <t xml:space="preserve">Tại E4.5:
</t>
    </r>
    <r>
      <rPr>
        <sz val="11"/>
        <rFont val="Times New Roman"/>
        <family val="1"/>
      </rPr>
      <t>- Cắt MC379, kéo ra VTTN
- Đóng DTĐ 379-76
* Cắt DCL379-7/1 (379E4.5)</t>
    </r>
  </si>
  <si>
    <t>Đổi phương thức cấp điện phục vụ tách ngăn lộ MC379E4.5 công tác (Đóng hòa không mất điện phụ tải):
- Cắt RCL374/23/13 Ninh Dân - Thái Ninh, đóng DCL374-7/23/13 Ninh Dân - Thái Ninh, đóng RCL374/23/13 Ninh Dân - Thái Ninh hòa ĐZ 379E4.5 và 374E4.9
- Cắt MC379E4.5; kéo ra VTTN
- Cắt DCL379-7/1 (379E4.5)
Sau khi đổi phương thức:
- ĐZ 374E4.9 cấp đến DCL379-7/1 (379E4.5)
Lưu ý có thể xảy ra điện áp thấp trên ĐZ 379E4.5; 374E4.9
Duy trì phương thức trên đến ngày 21/5/2023</t>
  </si>
  <si>
    <t>Đổi phương thức cấp điện về cơ bản sau khi kết thúc công tác (Đóng hòa không mất điện phụ tải):
- Đóng DCL379-7/1 (379E4.5)
- Đóng MC379E4.5 hòa ĐZ 379E4.5 và 374E4.9
- Cắt RCL374/23/13 Ninh Dân - Thái Ninh, cắt DCL374-7/23/13 Ninh Dân - Thái Ninh, đóng RCL374/23/13 Ninh Dân - Thái Ninh
Sau khi đổi phương thức:
- ĐZ 379E4.5 cấp đến DCL374-7/23/13 Ninh Dân - Thái Ninh
- ĐZ 374E4.9 cấp đến DCL374-7/23/13 Ninh Dân - Thái Ninh</t>
  </si>
  <si>
    <t>ETC; Tổ ĐZ 110kV Phú Thọ</t>
  </si>
  <si>
    <t>ĐZ 374E4.5 cấp đến DCL374-7/21/23 Yên Kỳ đến DCL374-7/38 đến DCL375-7/64/31/1 Phương Viên - Hương Xạ</t>
  </si>
  <si>
    <r>
      <rPr>
        <b/>
        <sz val="11"/>
        <rFont val="Times New Roman"/>
        <family val="1"/>
      </rPr>
      <t>Tại E4.5:</t>
    </r>
    <r>
      <rPr>
        <sz val="11"/>
        <rFont val="Times New Roman"/>
        <family val="1"/>
      </rPr>
      <t xml:space="preserve">
- Cắt MC374; kéo ra VTTN
- Đóng DTĐ 374-76</t>
    </r>
  </si>
  <si>
    <t>* Tách ngăn lộ MC374E4.5
* Tách ĐZ 374E4.5 cấp đến cột 1 XT 374E4.5 tách lèo</t>
  </si>
  <si>
    <r>
      <t xml:space="preserve">Tại E4.5:
</t>
    </r>
    <r>
      <rPr>
        <sz val="11"/>
        <rFont val="Times New Roman"/>
        <family val="1"/>
      </rPr>
      <t>- Cắt MC374, kéo ra VTTN
- Đóng DTĐ 374-76</t>
    </r>
    <r>
      <rPr>
        <b/>
        <sz val="11"/>
        <rFont val="Times New Roman"/>
        <family val="1"/>
      </rPr>
      <t xml:space="preserve">
* cột 1 XT 374E4.5 tách lèo</t>
    </r>
  </si>
  <si>
    <t>Thanh Ba; XNDV 
Phú Thọ</t>
  </si>
  <si>
    <t>ĐZ 375E4.14 cấp đến DCL374-7/38 đến DCL374-7/56/2MV đến DCL375-7/64/31/1 Phương Viên - Hương Xạ đến DCL372-7/289/4/4T/8.1 Đan Hà - Đại Phạm đến cột 1 XT 374E4.5 tách lèo</t>
  </si>
  <si>
    <r>
      <rPr>
        <b/>
        <sz val="11"/>
        <rFont val="Times New Roman"/>
        <family val="1"/>
      </rPr>
      <t>Tại E4.14:</t>
    </r>
    <r>
      <rPr>
        <sz val="11"/>
        <rFont val="Times New Roman"/>
        <family val="1"/>
      </rPr>
      <t xml:space="preserve">
- Cắt MC375E4.14; khóa mạch điều khiển</t>
    </r>
  </si>
  <si>
    <r>
      <rPr>
        <b/>
        <sz val="11"/>
        <rFont val="Times New Roman"/>
        <family val="1"/>
      </rPr>
      <t>1. Thực hiện thao tác:</t>
    </r>
    <r>
      <rPr>
        <sz val="11"/>
        <rFont val="Times New Roman"/>
        <family val="1"/>
      </rPr>
      <t xml:space="preserve">
- Cắt MC375E4.14, cắt không điện DCL374-7/38, đóng MC375E4.14
</t>
    </r>
    <r>
      <rPr>
        <b/>
        <sz val="11"/>
        <rFont val="Times New Roman"/>
        <family val="1"/>
      </rPr>
      <t>2. Sau khi kết thúc công tác:</t>
    </r>
    <r>
      <rPr>
        <sz val="11"/>
        <rFont val="Times New Roman"/>
        <family val="1"/>
      </rPr>
      <t xml:space="preserve">
- Khôi phục điện ĐZ 375E4.14 cấp đến DCL374-7/38 đến DCL374-7/56/2MV đến DCL375-7/64/31/1 Phương Viên - Hương Xạ đến DCLPT375-7/64/98 Phương Viên - Lửa Việt đến DCL372-7/289/4/4T/8.1 Đan Hà - Đại Phạm
- Tách ĐZ 35kV sau DCL374-7/38 cấp đến DCL374-7/21/23 Yên Kỳ đến DCL375-7/64/31/1 Phương Viên - Hương Xạ đến cột 1 XT 374E4.5 tách lèo giao ĐL Thanh Ba công tác từ 12h00-13h00</t>
    </r>
  </si>
  <si>
    <r>
      <rPr>
        <b/>
        <sz val="11"/>
        <rFont val="Times New Roman"/>
        <family val="1"/>
      </rPr>
      <t>Tại E4.5:</t>
    </r>
    <r>
      <rPr>
        <sz val="11"/>
        <rFont val="Times New Roman"/>
        <family val="1"/>
      </rPr>
      <t xml:space="preserve">
- Cắt MC374; kéo ra VTTN
- Đóng DTĐ 374-76
* Cột 1 XT 374E4.5 tách lèo, cuốn gọn về 2 phía
* DCL374-7/38 cắt</t>
    </r>
  </si>
  <si>
    <r>
      <t>* ĐZ 35kV sau DCL374-7/38 cấp đến DCL374-7/21/23 Yên Kỳ đến DCL375-7/64/31/1 Phương Viên - Hương Xạ đến cột 1 XT 374E4.5 tách lèo</t>
    </r>
    <r>
      <rPr>
        <b/>
        <sz val="11"/>
        <rFont val="Times New Roman"/>
        <family val="1"/>
      </rPr>
      <t xml:space="preserve">
</t>
    </r>
    <r>
      <rPr>
        <sz val="11"/>
        <rFont val="Times New Roman"/>
        <family val="1"/>
      </rPr>
      <t>* ĐZ 374E4.5 cấp đến cột 1 XT 374E4.5 tách lèo</t>
    </r>
    <r>
      <rPr>
        <b/>
        <sz val="11"/>
        <rFont val="Times New Roman"/>
        <family val="1"/>
      </rPr>
      <t xml:space="preserve"> (đã cắt điện từ 04h30 ngày 22/05/2023)</t>
    </r>
  </si>
  <si>
    <r>
      <rPr>
        <b/>
        <sz val="11"/>
        <rFont val="Times New Roman"/>
        <family val="1"/>
      </rPr>
      <t>1. ĐL Thanh Ba thực hiện:</t>
    </r>
    <r>
      <rPr>
        <sz val="11"/>
        <rFont val="Times New Roman"/>
        <family val="1"/>
      </rPr>
      <t xml:space="preserve">
- Đấu lèo cột 1 XT 374E4.5
</t>
    </r>
    <r>
      <rPr>
        <b/>
        <sz val="11"/>
        <rFont val="Times New Roman"/>
        <family val="1"/>
      </rPr>
      <t>2. Sau khi kết thúc công tác thực hiện khôi phục điện:</t>
    </r>
    <r>
      <rPr>
        <sz val="11"/>
        <rFont val="Times New Roman"/>
        <family val="1"/>
      </rPr>
      <t xml:space="preserve">
- ĐZ 374E4.5 cấp đến DCL374-7/21/23 Yên Kỳ đến DCL374-7/38 đến DCL375-7/64/31/1 Phương Viên - Hương Xạ</t>
    </r>
  </si>
  <si>
    <t>TBA Võ Lao 2 (180kVA) lộ 371 E4.7</t>
  </si>
  <si>
    <t>TBA Võ Lao 3 (200kVA) lộ 371 E4.7</t>
  </si>
  <si>
    <t>5S</t>
  </si>
  <si>
    <t>ĐL Thanh Ba thực hiện:
- Chỉnh trang 5S tại TBA
- VSCN MBA, xử lý tiếp xúc trong tủ 0.4kV</t>
  </si>
  <si>
    <r>
      <rPr>
        <b/>
        <sz val="10.5"/>
        <rFont val="Times New Roman"/>
        <family val="1"/>
      </rPr>
      <t>Kết hợp lịch cắt điện trung thế:</t>
    </r>
    <r>
      <rPr>
        <sz val="10.5"/>
        <rFont val="Times New Roman"/>
        <family val="1"/>
      </rPr>
      <t xml:space="preserve">
- Thay công tơ đầu cực đến hạn
- VSCN MBA, xử lý tiếp xúc trong tủ 0.4kV</t>
    </r>
  </si>
  <si>
    <r>
      <rPr>
        <b/>
        <sz val="10.5"/>
        <rFont val="Times New Roman"/>
        <family val="1"/>
      </rPr>
      <t>Kết hợp lịch cắt điện trung thế:</t>
    </r>
    <r>
      <rPr>
        <sz val="10.5"/>
        <rFont val="Times New Roman"/>
        <family val="1"/>
      </rPr>
      <t xml:space="preserve">
- Thay công tơ đầu cực đến bị hỏng không hiện thị màn hình
- VSCN MBA, xử lý tiếp xúc trong tủ 0.4kV</t>
    </r>
  </si>
  <si>
    <t>TBA Hạ Hòa 5: 250kVA-35/0.4kV lộ 372E4.5</t>
  </si>
  <si>
    <t>TBA Hạ Hòa 8: 400kVA-35/0.4kV lộ 372E4.5</t>
  </si>
  <si>
    <t>TBA Lang Sơn 6: 100kVA-35/0.4kV lộ 371 TCĐP</t>
  </si>
  <si>
    <t>TBA Xuân Áng 8: 180kVA-35/0.4kV lộ 371 TCĐP</t>
  </si>
  <si>
    <t>TBA Chuế Lưu 3: 200kVA-35/0.4kV lộ 371 TCĐP</t>
  </si>
  <si>
    <t>TBA Văn Lang 8: 180kVA-35/0.4kV lộ 371 TCĐP</t>
  </si>
  <si>
    <t>ĐZ 372E4.5 cấp đến DCL374-7/21/23 Yên Kỳ đến DCLPT371-7/83/1 Vĩnh Chân đến DCL371-7/119/6 LL372 đến DCL371-7/202/29/1 Lâm Lợi-Tứ Hiệp đến DCL372-7/289/4/4T/8.1 Đan Hà - Đại Phạm đến DCLPT375-7/64/89 Phương Viên - Lửa Việt</t>
  </si>
  <si>
    <r>
      <rPr>
        <b/>
        <sz val="11"/>
        <rFont val="Times New Roman"/>
        <family val="1"/>
      </rPr>
      <t>Tại E4.5:</t>
    </r>
    <r>
      <rPr>
        <sz val="11"/>
        <rFont val="Times New Roman"/>
        <family val="1"/>
      </rPr>
      <t xml:space="preserve">
- Cắt MC372; kéo ra VTTN
- Đóng DTĐ 372-76
</t>
    </r>
    <r>
      <rPr>
        <b/>
        <sz val="11"/>
        <rFont val="Times New Roman"/>
        <family val="1"/>
      </rPr>
      <t>Tại LBS375-7/64/98 Phương Viên-Lửa:</t>
    </r>
    <r>
      <rPr>
        <sz val="11"/>
        <rFont val="Times New Roman"/>
        <family val="1"/>
      </rPr>
      <t xml:space="preserve">
- LBS375-7/64/98 Phương Viên-Lửa đóng
- DCLPT375-7/64/89 Phương Viên - Lửa Việt cắt</t>
    </r>
  </si>
  <si>
    <r>
      <rPr>
        <b/>
        <sz val="11"/>
        <rFont val="Times New Roman"/>
        <family val="1"/>
      </rPr>
      <t>1. ĐL Thanh Ba thực hiện:</t>
    </r>
    <r>
      <rPr>
        <sz val="11"/>
        <rFont val="Times New Roman"/>
        <family val="1"/>
      </rPr>
      <t xml:space="preserve">
- Tách lèo cột 6 đường trục 372E4.5, cuốn gọn về 2 phía đảm bảo an toàn đóng điện phục vụ tách ngăn lộ MC372E4.5 công tác
</t>
    </r>
    <r>
      <rPr>
        <b/>
        <sz val="11"/>
        <rFont val="Times New Roman"/>
        <family val="1"/>
      </rPr>
      <t>2. Sau khi kết thúc công tác thực hiện:</t>
    </r>
    <r>
      <rPr>
        <sz val="11"/>
        <rFont val="Times New Roman"/>
        <family val="1"/>
      </rPr>
      <t xml:space="preserve">
- Cắt LBS375-7/64/98 Phương Viên-Lửa, đóng DCLPT375-7/64/98 Phương Viên-Lửa; đóng LBS375-7/64/98 Phương Viên-Lửa cấp nguồn 375E4.14 cấp đến cột 1 XT372E4.5 tách lèo (Duy trì phương thức trên đến ngày 23/05/2023)
* Lưu ý có thể xảy ra điện áp thấp trên ĐZ 372E4.5 và 375E4.14</t>
    </r>
  </si>
  <si>
    <r>
      <t>* ĐZ 35kV sau DCLPT375-7/64/89 Phương Viên - Lửa Việt cấp đến DCLPT371-7/83/1 Vĩnh Chân đến DCL371-7/119/6 LL372 đến DCL371-7/202/29/1 Lâm Lợi-Tứ Hiệp đến DCL372-7/289/4/4T/8.1 Đan Hà - Đại Phạm đến cột 1 XT 372E4.5 tách lèo</t>
    </r>
    <r>
      <rPr>
        <b/>
        <sz val="11"/>
        <rFont val="Times New Roman"/>
        <family val="1"/>
      </rPr>
      <t xml:space="preserve">
</t>
    </r>
    <r>
      <rPr>
        <sz val="11"/>
        <rFont val="Times New Roman"/>
        <family val="1"/>
      </rPr>
      <t>* ĐZ 372E4.5 cấp đến cột 1 XT 372E4.5 tách lèo</t>
    </r>
    <r>
      <rPr>
        <b/>
        <sz val="11"/>
        <rFont val="Times New Roman"/>
        <family val="1"/>
      </rPr>
      <t xml:space="preserve"> (đã cắt điện từ 04h30 ngày 22/05/2023)</t>
    </r>
  </si>
  <si>
    <r>
      <rPr>
        <b/>
        <sz val="11"/>
        <rFont val="Times New Roman"/>
        <family val="1"/>
      </rPr>
      <t>Tại E4.5:</t>
    </r>
    <r>
      <rPr>
        <sz val="11"/>
        <rFont val="Times New Roman"/>
        <family val="1"/>
      </rPr>
      <t xml:space="preserve">
- Cắt MC372; kéo ra VTTN
- Đóng DTĐ 372-76
* Cột 6 đường trục 372E4.5 tách lèo, cuốn gọn về 2 phía
</t>
    </r>
    <r>
      <rPr>
        <b/>
        <sz val="11"/>
        <rFont val="Times New Roman"/>
        <family val="1"/>
      </rPr>
      <t>Tại LBS375-7/64/98 Phương Viên-Lửa:</t>
    </r>
    <r>
      <rPr>
        <sz val="11"/>
        <rFont val="Times New Roman"/>
        <family val="1"/>
      </rPr>
      <t xml:space="preserve">
- Cắt LBS375-7/64/98 Phương Viên-Lửa
- Cắt DCLPT375-7/64/89 Phương Viên - Lửa Việt</t>
    </r>
  </si>
  <si>
    <r>
      <rPr>
        <b/>
        <sz val="11"/>
        <rFont val="Times New Roman"/>
        <family val="1"/>
      </rPr>
      <t>1. ĐL Thanh Ba thực hiện:</t>
    </r>
    <r>
      <rPr>
        <sz val="11"/>
        <rFont val="Times New Roman"/>
        <family val="1"/>
      </rPr>
      <t xml:space="preserve">
- Đấu lèo cột 6 đường trục 372E4.5
</t>
    </r>
    <r>
      <rPr>
        <b/>
        <sz val="11"/>
        <rFont val="Times New Roman"/>
        <family val="1"/>
      </rPr>
      <t>2. Sau khi kết thúc công tác thực hiện khôi phục điện:</t>
    </r>
    <r>
      <rPr>
        <sz val="11"/>
        <rFont val="Times New Roman"/>
        <family val="1"/>
      </rPr>
      <t xml:space="preserve">
- ĐZ 372E4.5 cấp đến DCL374-7/21/23 Yên Kỳ đến DCLPT371-7/83/1 Vĩnh Chân đến DCL371-7/119/6 LL372 đến DCL371-7/202/29/1 Lâm Lợi-Tứ Hiệp đến DCL372-7/289/4/4T/8.1 Đan Hà - Đại Phạm đến DCLPT375-7/64/89 Phương Viên - Lửa Việt</t>
    </r>
  </si>
  <si>
    <r>
      <t xml:space="preserve">Tại E4.5:
</t>
    </r>
    <r>
      <rPr>
        <sz val="11"/>
        <rFont val="Times New Roman"/>
        <family val="1"/>
      </rPr>
      <t>- Cắt MC372, kéo ra VTTN
- Đóng DTĐ 372-76</t>
    </r>
    <r>
      <rPr>
        <b/>
        <sz val="11"/>
        <rFont val="Times New Roman"/>
        <family val="1"/>
      </rPr>
      <t xml:space="preserve">
* cột 6 đường trục 372E4.5 tách lèo</t>
    </r>
  </si>
  <si>
    <t>* Tách ngăn lộ MC372E4.5
* Tách ĐZ 372E4.5 cấp đến cột 6 đường trục 372E4.5 tách lèo</t>
  </si>
  <si>
    <t>Cắt AB-TBNT, AB-1+2+3, AB-T, DCL331-3</t>
  </si>
  <si>
    <t>Cắt AB-TBNT, AB-1+2+3, AB-T, FCO-3T1</t>
  </si>
  <si>
    <t>Cắt AB-TBNT, AB-1+2, AB-T, FCO-3T1</t>
  </si>
  <si>
    <r>
      <rPr>
        <b/>
        <sz val="11"/>
        <rFont val="Times New Roman"/>
        <family val="1"/>
      </rPr>
      <t xml:space="preserve">Kết hợp lịch cắt điện trung thế:
</t>
    </r>
    <r>
      <rPr>
        <sz val="11"/>
        <rFont val="Times New Roman"/>
        <family val="1"/>
      </rPr>
      <t>1. ĐL Hạ Hòa cho phép NPSC Phú Thọ thực hiện khắc phục tồn tại sau TNĐK CBM 2023:
- Xử lý rỉ dầu, bổ sung dầu MBA; thay hạt chống ẩm MBA
- VSCN MBA, xử lý tiếp xúc trong tủ 0.4kV</t>
    </r>
  </si>
  <si>
    <t>NPSC 
Phú Thọ</t>
  </si>
  <si>
    <r>
      <rPr>
        <b/>
        <sz val="11"/>
        <rFont val="Times New Roman"/>
        <family val="1"/>
      </rPr>
      <t xml:space="preserve">Kết hợp lịch cắt điện trung thế:
</t>
    </r>
    <r>
      <rPr>
        <sz val="11"/>
        <rFont val="Times New Roman"/>
        <family val="1"/>
      </rPr>
      <t>1. ĐL Hạ Hòa cho phép NPSC Phú Thọ thực hiện khắc phục tồn tại sau TNĐK CBM 2023:
- Xử lý rỉ dầu, bổ sung dầu MBA
- VSCN MBA, xử lý tiếp xúc trong tủ 0.4kV</t>
    </r>
  </si>
  <si>
    <r>
      <rPr>
        <b/>
        <sz val="11"/>
        <rFont val="Times New Roman"/>
        <family val="1"/>
      </rPr>
      <t>I. Trên ĐZ 372E4.5 và 373E4.5:
1. ĐL Thanh Ba thực hiện:</t>
    </r>
    <r>
      <rPr>
        <sz val="11"/>
        <rFont val="Times New Roman"/>
        <family val="1"/>
      </rPr>
      <t xml:space="preserve">
- Thay sứ pha B cột 4 đường trục 372E4.5 (đi chung cột 4 đường trục 373E4.5)
</t>
    </r>
    <r>
      <rPr>
        <b/>
        <sz val="11"/>
        <rFont val="Times New Roman"/>
        <family val="1"/>
      </rPr>
      <t xml:space="preserve">II. Trên ĐZ 373E4.5:
1. ĐL Thanh Ba thực hiện:
</t>
    </r>
    <r>
      <rPr>
        <sz val="11"/>
        <rFont val="Times New Roman"/>
        <family val="1"/>
      </rPr>
      <t xml:space="preserve">- Tách lèo cột 1 XT 373E4.5 cuốn gọn về 2 phía đảm bảo an toàn đóng điện phục vụ tách ngăn lộ MC373E4.5 công tác
- Bảo dưỡng DCL xuống MBA tại các TBA Vũ Ẻn 3, Phương Lĩnh 3, Yển Khê 3 lộ 373E4.5
</t>
    </r>
    <r>
      <rPr>
        <b/>
        <sz val="11"/>
        <rFont val="Times New Roman"/>
        <family val="1"/>
      </rPr>
      <t>III. Sau khi kết thúc công tác thực hiện:</t>
    </r>
    <r>
      <rPr>
        <sz val="11"/>
        <rFont val="Times New Roman"/>
        <family val="1"/>
      </rPr>
      <t xml:space="preserve">
- Cắt LBS371-7/66/8 TG Sông Thao 2, đóng DCL371-7/66/6 TG Sông Thao 2; đóng LBS371-7/66/8 TG Sông Thao 2 cấp nguồn 371E4.19 cấp đến cột 1 XT373E4.5 tách lèo (Duy trì phương thức trên đến ngày 21/05/2023)
- Khôi phục điện ĐZ 372E4.5 cấp đến DCL374-7/21/23 Yên Kỳ đến DCLPT371-7/83/1 Vĩnh Chân đến DCL371-7/119/6 LL372 đến DCL371-7/202/29/1 Lâm Lợi-Tứ Hiệp đến DCL372-7/289/4/4T/8.1 Đan Hà - Đại Phạm đến DCLPT375-7/64/89 Phương Viên - Lửa Việt
* Lưu ý có thể xảy ra điện áp thấp trên ĐZ 373E4.5 và 371E4.19</t>
    </r>
  </si>
  <si>
    <r>
      <rPr>
        <b/>
        <sz val="11"/>
        <rFont val="Times New Roman"/>
        <family val="1"/>
      </rPr>
      <t>1. ĐLThanh Ba thực hiện:</t>
    </r>
    <r>
      <rPr>
        <sz val="11"/>
        <rFont val="Times New Roman"/>
        <family val="1"/>
      </rPr>
      <t xml:space="preserve">
- Đấu lèo cột 1 XT 373E4.5
</t>
    </r>
    <r>
      <rPr>
        <b/>
        <sz val="11"/>
        <rFont val="Times New Roman"/>
        <family val="1"/>
      </rPr>
      <t>2. Sau khi kết thúc công tác thực hiện khôi phục điện:</t>
    </r>
    <r>
      <rPr>
        <sz val="11"/>
        <rFont val="Times New Roman"/>
        <family val="1"/>
      </rPr>
      <t xml:space="preserve">
- ĐZ 373E4.5 cấp đến DCL (372-7, 373-7) TG. Đồi Phướn đến DCL371-7/66/6 TG Sông Thao 2 đến DCLPT371-7/83/1 Vĩnh Chân đến DCL371-7/119/6LL372 đến DCL372-7/187/50 Lương Sơn - Vô Tranh đến DCL371-7/202/29/1 Lâm Lợi-Tứ Hiệp đến DCL371-7/38/45/3.2 Mạn Lạn-Thanh Xá</t>
    </r>
  </si>
  <si>
    <r>
      <rPr>
        <b/>
        <sz val="11"/>
        <rFont val="Times New Roman"/>
        <family val="1"/>
      </rPr>
      <t>Tại E4.5:</t>
    </r>
    <r>
      <rPr>
        <sz val="11"/>
        <rFont val="Times New Roman"/>
        <family val="1"/>
      </rPr>
      <t xml:space="preserve">
- Cắt MC373; kéo ra VTTN
- Đóng DTĐ 373-76
* Cột 1 XT 373E4.5 tách lèo, cuốn gọn về 2 phía
</t>
    </r>
    <r>
      <rPr>
        <b/>
        <sz val="11"/>
        <rFont val="Times New Roman"/>
        <family val="1"/>
      </rPr>
      <t>Tại LBS371-7/66/8 TG Sông Thao 2:</t>
    </r>
    <r>
      <rPr>
        <sz val="11"/>
        <rFont val="Times New Roman"/>
        <family val="1"/>
      </rPr>
      <t xml:space="preserve">
- Cắt LBS371-7/66/8 TG Sông Thao 2
- Cắt DCL371-7/66/6 TG Sông Thao 2</t>
    </r>
  </si>
  <si>
    <t>TBA Xuân Viên 1 -250KVA-35/0,4kV lộ 372E4.13</t>
  </si>
  <si>
    <t>TBA Xuân Viên 3 -160KVA-35/0,4kV lộ 372E4.13</t>
  </si>
  <si>
    <t>TBA Xuân Viên 4 -160KVA-35/0,4kV lộ 372E4.13</t>
  </si>
  <si>
    <t>TBA Đồng Lạc 7-100KVA-35/0,4kV lộ 373E4.13</t>
  </si>
  <si>
    <t>TBA Đồng Thịnh 14-180KVA-35/0,4kV lộ 373E4.13</t>
  </si>
  <si>
    <t>Cắt AB-1,2,3, AB-TBNT,AB-T, FCO-3T1</t>
  </si>
  <si>
    <t>ĐL Cẩm Khê cho phép NPSC Phú Thọ thực hiện khắc phục tồn tại sau TNĐK CBM 2023:
- Xử lý rỉ dầu, bổ sung dầu MBA
- VSCN MBA, xử lý tiếp xúc trong tủ 0.4kV</t>
  </si>
  <si>
    <t>3651</t>
  </si>
  <si>
    <t xml:space="preserve"> TBA Tứ Mỹ 6
(180KVA-373E4.16)</t>
  </si>
  <si>
    <t>Cắt AB-1, 2,3, AB-TBNT,cắt AB-T, cắt FCO-3T1  xuống MBA.</t>
  </si>
  <si>
    <t xml:space="preserve"> TBA Tứ Mỹ 7
(100KVA-373E4.16)</t>
  </si>
  <si>
    <t>ĐZ 0.4KV lộ 2 TBA Dị Nậu 2
(250KVA-377E4.16)</t>
  </si>
  <si>
    <t>ĐZ 0.4KV TBA Dị Nậu 9
(100KVA-377E4.16)</t>
  </si>
  <si>
    <t>Cắt AB-1,2,AB-TBNT, AB-T</t>
  </si>
  <si>
    <t xml:space="preserve"> TBA Cổ Tiết 11
(100KVA-375E4.16)</t>
  </si>
  <si>
    <t xml:space="preserve"> TBA Thanh Uyên 10
(160KVA-471E4.16)</t>
  </si>
  <si>
    <t>4:55</t>
  </si>
  <si>
    <r>
      <t xml:space="preserve">1. Thực hiện thao tác:
</t>
    </r>
    <r>
      <rPr>
        <sz val="11"/>
        <rFont val="Times New Roman"/>
        <family val="1"/>
      </rPr>
      <t>- Cắt MC373E4.16; kéo ra VTTN
- Cắt không điện DCL373-7/63
- Cắt RCL375/25, đóng không điện DCLPT373-7/83, đóng RCL375/25</t>
    </r>
    <r>
      <rPr>
        <b/>
        <sz val="11"/>
        <rFont val="Times New Roman"/>
        <family val="1"/>
      </rPr>
      <t xml:space="preserve">
2. Sau khi kết thúc công tác:
</t>
    </r>
    <r>
      <rPr>
        <sz val="11"/>
        <rFont val="Times New Roman"/>
        <family val="1"/>
      </rPr>
      <t>- ĐZ 375E4.16 cấp đến DCL373-7/63
- Tách ĐZ 373E4.16 cấp đến DCL373-7/63 giao ĐL Tam Nông công tác từ 05h00-16h00
Yêu cầu ĐL bố trí 3 nhóm thao tác</t>
    </r>
  </si>
  <si>
    <r>
      <rPr>
        <b/>
        <sz val="11"/>
        <rFont val="Times New Roman"/>
        <family val="1"/>
      </rPr>
      <t>Tại E4.16:</t>
    </r>
    <r>
      <rPr>
        <sz val="11"/>
        <rFont val="Times New Roman"/>
        <family val="1"/>
      </rPr>
      <t xml:space="preserve">
- Cắt MC373, kéo ra VTTN
- Đóng DTĐ 373-76
</t>
    </r>
    <r>
      <rPr>
        <b/>
        <sz val="11"/>
        <rFont val="Times New Roman"/>
        <family val="1"/>
      </rPr>
      <t>Tại RCL375/25:</t>
    </r>
    <r>
      <rPr>
        <sz val="11"/>
        <rFont val="Times New Roman"/>
        <family val="1"/>
      </rPr>
      <t xml:space="preserve">
- Cắt RCL375/25; khóa mạch điều khiển
* Cắt không điện DCL373-7/63
* Đóng không điện DCLPT373-7/83</t>
    </r>
  </si>
  <si>
    <t>ĐZ 373E4.16 cấp đến DCL373-7/63</t>
  </si>
  <si>
    <r>
      <t xml:space="preserve">Tại E4.16:
</t>
    </r>
    <r>
      <rPr>
        <sz val="11"/>
        <color rgb="FF000000"/>
        <rFont val="Times New Roman"/>
        <family val="1"/>
      </rPr>
      <t>- Cắt MC373, kéo ra VTTN
- Đóng DTĐ 373-76
* DCL373-7/63 cắt</t>
    </r>
  </si>
  <si>
    <r>
      <t xml:space="preserve">1. Thực hiện thao tác:
</t>
    </r>
    <r>
      <rPr>
        <sz val="11"/>
        <rFont val="Times New Roman"/>
        <family val="1"/>
      </rPr>
      <t>- Kiểm tra RCL373/39A, DCL373-7/39A.1; DCL373-7/39A.2 cắt
- Cắt RCL375/25, cắt không điện DCLPT373-7/83, đóng RCL375/25 cấp nguồn 375E4.16 cấp đến DCLPT373-7/83
- Đóng không điện DCL373-7/63
- Đóng MC373E4.16 cấp nguồn 373E4.16 cấp đến DCL373-7/39A.1
* HĐNT đồng ý đóng điện RCL373/39A, thực hiện đóng DCL373-7/39A.1, đóng DCL373-7/39A.2, đóng RCL373/39A cấp nguồn 373E4.16 cấp đến DCLPT373-7/83</t>
    </r>
    <r>
      <rPr>
        <b/>
        <sz val="11"/>
        <rFont val="Times New Roman"/>
        <family val="1"/>
      </rPr>
      <t xml:space="preserve">
2. Sau khi kết thúc công tác:
</t>
    </r>
    <r>
      <rPr>
        <sz val="11"/>
        <rFont val="Times New Roman"/>
        <family val="1"/>
      </rPr>
      <t>- ĐZ 373E4.16 cấp đến DCLPT373-7/83
- ĐZ 375E4.16 cấp đến DCLPT373-7/83
Yêu cầu ĐL Tam Nông phối hợp P4 kiểm tra đồng vị ĐZ 373E4.16 và 375E4.16 tại DCLPT373-7/83</t>
    </r>
  </si>
  <si>
    <r>
      <rPr>
        <b/>
        <sz val="11"/>
        <rFont val="Times New Roman"/>
        <family val="1"/>
      </rPr>
      <t>Tại E4.16:</t>
    </r>
    <r>
      <rPr>
        <sz val="11"/>
        <rFont val="Times New Roman"/>
        <family val="1"/>
      </rPr>
      <t xml:space="preserve">
- Cắt MC373, kéo ra VTTN
- Đóng DTĐ 373-76
</t>
    </r>
    <r>
      <rPr>
        <b/>
        <sz val="11"/>
        <rFont val="Times New Roman"/>
        <family val="1"/>
      </rPr>
      <t>Tại RCL375/25:</t>
    </r>
    <r>
      <rPr>
        <sz val="11"/>
        <rFont val="Times New Roman"/>
        <family val="1"/>
      </rPr>
      <t xml:space="preserve">
- Cắt RCL375/25; khóa mạch điều khiển
* DCL373-7/63 cắt
* Cắt không điện DCLPT373-7/83</t>
    </r>
  </si>
  <si>
    <t xml:space="preserve">ĐZ 35kV sau DCLPT377-7/86/4.2 Thọ Văn-Dị Nậu cấp đến DCLPT377-7/86/85 Thọ Văn-Dị Nậu lộ 377E4.8 </t>
  </si>
  <si>
    <t>Công ty TNHH xây lắp Chiến Hường</t>
  </si>
  <si>
    <r>
      <rPr>
        <b/>
        <sz val="11"/>
        <rFont val="Times New Roman"/>
        <family val="1"/>
      </rPr>
      <t xml:space="preserve">Tại RCL377/86/4 Thọ Văn-Dị Nậu lộ 377E4.8:
</t>
    </r>
    <r>
      <rPr>
        <sz val="11"/>
        <rFont val="Times New Roman"/>
        <family val="1"/>
      </rPr>
      <t>- Cắt RCL377/86/4 Thọ Văn-Dị Nậu
- Cắt DCLPT377-7/86/4.2 Thọ Văn-Dị Nậu</t>
    </r>
  </si>
  <si>
    <t>PTT ngày 22/4/23</t>
  </si>
  <si>
    <r>
      <rPr>
        <b/>
        <sz val="11"/>
        <rFont val="Times New Roman"/>
        <family val="1"/>
      </rPr>
      <t>1. ĐL Tam Nông cho phép B (Công ty TNHH xây lắp Chiến Hường) thực hiện dự án CQT 2023:</t>
    </r>
    <r>
      <rPr>
        <sz val="11"/>
        <rFont val="Times New Roman"/>
        <family val="1"/>
      </rPr>
      <t xml:space="preserve">
- Lắp đặt 01 bộ xà XR-35-3L+ phụ kiện và 03 bộ xà phụ XP-3L, XF-3, XP-1 + phụ kiện tại cột 20A NR mạch vòng Thọ Văn- Dị Nậu, lộ 377E4.8
- Đấu nối ĐZ 35kV cấp điện TBA Dị Nậu 9 (XDM) (180kVA-35/0.4kV) tại cột 20A NR Thọ Văn - Dị Nậu lộ 377E4.8. Sau khi kết thúc công tác để DCL tại cột 1 đi NR TBA Dị Nậu 9 (DCL377-7/86/70/20A/1 Dị Nậu 9) ở vị trí cắt, ĐL nghiệm thu điểm đấu nối.
</t>
    </r>
    <r>
      <rPr>
        <sz val="11"/>
        <color rgb="FFFF0000"/>
        <rFont val="Times New Roman"/>
        <family val="1"/>
      </rPr>
      <t xml:space="preserve">- Yêu cầu ĐL+ĐVTC+chủ đầu tư lập biên bản xác định phạm vi đóng điện, thông báo địa phương và khi thực hiện các công việc tiếp theo phải đăng ký với Điện lực
</t>
    </r>
    <r>
      <rPr>
        <b/>
        <sz val="11"/>
        <rFont val="Times New Roman"/>
        <family val="1"/>
      </rPr>
      <t>2. ĐL Tam Nông thực hiện:</t>
    </r>
    <r>
      <rPr>
        <sz val="11"/>
        <rFont val="Times New Roman"/>
        <family val="1"/>
      </rPr>
      <t xml:space="preserve">
- Bảo dưỡng DCL xuống MBA tại TBA Thọ Văn 1, 2; Dị Nậu 1, 2, 6 lộ 377E4.8
- Bổ sung lèo tại cột 25, 42, 70 NR Thọ Văn- Dị Nậu lộ 377E4.8
- Giải phóng hành lang tại khoảng cột 13 sang 15 NR Thọ Văn- Dị Nậu lộ 377E4.8</t>
    </r>
  </si>
  <si>
    <t>ĐZ 35kV sau DCL373-7/39A.2 cấp đến DCLPT373-7/83 lộ 373E4.16</t>
  </si>
  <si>
    <t>Công ty TNHH Hải Long; 
Tam Nông</t>
  </si>
  <si>
    <r>
      <t>Kết hợp lịch cắt điện trung thế:</t>
    </r>
    <r>
      <rPr>
        <sz val="11"/>
        <color indexed="8"/>
        <rFont val="Times New Roman"/>
        <family val="1"/>
      </rPr>
      <t xml:space="preserve">
- Thay công tơ đầu cực định kỳ đến hạn ngày 15/4/2023</t>
    </r>
    <r>
      <rPr>
        <sz val="11"/>
        <color theme="1"/>
        <rFont val="Times New Roman"/>
        <family val="1"/>
      </rPr>
      <t xml:space="preserve">
- VSCN MBA, xử lý tiếp xúc trong tủ 0.4kV
- Cân đảo pha đường dây 0.4KV lộ 1,2.</t>
    </r>
  </si>
  <si>
    <r>
      <t xml:space="preserve">Kết hợp lịch cắt điện trung thế:
</t>
    </r>
    <r>
      <rPr>
        <sz val="11"/>
        <color rgb="FF000000"/>
        <rFont val="Times New Roman"/>
        <family val="1"/>
      </rPr>
      <t>ĐL Tam Nông thực hiện: Đấu lèo tại cột 2.10 TBA Dị Nậu 2(cũ) sang cột số 1.4 (XDM) phục vụ san tải sang TBA Dị Nậu 9 XDM.</t>
    </r>
  </si>
  <si>
    <r>
      <rPr>
        <b/>
        <sz val="11"/>
        <color rgb="FF000000"/>
        <rFont val="Times New Roman"/>
        <family val="1"/>
      </rPr>
      <t>Kết hợp lịch cắt điện trung thế:</t>
    </r>
    <r>
      <rPr>
        <sz val="11"/>
        <color indexed="8"/>
        <rFont val="Times New Roman"/>
        <family val="1"/>
      </rPr>
      <t xml:space="preserve">
ĐL </t>
    </r>
    <r>
      <rPr>
        <sz val="11"/>
        <color rgb="FF000000"/>
        <rFont val="Times New Roman"/>
        <family val="1"/>
      </rPr>
      <t xml:space="preserve">Tam Nông thực hiện: </t>
    </r>
    <r>
      <rPr>
        <sz val="11"/>
        <color indexed="8"/>
        <rFont val="Times New Roman"/>
        <family val="1"/>
      </rPr>
      <t>Tách lèo tại cột 2.10 TBA Dị Nậu 2 để san tải sang TBA Dị Nậu 9 XDM</t>
    </r>
  </si>
  <si>
    <r>
      <rPr>
        <sz val="11"/>
        <color indexed="8"/>
        <rFont val="Times New Roman"/>
        <family val="1"/>
      </rPr>
      <t>ĐL Tam Nông thực hiện
- Thay công tơ đầu cực định kỳ đến hạn ngày 27/4/2023</t>
    </r>
    <r>
      <rPr>
        <sz val="11"/>
        <color theme="1"/>
        <rFont val="Times New Roman"/>
        <family val="1"/>
      </rPr>
      <t xml:space="preserve">
- VSCN MBA, xử lý tiếp xúc trong tủ 0.4kV
- Cân đảo pha đường dây 0.4KV lộ 1,2.</t>
    </r>
  </si>
  <si>
    <r>
      <rPr>
        <sz val="11"/>
        <color indexed="8"/>
        <rFont val="Times New Roman"/>
        <family val="1"/>
      </rPr>
      <t>ĐL Tam Nông thực hiện
- Thay công tơ đầu cực định kỳ đến hạn ngày 28/4/2023</t>
    </r>
    <r>
      <rPr>
        <sz val="11"/>
        <color theme="1"/>
        <rFont val="Times New Roman"/>
        <family val="1"/>
      </rPr>
      <t xml:space="preserve">
- VSCN MBA, xử lý tiếp xúc trong tủ 0.4kV
- Cân đảo pha đường dây 0.4KV lộ 1,2.</t>
    </r>
  </si>
  <si>
    <t>Cắt AB-2</t>
  </si>
  <si>
    <r>
      <rPr>
        <b/>
        <sz val="11"/>
        <rFont val="Times New Roman"/>
        <family val="1"/>
      </rPr>
      <t>1. Tổ TTLĐ số 01 cho phép ETC thực hiện TNĐK CBM năm 2023:</t>
    </r>
    <r>
      <rPr>
        <sz val="11"/>
        <rFont val="Times New Roman"/>
        <family val="1"/>
      </rPr>
      <t xml:space="preserve">
- Thí nghiệm định kỳ CBM ngăn lộ MC373E4.5
- Thí nghiệm mạch điều khiển, đo lường, bảo vệ, tín hiệu ngăn lộ MC373E4.5
</t>
    </r>
    <r>
      <rPr>
        <b/>
        <sz val="11"/>
        <rFont val="Times New Roman"/>
        <family val="1"/>
      </rPr>
      <t xml:space="preserve">2. Sau khi kết thúc công tác thực hiện khôi phục điện theo </t>
    </r>
    <r>
      <rPr>
        <b/>
        <sz val="11"/>
        <color rgb="FFFF0000"/>
        <rFont val="Times New Roman"/>
        <family val="1"/>
      </rPr>
      <t>mục 21.3 STT</t>
    </r>
  </si>
  <si>
    <r>
      <rPr>
        <b/>
        <sz val="11"/>
        <rFont val="Times New Roman"/>
        <family val="1"/>
      </rPr>
      <t>1. Tổ TTLĐ số 01 cho phép ETC thực hiện TNĐK CBM năm 2023:</t>
    </r>
    <r>
      <rPr>
        <sz val="11"/>
        <rFont val="Times New Roman"/>
        <family val="1"/>
      </rPr>
      <t xml:space="preserve">
- Thí nghiệm định kỳ CBM ngăn lộ MC375, 377E4.5
- Thí nghiệm mạch điều khiển, đo lường, bảo vệ, tín hiệu ngăn lộ MC375, 377E4.5
</t>
    </r>
    <r>
      <rPr>
        <b/>
        <sz val="11"/>
        <rFont val="Times New Roman"/>
        <family val="1"/>
      </rPr>
      <t xml:space="preserve">2. Sau khi kết thúc công tác thực hiện khôi phục điện theo </t>
    </r>
    <r>
      <rPr>
        <b/>
        <sz val="11"/>
        <color rgb="FFFF0000"/>
        <rFont val="Times New Roman"/>
        <family val="1"/>
      </rPr>
      <t>mục 22.2 STT</t>
    </r>
  </si>
  <si>
    <r>
      <rPr>
        <b/>
        <sz val="11"/>
        <rFont val="Times New Roman"/>
        <family val="1"/>
      </rPr>
      <t>1. Tổ TTLĐ số 01 cho phép ETC thực hiện TNĐK CBM năm 2023:</t>
    </r>
    <r>
      <rPr>
        <sz val="11"/>
        <rFont val="Times New Roman"/>
        <family val="1"/>
      </rPr>
      <t xml:space="preserve">
- Thí nghiệm định kỳ CBM ngăn lộ MC372E4.5
- Thí nghiệm mạch điều khiển, đo lường, bảo vệ, tín hiệu ngăn lộ MC372E4.5
- Cài đặt chỉnh định rơ le bảo vệ chức năng 67Ns ngăn lộ 372E4.5
</t>
    </r>
    <r>
      <rPr>
        <b/>
        <sz val="11"/>
        <rFont val="Times New Roman"/>
        <family val="1"/>
      </rPr>
      <t xml:space="preserve">2. Sau khi kết thúc công tác thực hiện khôi phục điện theo </t>
    </r>
    <r>
      <rPr>
        <b/>
        <sz val="11"/>
        <color rgb="FFFF0000"/>
        <rFont val="Times New Roman"/>
        <family val="1"/>
      </rPr>
      <t>mục 24.2 STT</t>
    </r>
  </si>
  <si>
    <r>
      <rPr>
        <b/>
        <sz val="11"/>
        <rFont val="Times New Roman"/>
        <family val="1"/>
      </rPr>
      <t>1. Tổ TTLĐ số 01 cho phép ETC thực hiện TNĐK CBM năm 2023:</t>
    </r>
    <r>
      <rPr>
        <sz val="11"/>
        <rFont val="Times New Roman"/>
        <family val="1"/>
      </rPr>
      <t xml:space="preserve">
- Thí nghiệm định kỳ CBM ngăn lộ MC374E4.5
- Thí nghiệm mạch điều khiển, đo lường, bảo vệ, tín hiệu ngăn lộ MC374E4.5
- Cài đặt chỉnh định rơ le bảo vệ chức năng 67Ns ngăn lộ 374E4.5
</t>
    </r>
    <r>
      <rPr>
        <b/>
        <sz val="11"/>
        <rFont val="Times New Roman"/>
        <family val="1"/>
      </rPr>
      <t xml:space="preserve">2. Sau khi kết thúc công tác thực hiện khôi phục điện theo </t>
    </r>
    <r>
      <rPr>
        <b/>
        <sz val="11"/>
        <color rgb="FFFF0000"/>
        <rFont val="Times New Roman"/>
        <family val="1"/>
      </rPr>
      <t>mục 25.3 STT</t>
    </r>
  </si>
  <si>
    <t>- Cắt AB-TBNT; Cắt AB-1, AB-2,AB-3, Cắt AB-T
- Cắt DCL 331-3</t>
  </si>
  <si>
    <t>TBA Cao Xá 2: 400kVA-35/0.4kV, lộ 371E4.1</t>
  </si>
  <si>
    <t>- Cắt AB-TBNT; Cắt AB-1, AB-2,AB-3, Cắt AB-T
- Cắt FCO-4T1</t>
  </si>
  <si>
    <t>- Cắt AB-TBNT; Cắt AB-1, AB-2,AB-3, Cắt AB-T
- Cắt FCO-3T1</t>
  </si>
  <si>
    <t>15:00</t>
  </si>
  <si>
    <r>
      <rPr>
        <b/>
        <sz val="11"/>
        <rFont val="Times New Roman"/>
        <family val="1"/>
      </rPr>
      <t xml:space="preserve">1. Tổ ĐZ 110kV Phú Thọ cho phép B (Công ty Trường Sơn) thực hiện dự án Nâng cao năng lực truyền tải đường dây 110kV Trạm 220kV Việt Trì - TBA 110kV Bắc Việt Trì - TBA 110kV Thụy Vân, tỉnh Phú Thọ: </t>
    </r>
    <r>
      <rPr>
        <sz val="11"/>
        <rFont val="Times New Roman"/>
        <family val="1"/>
      </rPr>
      <t xml:space="preserve">
- Thay dây dẫn AC240 bằng dây dẫn siêu nhiệt ACC367 từ cột 13-14 Đ/d 177E4.4 (T220 Việt Trì) -171E4.6 (Bắc Việt Trì)
</t>
    </r>
    <r>
      <rPr>
        <sz val="11"/>
        <color rgb="FFFF0000"/>
        <rFont val="Times New Roman"/>
        <family val="1"/>
      </rPr>
      <t>- Yêu cầu Đơn vị QLVH + đơn vị thi công gửi bản cam kết đấu nối đúng thứ tự pha hiện trạng để tránh ngược pha phụ tải sau khi khôi phục điện</t>
    </r>
    <r>
      <rPr>
        <b/>
        <sz val="11"/>
        <color rgb="FFFF0000"/>
        <rFont val="Times New Roman"/>
        <family val="1"/>
      </rPr>
      <t xml:space="preserve">
* Chưa có PATCTC, chưa có PCĐ yêu cầu gửi hoàn thiện trước ngày 14/4/2023 và đăng ký lại kế hoạch; Xem xét phương thức ngày</t>
    </r>
  </si>
  <si>
    <r>
      <rPr>
        <b/>
        <sz val="11"/>
        <rFont val="Times New Roman"/>
        <family val="1"/>
      </rPr>
      <t xml:space="preserve">1. Tổ ĐZ 110kV Phú Thọ cho phép B (Công ty Trường Sơn) thực hiện dự án Nâng cao năng lực truyền tải đường dây 110kV Trạm 220kV Việt Trì - TBA 110kV Bắc Việt Trì - TBA 110kV Thụy Vân, tỉnh Phú Thọ: </t>
    </r>
    <r>
      <rPr>
        <sz val="11"/>
        <rFont val="Times New Roman"/>
        <family val="1"/>
      </rPr>
      <t xml:space="preserve">
- Thay dây dẫn AC240 bằng dây dẫn siêu nhiệt ACC367 từ cột 8-10 Đ/d 177E4.4 (T220 Việt Trì) -171E4.6 (Bắc Việt Trì)
</t>
    </r>
    <r>
      <rPr>
        <sz val="11"/>
        <color rgb="FFFF0000"/>
        <rFont val="Times New Roman"/>
        <family val="1"/>
      </rPr>
      <t xml:space="preserve">- Yêu cầu Đơn vị QLVH + đơn vị thi công gửi bản cam kết đấu nối đúng thứ tự pha hiện trạng để tránh ngược pha phụ tải sau khi khôi phục điện
</t>
    </r>
    <r>
      <rPr>
        <b/>
        <sz val="11"/>
        <color rgb="FFFF0000"/>
        <rFont val="Times New Roman"/>
        <family val="1"/>
      </rPr>
      <t>* Chưa có PATCTC, chưa có PCĐ yêu cầu gửi hoàn thiện trước ngày 14/4/2023 và đăng ký lại kế hoạch; Xem xét phương thức ngày</t>
    </r>
  </si>
  <si>
    <r>
      <rPr>
        <b/>
        <sz val="11"/>
        <color indexed="8"/>
        <rFont val="Times New Roman"/>
        <family val="1"/>
      </rPr>
      <t xml:space="preserve">1. ĐL Tam Nông cho phép B (Công ty TNHH Hải Long) thực hiện dự án Nâng cao năng lực truyền tải đường dây 35kV lộ 373 trạm 110kV Tam Nông, tỉnh Phú Thọ:
</t>
    </r>
    <r>
      <rPr>
        <b/>
        <i/>
        <sz val="11"/>
        <color rgb="FF000000"/>
        <rFont val="Times New Roman"/>
        <family val="1"/>
      </rPr>
      <t>* Từ cột 33-56 đường trục 373E4.16:</t>
    </r>
    <r>
      <rPr>
        <sz val="11"/>
        <color indexed="8"/>
        <rFont val="Times New Roman"/>
        <family val="1"/>
      </rPr>
      <t xml:space="preserve">
- Dựng cột, lắp xà, sứ, kéo dải căng dây, lấy độ võng từ cột 33-56 đường trục lộ 373E4.16 thay dây dẫn AC50 bằng loại AC120 chiều dài 2,274km
- Thu hồi dây dẫn cũ AC50/8 từ cột 33-56 đường trục 373E4.16 dây dẫn loại AC120 chiều dài 2,274km.
- Dựng cột mới thay thế cho các cột cũ tại các vị trí cột 38, 39, 42, 43, 44, 56, 35A, 38A, 39A, 41A đường trục 373E4.16.
</t>
    </r>
    <r>
      <rPr>
        <b/>
        <i/>
        <sz val="11"/>
        <color rgb="FF000000"/>
        <rFont val="Times New Roman"/>
        <family val="1"/>
      </rPr>
      <t>* Tại cột 39A (XDM) đường trục 373E4.16:</t>
    </r>
    <r>
      <rPr>
        <sz val="11"/>
        <color indexed="8"/>
        <rFont val="Times New Roman"/>
        <family val="1"/>
      </rPr>
      <t xml:space="preserve">
</t>
    </r>
    <r>
      <rPr>
        <sz val="11"/>
        <color rgb="FF000000"/>
        <rFont val="Times New Roman"/>
        <family val="1"/>
      </rPr>
      <t xml:space="preserve">- Lắp đặt: Biến điện áp cấp nguồn = 02 bộ, RCL35kV/630A (đã bao gồm tủ điều khiển, modem 3G/APN, giá đỡ, cáp điều khiển, kẹp cực) = 01 bộ, Cầu dao liên động 3 pha 35kV - 630A = 02 bộ, Cầu chì tự rơi 35kV  (bộ 1 pha) – Polymer = 02 bộ, Chống sét van 35kV = 02 bộ, Xà, giá đỡ và các phụ kiện kèm theo (ĐS mới RCL373/39A, DCL373-7/39A.1; DCL373-7/39A.2). Sau khi kết thúc công tác để RCL373/39A, DCL373-7/39A.1; DCL373-7/39A.2 ở vị trí cắt. 
- Test tín hiệu SCADA của RCL373/39A lắp mới về TTĐKX
</t>
    </r>
    <r>
      <rPr>
        <sz val="11"/>
        <color rgb="FFFF0000"/>
        <rFont val="Times New Roman"/>
        <family val="1"/>
      </rPr>
      <t xml:space="preserve">- Yêu cầu NVVH gửi bìa phiếu PCĐ tối thiểu 2 giờ trước thời điểm dự kiến đóng điện về phòng Điều độ
- Yêu cầu Đơn vị QLVH + đơn vị thi công gửi bản cam kết đấu nối đúng thứ tự pha hiện trạng để tránh ngược pha phụ tải sau khi khôi phục điện
</t>
    </r>
    <r>
      <rPr>
        <b/>
        <sz val="11"/>
        <color rgb="FFFF0000"/>
        <rFont val="Times New Roman"/>
        <family val="1"/>
      </rPr>
      <t>* Chưa có PCĐ yêu cầu gửi hoàn thiện trước ngày 14/4/2023; Xem xét phương thức ngày</t>
    </r>
    <r>
      <rPr>
        <sz val="11"/>
        <color rgb="FFFF0000"/>
        <rFont val="Times New Roman"/>
        <family val="1"/>
      </rPr>
      <t xml:space="preserve">
</t>
    </r>
    <r>
      <rPr>
        <b/>
        <sz val="11"/>
        <color indexed="8"/>
        <rFont val="Times New Roman"/>
        <family val="1"/>
      </rPr>
      <t xml:space="preserve">2. ĐL Tam Nông thực hiện:
</t>
    </r>
    <r>
      <rPr>
        <sz val="11"/>
        <color indexed="8"/>
        <rFont val="Times New Roman"/>
        <family val="1"/>
      </rPr>
      <t xml:space="preserve">- Bảo dưỡng DCL xuống MBA tại TBA Tiểu Đoàn 17 do bị kẹt.
- Bổ sung lèo tại các cột 3, 6, 9 NR TBA Cổ Tiết 8 lộ 373E4.16
</t>
    </r>
    <r>
      <rPr>
        <b/>
        <sz val="11"/>
        <color indexed="8"/>
        <rFont val="Times New Roman"/>
        <family val="1"/>
      </rPr>
      <t xml:space="preserve">3. Sau khi kết thúc công tác, HĐNT đồng ý đóng điện thực hiện khôi phục điện </t>
    </r>
    <r>
      <rPr>
        <b/>
        <sz val="11"/>
        <color rgb="FFFF0000"/>
        <rFont val="Times New Roman"/>
        <family val="1"/>
      </rPr>
      <t>theo mục 1.2 STT</t>
    </r>
  </si>
  <si>
    <r>
      <t xml:space="preserve">1. ĐL Thanh Ba thực hiện:
</t>
    </r>
    <r>
      <rPr>
        <sz val="11"/>
        <rFont val="Times New Roman"/>
        <family val="1"/>
      </rPr>
      <t xml:space="preserve">- Tách lèo cột 1 XT 374E4.5, cuốn gọn về 2 phía đảm bảo an toàn đóng điện phục vụ tách ngăn lộ MC374E4.5 công tác
- Bảo dưỡng DCL xuống các MBA tại các TBA Thanh Vân 2, Vân Lĩnh 1, Hanh Cù 3 lộ 374E4.5
</t>
    </r>
    <r>
      <rPr>
        <b/>
        <sz val="11"/>
        <rFont val="Times New Roman"/>
        <family val="1"/>
      </rPr>
      <t>2. ĐL Thanh Ba cho phép XNDV Phú Thọ thực hiện TNĐK CBM năm 2023:</t>
    </r>
    <r>
      <rPr>
        <sz val="11"/>
        <rFont val="Times New Roman"/>
        <family val="1"/>
      </rPr>
      <t xml:space="preserve">
- TNĐK CBM tụ bù tại cột 10 NR Hương Xạ và tụ bù cột 22 đường trục 374E4.5</t>
    </r>
    <r>
      <rPr>
        <b/>
        <sz val="11"/>
        <rFont val="Times New Roman"/>
        <family val="1"/>
      </rPr>
      <t xml:space="preserve">
3. Sau khi kết thúc công tác thực hiện:
</t>
    </r>
    <r>
      <rPr>
        <sz val="11"/>
        <rFont val="Times New Roman"/>
        <family val="1"/>
      </rPr>
      <t>- Cắt MC375E4.14, đóng không điện DCL374-7/38; đóng MC375E4.14 cấp nguồn 375E4.14 cấp đến cột 1 XT372E4.5 tách lèo đến cột 1 XT 374E4.5 tách lèo (Duy trì phương thức trên đến ngày 23/05/2023)</t>
    </r>
  </si>
  <si>
    <t>* ĐZ 373E4.16 cấp đến DCLPT373-7/83
* ĐZ 35kV sau RCL375/25 cấp đến DCLPT372-7/55 đến DCL371-7/51/82A Tạ Xá-Đồng Lương đến DCLPT 373-7/83</t>
  </si>
  <si>
    <r>
      <t xml:space="preserve">* ĐZ 373E4.16 cấp đến DCL373-7/63 </t>
    </r>
    <r>
      <rPr>
        <b/>
        <sz val="11"/>
        <rFont val="Times New Roman"/>
        <family val="1"/>
      </rPr>
      <t>(Đã cắt điện từ 05h00)</t>
    </r>
    <r>
      <rPr>
        <sz val="11"/>
        <rFont val="Times New Roman"/>
        <family val="1"/>
      </rPr>
      <t xml:space="preserve">
* ĐZ 35kV sau RCL375/25 cấp đến DCLPT372-7/55 đến DCL371-7/51/82A Tạ Xá-Đồng Lương đến DCLPT373-7/63</t>
    </r>
  </si>
  <si>
    <t>Chỉnh TĐL</t>
  </si>
  <si>
    <t>Xem xét PT ngày</t>
  </si>
  <si>
    <t>* ĐZ 373E4.5 cấp đến DCL (372-7, 373-7) TG. Đồi Phướn đến DCL371-7/66/6 TG Sông Thao 2 đến DCLPT371-7/83/1 Vĩnh Chân đến DCL371-7/119/6LL372 đến DCLPT371-7/143/1 Bằng Giã - Vô Tranh đến DCL371-7/202/29/1 Lâm Lợi-Tứ Hiệp đến DCL371-7/38/45/3.2 Mạn Lạn-Thanh Xá
* ĐZ 372E4.5 cấp đến DCL374-7/21/23 Yên Kỳ đến DCLPT371-7/83/1 Vĩnh Chân đến DCL371-7/119/6 LL372 đến DCL371-7/202/29/1 Lâm Lợi-Tứ Hiệp đến DCL372-7/289/4/4T/8.1 Đan Hà - Đại Phạm đến DCLPT375-7/64/89 Phương Viên - Lửa Việt</t>
  </si>
  <si>
    <r>
      <rPr>
        <b/>
        <sz val="11"/>
        <rFont val="Times New Roman"/>
        <family val="1"/>
      </rPr>
      <t>Tại E4.5:</t>
    </r>
    <r>
      <rPr>
        <sz val="11"/>
        <rFont val="Times New Roman"/>
        <family val="1"/>
      </rPr>
      <t xml:space="preserve">
- Cắt MC375, 377; kéo ra VTTN
- Đóng DTĐ 375-76, 377-76
</t>
    </r>
    <r>
      <rPr>
        <b/>
        <sz val="11"/>
        <rFont val="Times New Roman"/>
        <family val="1"/>
      </rPr>
      <t>Tại E4.9:</t>
    </r>
    <r>
      <rPr>
        <sz val="11"/>
        <rFont val="Times New Roman"/>
        <family val="1"/>
      </rPr>
      <t xml:space="preserve">
- MC373 cắt, ở VTTN
- Cắt MC375E4.9, kéo ra VTTN
- DTĐ 373-76 đóng
- Đóng DTĐ 375-76
* DCLPT375-7/37 cắt</t>
    </r>
  </si>
  <si>
    <t xml:space="preserve">* ĐZ 375E4.5 cấp đến DCLPT 375-7/37 đến DCL372-7 TCĐP
* ĐZ 377E4.5 cấp đến DCLPT377-7/38/19 TC XMPT đến DCL373-7 TCĐP tủ MC373E4.9
* ĐZ 375E4.9 cấp đến DCLPT375-7/37 đến DCLPT 377-7/38/19 XMPT cấp XMPT </t>
  </si>
  <si>
    <r>
      <t xml:space="preserve">I. Trên ĐZ 375E4.5, 377E4.5 và 375E4.9:
1. ĐL Thanh Ba thực hiện:
</t>
    </r>
    <r>
      <rPr>
        <sz val="11"/>
        <rFont val="Times New Roman"/>
        <family val="1"/>
      </rPr>
      <t>- Tách lèo cột 1 XT 375E4.5, cuốn gọn về 2 phía đảm bảo an toàn đóng điện phục vụ tách ngăn lộ MC375E4.5 công tác
- Tách lèo cột 1 XT 377E4.5, cuốn gọn về 2 phía đảm bảo an toàn đóng điện phục vụ tách ngăn lộ MC377E4.5 công tác
- Thay sứ treo vỡ tán pha A tại cột 6 NR XM Phú Thọ lộ 377E4.5 (đi chung cột 6 NR XM Phú Thọ lộ 375E4.5)
- Bổ xung, tăng cường lèo các vị trí cột 2, 16, 20, 22 đường trục mạch kép 375-377E4.5</t>
    </r>
    <r>
      <rPr>
        <b/>
        <sz val="11"/>
        <rFont val="Times New Roman"/>
        <family val="1"/>
      </rPr>
      <t xml:space="preserve">
II. Sau khi kết thúc công tác thực hiện:
</t>
    </r>
    <r>
      <rPr>
        <sz val="11"/>
        <rFont val="Times New Roman"/>
        <family val="1"/>
      </rPr>
      <t xml:space="preserve">- Đóng DCLPT375-7/37 cấp nguồn 375E4.9 cấp đến cột 1 XT 375E4.5 tách lèo
- Đóng MC373E4.9 cấp nguồn 373E4.9 cấp đến cột 1 XT 377E4.5 tách lèo
- Khôi phục điện ĐZ 375E4.9 cấp đến DCLPT375-7/37 đến DCLPT 377-7/38/19 XMPT cấp XMPT </t>
    </r>
    <r>
      <rPr>
        <b/>
        <sz val="11"/>
        <rFont val="Times New Roman"/>
        <family val="1"/>
      </rPr>
      <t xml:space="preserve">
</t>
    </r>
    <r>
      <rPr>
        <sz val="11"/>
        <rFont val="Times New Roman"/>
        <family val="1"/>
      </rPr>
      <t>Duy trì phương thức trên đến ngày 21/5/2023</t>
    </r>
  </si>
  <si>
    <r>
      <rPr>
        <b/>
        <i/>
        <sz val="11"/>
        <color rgb="FFFF0000"/>
        <rFont val="Times New Roman"/>
        <family val="1"/>
      </rPr>
      <t>Tiếp mục 2.1 STT:</t>
    </r>
    <r>
      <rPr>
        <b/>
        <sz val="11"/>
        <rFont val="Times New Roman"/>
        <family val="1"/>
      </rPr>
      <t xml:space="preserve">
III. Sau khi kết thúc công tác, HĐNT đồng ý đóng điện thực hiện:
</t>
    </r>
    <r>
      <rPr>
        <sz val="11"/>
        <rFont val="Times New Roman"/>
        <family val="1"/>
      </rPr>
      <t xml:space="preserve">- Kiểm tra DCL375-7/1T.1, DCL375-7/1T.2 đóng tốt 3 pha
- Kiểm tra DCL373-7/1 (373E4.21) cắt tốt 3 pha
- Kiểm tra DCL375-7/1 (375E4.21) cắt tốt 3 pha
</t>
    </r>
    <r>
      <rPr>
        <b/>
        <i/>
        <sz val="11"/>
        <rFont val="Times New Roman"/>
        <family val="1"/>
      </rPr>
      <t>* HĐNT đồng ý đóng điện thực hiện khôi phục điện:</t>
    </r>
    <r>
      <rPr>
        <sz val="11"/>
        <rFont val="Times New Roman"/>
        <family val="1"/>
      </rPr>
      <t xml:space="preserve">
- ĐZ 373E4.21 cấp đến DCL373-7/1 (373E4.21)
- ĐZ 375E4.21 cấp đến DCL375-7/1 (375E4.21)
* Yêu cầu ĐL Thanh Thủy phối hợp phòng kỹ thuật (P4) kiểm tra đồng vị ĐZ 371E4.8 và 373E4.21 tại DCL373-7/1 (373E4.21)</t>
    </r>
    <r>
      <rPr>
        <b/>
        <sz val="11"/>
        <rFont val="Times New Roman"/>
        <family val="1"/>
      </rPr>
      <t xml:space="preserve">
</t>
    </r>
    <r>
      <rPr>
        <sz val="11"/>
        <rFont val="Times New Roman"/>
        <family val="1"/>
      </rPr>
      <t>- Kiểm tra không đồng vị thực hiện tách ĐZ 373E4.21 cấp đến DCL373-7/1 (373E4.21) để đảo lèo đầu cáp tại cột 1 XT lộ 373E4.21
* Yêu cầu ĐL Thanh Thủy phối hợp phòng kỹ thuật (P4) kiểm tra đồng vị ĐZ 373E4.11 và 375E4.21 tại DCL375-7/1 (375E4.21)
- Kiểm tra không đồng vị thực hiện tách ĐZ 375E4.21 cấp đến DCL375-7/1 (375E4.21) để đảo lèo đầu cáp tại cột 1 XT lộ 375E4.21</t>
    </r>
  </si>
  <si>
    <r>
      <t xml:space="preserve">KẾ HOẠCH CẮT ĐIỆN &amp; TÁCH THIẾT BỊ
</t>
    </r>
    <r>
      <rPr>
        <b/>
        <u/>
        <sz val="12"/>
        <rFont val="Times New Roman"/>
        <family val="1"/>
      </rPr>
      <t xml:space="preserve">Bổ sung tuần 20 lần 01 </t>
    </r>
    <r>
      <rPr>
        <b/>
        <sz val="12"/>
        <rFont val="Times New Roman"/>
        <family val="1"/>
      </rPr>
      <t>(Từ ngày 16 tháng 05 đến ngày 22 tháng 05 năm 2023)</t>
    </r>
  </si>
  <si>
    <t>Căn cứ vào đăng ký bổ sung tuần 20 bổ sung lần 01 của ĐL Tam Nông để thực hiện công việc trên lưới điện</t>
  </si>
  <si>
    <t>Phòng Điều độ, Kỹ thuật, Kinh doanh lập kế hoạch cắt điện và tách thiết bị trên lưới điện tuần 20 bổ sung lần 01 trình Giám đốc Công ty duyệt, cụ thể như sau:</t>
  </si>
  <si>
    <t>Chỉ tiêu độ tin cậy CCĐ tuần 20 bổ sung lần 01 dự kiến theo kế hoạch của B4</t>
  </si>
  <si>
    <r>
      <rPr>
        <sz val="13"/>
        <rFont val="Times New Roman"/>
        <family val="1"/>
      </rPr>
      <t xml:space="preserve">Việt Trì, ngày 13 tháng 05 năm 2023
</t>
    </r>
    <r>
      <rPr>
        <b/>
        <sz val="13"/>
        <rFont val="Times New Roman"/>
        <family val="1"/>
      </rPr>
      <t xml:space="preserve">LẬP BIỂU     </t>
    </r>
  </si>
  <si>
    <t>- Ban Giám đốc (để báo cáo);
- ĐL để thực hiện;
- P4, P9, P10, P11, P12;
- Lưu: ĐĐ.</t>
  </si>
  <si>
    <t>16:00</t>
  </si>
  <si>
    <t>ĐZ 35kV sau DCLPT375-7/24 cấp đến DCL371-7/51/82A Tạ Xá-Đồng Lương đến DCLPT 373-7/83 lộ 375E4.16</t>
  </si>
  <si>
    <t>Công ty CP PTHTCN Thăng Long</t>
  </si>
  <si>
    <r>
      <rPr>
        <b/>
        <sz val="11"/>
        <color indexed="8"/>
        <rFont val="Times New Roman"/>
        <family val="1"/>
      </rPr>
      <t>Tại DCLPT373-7/116:</t>
    </r>
    <r>
      <rPr>
        <sz val="11"/>
        <color indexed="8"/>
        <rFont val="Times New Roman"/>
        <family val="1"/>
      </rPr>
      <t xml:space="preserve">
- DCLPT373-7/116 cắt
* cột 105 đường trục 373E4.16 tách lèo, cuốn gọn về 2 phía</t>
    </r>
  </si>
  <si>
    <t>Công ty CP PTHTCN Thăng Long; 
Tam Nông</t>
  </si>
  <si>
    <t>ĐZ 35kV sau DCLPT373-7/116 đến cột 105 đường trục 373E4.16 tách lèo (đang nhận điện 375E4.16)</t>
  </si>
  <si>
    <t>12:00</t>
  </si>
  <si>
    <r>
      <t xml:space="preserve">* ĐZ 35kV sau DCL375-7/54 cấp đến DCL375-7/62 Quang Húc-Đồng Lương đến DCLPT373-7/116 lộ 375E4.16
* ĐZ 35kV sau DCLPT373-7/116 đến cột 105 đường trục 373E4.16 tách lèo (đang nhận điện 375E4.16) </t>
    </r>
    <r>
      <rPr>
        <b/>
        <sz val="11"/>
        <color theme="1"/>
        <rFont val="Times New Roman"/>
        <family val="1"/>
      </rPr>
      <t>(đã cắt điện từ 04h00)</t>
    </r>
  </si>
  <si>
    <r>
      <rPr>
        <b/>
        <sz val="11"/>
        <color rgb="FF000000"/>
        <rFont val="Times New Roman"/>
        <family val="1"/>
      </rPr>
      <t>Tại DCLPT373-7/116:</t>
    </r>
    <r>
      <rPr>
        <sz val="11"/>
        <color indexed="8"/>
        <rFont val="Times New Roman"/>
        <family val="1"/>
      </rPr>
      <t xml:space="preserve">
- DCLPT373-7/116 cắt
* cột 105 đường trục 373E4.16 tách lèo, cuốn gọn về 2 phía
* DCL375-7/54, cắt DCL375-7/62 Quang Húc-Đồng Lương cắt</t>
    </r>
  </si>
  <si>
    <r>
      <t xml:space="preserve">* ĐZ 35kV sau DCLPT373-7/83 cấp đến cột 105 đường trục 373E4.16 tách lèo
* ĐZ 35kV sau DCLPT373-7/116 đến cột 105 đường trục 373E4.16 tách lèo (đang nhận điện 375E4.16) </t>
    </r>
    <r>
      <rPr>
        <b/>
        <sz val="11"/>
        <color theme="1"/>
        <rFont val="Times New Roman"/>
        <family val="1"/>
      </rPr>
      <t>(đã cắt điện từ 04h00)</t>
    </r>
  </si>
  <si>
    <r>
      <rPr>
        <b/>
        <sz val="11"/>
        <color indexed="8"/>
        <rFont val="Times New Roman"/>
        <family val="1"/>
      </rPr>
      <t xml:space="preserve">Tại DCLPT373-7/83:
</t>
    </r>
    <r>
      <rPr>
        <sz val="11"/>
        <color indexed="8"/>
        <rFont val="Times New Roman"/>
        <family val="1"/>
      </rPr>
      <t>- Cắt DCLPT373-7/83
* DCLPT373-7/116 cắt
* cột 105 đường trục 373E4.16 tách lèo, cuốn gọn về 2 phía</t>
    </r>
  </si>
  <si>
    <r>
      <rPr>
        <b/>
        <sz val="11"/>
        <color rgb="FF000000"/>
        <rFont val="Times New Roman"/>
        <family val="1"/>
      </rPr>
      <t>1. Thực hiện thao tác:</t>
    </r>
    <r>
      <rPr>
        <sz val="11"/>
        <color indexed="8"/>
        <rFont val="Times New Roman"/>
        <family val="1"/>
      </rPr>
      <t xml:space="preserve">
- Cắt RCL375/25, cắt không điện DCLPT373-7/116, đóng RCL375/25
</t>
    </r>
    <r>
      <rPr>
        <b/>
        <sz val="11"/>
        <color rgb="FF000000"/>
        <rFont val="Times New Roman"/>
        <family val="1"/>
      </rPr>
      <t>2. Sau khi kết thúc thao tác:</t>
    </r>
    <r>
      <rPr>
        <sz val="11"/>
        <color indexed="8"/>
        <rFont val="Times New Roman"/>
        <family val="1"/>
      </rPr>
      <t xml:space="preserve">
- ĐZ 375E4.16 cấp đến DCLPT373-7/116
- Tách ĐZ 35kV sau DCLPT373-7/116 cấp đến DCLPT373-7/83 lộ 373E4.16 (đang nhận điện 375E4.16) giao ĐL Tam Nông công tác từ 05h00-15h00
Yêu cầu ĐL Tam Nông bố trí 2 nhóm thao tác</t>
    </r>
  </si>
  <si>
    <r>
      <rPr>
        <b/>
        <sz val="11"/>
        <color indexed="8"/>
        <rFont val="Times New Roman"/>
        <family val="1"/>
      </rPr>
      <t xml:space="preserve">Tại RCL375/25:
</t>
    </r>
    <r>
      <rPr>
        <sz val="11"/>
        <color indexed="8"/>
        <rFont val="Times New Roman"/>
        <family val="1"/>
      </rPr>
      <t>- Cắt RCL375/25, khóa mạch điều khiển
* Cắt không điện DCLPT373-7/116</t>
    </r>
  </si>
  <si>
    <r>
      <rPr>
        <b/>
        <sz val="11"/>
        <color indexed="8"/>
        <rFont val="Times New Roman"/>
        <family val="1"/>
      </rPr>
      <t xml:space="preserve">Tại RCL375/25:
</t>
    </r>
    <r>
      <rPr>
        <sz val="11"/>
        <color indexed="8"/>
        <rFont val="Times New Roman"/>
        <family val="1"/>
      </rPr>
      <t>- Cắt RCL375/25, khóa mạch điều khiển
* Đóng không điện DCLPT373-7/116
* Cột 95 đường trục 373E4.16 tách lèo; cuốn gọn về 2 phía đảm bảo an toàn đóng điện</t>
    </r>
  </si>
  <si>
    <r>
      <rPr>
        <b/>
        <sz val="11"/>
        <color indexed="8"/>
        <rFont val="Times New Roman"/>
        <family val="1"/>
      </rPr>
      <t xml:space="preserve">Tại RCL373/39A:
</t>
    </r>
    <r>
      <rPr>
        <sz val="11"/>
        <color indexed="8"/>
        <rFont val="Times New Roman"/>
        <family val="1"/>
      </rPr>
      <t xml:space="preserve">- Cắt RCL373/39A
- Cắt DCL373-7/39A.2
</t>
    </r>
    <r>
      <rPr>
        <sz val="11"/>
        <color rgb="FF000000"/>
        <rFont val="Times New Roman"/>
        <family val="1"/>
      </rPr>
      <t>* DCLPT373-7/83 cắt</t>
    </r>
  </si>
  <si>
    <r>
      <t xml:space="preserve">* ĐZ 35kV sau DCLPT373-7/116 cấp đến cột 95 đường trục 373E4.16 tách lèo
* ĐZ 35kV sau DCL373-7/39A.2 cấp đến DCLPT373-7/83 lộ 373E4.16 </t>
    </r>
    <r>
      <rPr>
        <b/>
        <sz val="11"/>
        <color theme="1"/>
        <rFont val="Times New Roman"/>
        <family val="1"/>
      </rPr>
      <t>(đã cắt điện từ 05h00)</t>
    </r>
    <r>
      <rPr>
        <sz val="11"/>
        <color theme="1"/>
        <rFont val="Times New Roman"/>
        <family val="1"/>
      </rPr>
      <t xml:space="preserve">
* ĐZ 35kV sau DCLPT373-7/83 cấp đến cột 95 đường trục 373E4.16 (đang nhận điện 375E4.16) </t>
    </r>
    <r>
      <rPr>
        <b/>
        <sz val="11"/>
        <color theme="1"/>
        <rFont val="Times New Roman"/>
        <family val="1"/>
      </rPr>
      <t>(đã tách từ ngày 21/5/2023)</t>
    </r>
  </si>
  <si>
    <r>
      <t xml:space="preserve">ĐZ 35kV sau DCLPT373-7/83 cấp đến cột 95 đường trục 373E4.16 (đang nhận điện 375E4.16) </t>
    </r>
    <r>
      <rPr>
        <b/>
        <sz val="11"/>
        <color theme="1"/>
        <rFont val="Times New Roman"/>
        <family val="1"/>
      </rPr>
      <t>(đã tách từ ngày 21/5/2023)</t>
    </r>
  </si>
  <si>
    <t>Công ty TNHH Hải Long</t>
  </si>
  <si>
    <r>
      <rPr>
        <b/>
        <sz val="11"/>
        <color indexed="8"/>
        <rFont val="Times New Roman"/>
        <family val="1"/>
      </rPr>
      <t xml:space="preserve">Tại các TBA Hùng Đô 1, 2, 3; Bơm Vệ Độ; Quang Húc 4; Đồng Lương 3:
</t>
    </r>
    <r>
      <rPr>
        <sz val="11"/>
        <color rgb="FF000000"/>
        <rFont val="Times New Roman"/>
        <family val="1"/>
      </rPr>
      <t>- Đảm bảo DCL331-3 cắt</t>
    </r>
    <r>
      <rPr>
        <b/>
        <sz val="11"/>
        <color indexed="8"/>
        <rFont val="Times New Roman"/>
        <family val="1"/>
      </rPr>
      <t xml:space="preserve">
Tại DCLPT373-7/116:
</t>
    </r>
    <r>
      <rPr>
        <sz val="11"/>
        <color indexed="8"/>
        <rFont val="Times New Roman"/>
        <family val="1"/>
      </rPr>
      <t xml:space="preserve">- Cắt không tải DCLPT373-7/116
</t>
    </r>
    <r>
      <rPr>
        <b/>
        <sz val="11"/>
        <color rgb="FF000000"/>
        <rFont val="Times New Roman"/>
        <family val="1"/>
      </rPr>
      <t>Tại RCL373/39A:</t>
    </r>
    <r>
      <rPr>
        <sz val="11"/>
        <color indexed="8"/>
        <rFont val="Times New Roman"/>
        <family val="1"/>
      </rPr>
      <t xml:space="preserve">
- Cắt RCL373/39A
- Cắt DCL373-7/39A.2
</t>
    </r>
    <r>
      <rPr>
        <sz val="11"/>
        <color rgb="FF000000"/>
        <rFont val="Times New Roman"/>
        <family val="1"/>
      </rPr>
      <t>* DCLPT373-7/83 cắt
* Cột 95 đường trục 373E4.16 tách lèo; cuốn gọn về 2 phía</t>
    </r>
  </si>
  <si>
    <t>Đổi phương thức cấp điện giảm tải ĐZ 171E4.21-173E1.35 do tách ĐZ 178E4.4-172E4.11 công tác (Đóng hòa không mất điện phụ tải):
- Đóng DCL373-7 TG Cổ Tiết, đóng DCL371-1 TG Cổ Tiết, đóng MC373 TG Cổ Tiết hòa ĐZ 376E4.17 và 371E4.11
- Cắt MC371E4.11, kéo ra VTTN
Sau khi đổi phương thức:
- ĐZ 376E4.17 cấp đến tủ MC373E4.6 đến tủ MC371E4.16 đến tủ MC371E4.11
Lưu ý có thể xảy ra điện áp thấp trên các ĐZ 376E4.17; 371E4.16; 371E4.11</t>
  </si>
  <si>
    <t>Đổi phương thức cấp điện về cơ bản sau khi kết thúc công tác trên ĐZ 178E4.4-172E4.11 (Đóng hòa không mất điện phụ tải):
- Đóng MC371E4.11 hòa ĐZ 376E4.17 và 371E4.11
- Cắt MC373 TG Cổ Tiết, cắt DCL373-1 TG Cổ Tiết, cắt DCL373-7 TG Cổ Tiết
Sau khi đổi phương thức:
- ĐZ 371E4.11 cấp đến DCL373-7 TG Cổ Tiết
- ĐZ 371E4.16 cấp đến DCL373-1 TG Cổ Tiết</t>
  </si>
  <si>
    <t>ĐZ 35kV sau DCL375-7/21 Việt Nhật-KCNTV (RMU 1_372E4.6) lộ 372E4.6</t>
  </si>
  <si>
    <r>
      <rPr>
        <b/>
        <sz val="11"/>
        <rFont val="Times New Roman"/>
        <family val="1"/>
      </rPr>
      <t xml:space="preserve">Tại RCL375/21 Việt Nhật-KCNTV (RMU 1_372E4.6) lộ 372E4.6:
</t>
    </r>
    <r>
      <rPr>
        <sz val="11"/>
        <rFont val="Times New Roman"/>
        <family val="1"/>
      </rPr>
      <t>- Cắt RCL375/21 Việt Nhật-KCNTV (RMU 1_372E4.6)
- Cắt DCL375-7/21 Việt Nhật-KCNTV (RMU 1_372E4.6)</t>
    </r>
  </si>
  <si>
    <r>
      <rPr>
        <b/>
        <sz val="11"/>
        <color indexed="8"/>
        <rFont val="Times New Roman"/>
        <family val="1"/>
      </rPr>
      <t xml:space="preserve">Tại RCL375/25:
</t>
    </r>
    <r>
      <rPr>
        <sz val="11"/>
        <color indexed="8"/>
        <rFont val="Times New Roman"/>
        <family val="1"/>
      </rPr>
      <t xml:space="preserve">- Cắt RCL375/25, khóa mạch điều khiển
* Cắt không điện DCLPT373-7/116; DCL375-7/62 Quang Húc-Đồng Lương
</t>
    </r>
    <r>
      <rPr>
        <b/>
        <sz val="11"/>
        <color rgb="FF000000"/>
        <rFont val="Times New Roman"/>
        <family val="1"/>
      </rPr>
      <t>Tại RCL371/51/82A Tạ Xá-Đồng Lương:</t>
    </r>
    <r>
      <rPr>
        <sz val="11"/>
        <color indexed="8"/>
        <rFont val="Times New Roman"/>
        <family val="1"/>
      </rPr>
      <t xml:space="preserve">
- RCL371/51/82A Tạ Xá-Đồng Lương đóng
- DCL371-7/51/82A Tạ Xá-Đồng Lương cắt</t>
    </r>
  </si>
  <si>
    <t>Tam Nông; Cẩm Khê</t>
  </si>
  <si>
    <r>
      <rPr>
        <b/>
        <sz val="11"/>
        <color rgb="FF000000"/>
        <rFont val="Times New Roman"/>
        <family val="1"/>
      </rPr>
      <t>1. Thực hiện thao tác:</t>
    </r>
    <r>
      <rPr>
        <sz val="11"/>
        <color indexed="8"/>
        <rFont val="Times New Roman"/>
        <family val="1"/>
      </rPr>
      <t xml:space="preserve">
- Cắt RCL375/25, cắt không điện DCLPT373-7/116, cắt không điện DCL375-7/62 Quang Húc-Đồng Lương, đóng RCL375/25
- Cắt RCL371/51/82A Tạ Xá-Đồng Lương, đóng DCL371-7/51/82A Tạ Xá-Đồng Lương, đóng RCL371/51/82A Tạ Xá-Đồng Lương
</t>
    </r>
    <r>
      <rPr>
        <b/>
        <sz val="11"/>
        <color rgb="FF000000"/>
        <rFont val="Times New Roman"/>
        <family val="1"/>
      </rPr>
      <t>2. Sau khi kết thúc thao tác:</t>
    </r>
    <r>
      <rPr>
        <sz val="11"/>
        <color indexed="8"/>
        <rFont val="Times New Roman"/>
        <family val="1"/>
      </rPr>
      <t xml:space="preserve">
- ĐZ 375E4.16 cấp đến DCLPT373-7/116
- ĐZ 371E4.13 cấp đến DCL375-7/62 Quang Húc-Đồng Lương (Duy trì phương thức trên đến ngày 22/5/2023)
- Tách ĐZ 35kV sau DCLPT373-7/116 đến DCLPT373-7/83 lộ 373E4.16 (đang nhận điện lộ 375E4.16) giao ĐL Tam Nông công tác từ 04h00-05h30
Yêu cầu ĐL Tam Nông bố trí 3 nhóm thao tác
Lưu ý có thể xảy ra điện áp thấp trên ĐZ 371E4.13, 375E4.16</t>
    </r>
  </si>
  <si>
    <t>ĐZ 35kV sau DCLPT373-7/116 đến DCLPT373-7/83 lộ 373E4.16 (đang nhận điện lộ 375E4.16)</t>
  </si>
  <si>
    <r>
      <rPr>
        <b/>
        <sz val="11"/>
        <color rgb="FF000000"/>
        <rFont val="Times New Roman"/>
        <family val="1"/>
      </rPr>
      <t xml:space="preserve">1. ĐL Tam Nông cho phép B (Công ty CP PTHTCN Thăng Long) thực hiện dự án Nâng cao năng lực truyền tải đường dây 35kV lộ 375 trạm 110kV Tam Nông, tỉnh Phú Thọ: </t>
    </r>
    <r>
      <rPr>
        <sz val="11"/>
        <color indexed="8"/>
        <rFont val="Times New Roman"/>
        <family val="1"/>
      </rPr>
      <t xml:space="preserve">
- Tách lèo tại cột 105 đường trục 373E4.16 (đang nhận điện 375E4.16); cuốn gọn về 2 phía đảm bảo an toàn đóng điện
</t>
    </r>
    <r>
      <rPr>
        <b/>
        <sz val="11"/>
        <color rgb="FF000000"/>
        <rFont val="Times New Roman"/>
        <family val="1"/>
      </rPr>
      <t>2. Sau khi kết thúc công tác thực hiện:</t>
    </r>
    <r>
      <rPr>
        <sz val="11"/>
        <color indexed="8"/>
        <rFont val="Times New Roman"/>
        <family val="1"/>
      </rPr>
      <t xml:space="preserve">
- Đóng DCLPT373-7/83 cấp nguồn 373E4.16 cấp đến cột 105 đường trục 373E4.16 tách lèo
- Tách ĐZ 35kV sau DCLPT373-7/116 đến cột 105 đường trục 373E4.16 tách lèo giao ĐL Tam Nông tiếp tục công tác từ 04h00-16h00</t>
    </r>
  </si>
  <si>
    <r>
      <t xml:space="preserve">* ĐZ 35kV sau DCLPT375-7/24 cấp đến DCL375-7/54 lộ 375E4.16
* ĐZ 35kV sau DCL375-7/54 cấp đến DCL375-7/62 Quang Húc-Đồng Lương đến DCLPT373-7/116 lộ 375E4.16 </t>
    </r>
    <r>
      <rPr>
        <b/>
        <sz val="11"/>
        <color theme="1"/>
        <rFont val="Times New Roman"/>
        <family val="1"/>
      </rPr>
      <t>(đã cắt điện từ 12h00)</t>
    </r>
    <r>
      <rPr>
        <sz val="11"/>
        <color theme="1"/>
        <rFont val="Times New Roman"/>
        <family val="1"/>
      </rPr>
      <t xml:space="preserve">
* ĐZ 35kV sau DCLPT373-7/83 cấp đến DCLPT 373-7/116 lộ 373E4.16 </t>
    </r>
    <r>
      <rPr>
        <b/>
        <sz val="11"/>
        <color theme="1"/>
        <rFont val="Times New Roman"/>
        <family val="1"/>
      </rPr>
      <t>(đã cắt điện từ 15h00)</t>
    </r>
  </si>
  <si>
    <r>
      <rPr>
        <b/>
        <sz val="11"/>
        <color indexed="8"/>
        <rFont val="Times New Roman"/>
        <family val="1"/>
      </rPr>
      <t xml:space="preserve">Tại RCL375/25:
</t>
    </r>
    <r>
      <rPr>
        <sz val="11"/>
        <color indexed="8"/>
        <rFont val="Times New Roman"/>
        <family val="1"/>
      </rPr>
      <t xml:space="preserve">- Cắt RCL375/25, khóa mạch điều khiển
* DCLPT373-7/116; DCL375-7/54 cắt 
* DCL375-7/62 Quang Húc-Đồng Lương cắt
</t>
    </r>
    <r>
      <rPr>
        <b/>
        <sz val="11"/>
        <color rgb="FF000000"/>
        <rFont val="Times New Roman"/>
        <family val="1"/>
      </rPr>
      <t>Tại DCLPT373-7/83:</t>
    </r>
    <r>
      <rPr>
        <sz val="11"/>
        <color indexed="8"/>
        <rFont val="Times New Roman"/>
        <family val="1"/>
      </rPr>
      <t xml:space="preserve">
- DCLPT373-7/83 cắt</t>
    </r>
  </si>
  <si>
    <r>
      <rPr>
        <b/>
        <sz val="11"/>
        <color rgb="FF000000"/>
        <rFont val="Times New Roman"/>
        <family val="1"/>
      </rPr>
      <t>1. Thực hiện thao tác:</t>
    </r>
    <r>
      <rPr>
        <sz val="11"/>
        <color indexed="8"/>
        <rFont val="Times New Roman"/>
        <family val="1"/>
      </rPr>
      <t xml:space="preserve">
- Đóng không điện DCLPT373-7/116
- Cắt RCL375/25, đóng không điện DCL375-7/54, đóng RCL375/25 cấp nguồn 375E4.16 cấp đến DCLPT373-7/83 đến DCL375-7/62 Quang Húc-Đồng Lương
</t>
    </r>
    <r>
      <rPr>
        <b/>
        <sz val="11"/>
        <color rgb="FF000000"/>
        <rFont val="Times New Roman"/>
        <family val="1"/>
      </rPr>
      <t>2. Sau khi kết thúc thao tác:</t>
    </r>
    <r>
      <rPr>
        <sz val="11"/>
        <color indexed="8"/>
        <rFont val="Times New Roman"/>
        <family val="1"/>
      </rPr>
      <t xml:space="preserve">
- ĐZ 373E4.16 cấp đến DCLPT373-7/83
- ĐZ 375E4.16 cấp đến DCLPT373-7/83 đến DCL375-7/62 Quang Húc-Đồng Lương
Yêu cầu ĐL Tam Nông phối hợp P4 kiểm tra đồng vị ĐZ 373E4.16 và 375E4.16 tại DCLPT373-7/83
Yêu cầu ĐL Tam Nông bố trí 3 nhóm thao tác</t>
    </r>
  </si>
  <si>
    <t>ĐZ 35kV sau DCLPT375-7/24 cấp đến DCL375-7/62 Quang Húc-Đồng Lương đến DCLPT 373-7/83 lộ 375E4.16</t>
  </si>
  <si>
    <r>
      <t xml:space="preserve">* ĐZ 35kV sau DCLPT375-7/24 cấp đến DCL375-7/62 Quang Húc-Đồng Lương đến DCLPT 373-7/116 lộ 375E4.16
* ĐZ 35kV sau DCLPT373-7/116 cấp đến cột 95 đường trục 373E4.16 tách lèo (đang nhận điện 375E4.16) </t>
    </r>
    <r>
      <rPr>
        <b/>
        <sz val="11"/>
        <color theme="1"/>
        <rFont val="Times New Roman"/>
        <family val="1"/>
      </rPr>
      <t>(đã cắt điện từ 05h00)</t>
    </r>
  </si>
  <si>
    <r>
      <rPr>
        <b/>
        <sz val="11"/>
        <color rgb="FF000000"/>
        <rFont val="Times New Roman"/>
        <family val="1"/>
      </rPr>
      <t>1. Thực hiện thao tác:</t>
    </r>
    <r>
      <rPr>
        <sz val="11"/>
        <color indexed="8"/>
        <rFont val="Times New Roman"/>
        <family val="1"/>
      </rPr>
      <t xml:space="preserve">
- Cắt RCL375/25, đóng không điện DCLPT373-7/116, đóng RCL375/25 cấp nguồn 375E4.16 cấp đến cột 95 đường trục 373E4.16 tách lèo
</t>
    </r>
    <r>
      <rPr>
        <b/>
        <sz val="11"/>
        <color rgb="FF000000"/>
        <rFont val="Times New Roman"/>
        <family val="1"/>
      </rPr>
      <t>2. Sau khi kết thúc thao tác:</t>
    </r>
    <r>
      <rPr>
        <sz val="11"/>
        <color indexed="8"/>
        <rFont val="Times New Roman"/>
        <family val="1"/>
      </rPr>
      <t xml:space="preserve">
- ĐZ 375E4.16 cấp đến cột 95 đường trục 373E4.16 tách lèo
* Lưu ý đoạn ĐZ 35kV sau DCLPT373-7/83 đến cột 95 đường trục 373E4.16 tách lèo vẫn giao cho ĐL Tam Nông công tác tiếp ngày 22/5/2023 do đoạn không có phụ tải
Yêu cầu ĐL Tam Nông bố trí 2 nhóm thao tác</t>
    </r>
  </si>
  <si>
    <r>
      <t xml:space="preserve">* ĐZ 35kV sau DCLPT375-7/24 cấp đến DCLPT375-7/116 đến DCL375-7/62 Quang Húc-Đồng Lương lộ 375E4.16
* ĐZ 35kV sau RCL371/51/82A Tạ Xá-Đồng Lương cấp đến DCL375-7/62 Quang Húc-Đồng Lương lộ 371E4.13
* ĐZ 35kV sau DCL373-7/39A.2 cấp đến DCLPT373-7/83 lộ 373E4.16 </t>
    </r>
    <r>
      <rPr>
        <b/>
        <sz val="11"/>
        <color theme="1"/>
        <rFont val="Times New Roman"/>
        <family val="1"/>
      </rPr>
      <t>(đã cắt điện từ 05h00)</t>
    </r>
    <r>
      <rPr>
        <sz val="11"/>
        <color theme="1"/>
        <rFont val="Times New Roman"/>
        <family val="1"/>
      </rPr>
      <t xml:space="preserve">
* ĐZ 35kV sau DCLPT373-7/83 cấp đến DCLPT 373-7/116 lộ 373E4.16 </t>
    </r>
    <r>
      <rPr>
        <b/>
        <sz val="11"/>
        <color theme="1"/>
        <rFont val="Times New Roman"/>
        <family val="1"/>
      </rPr>
      <t>(đã cắt điện từ 12h00)</t>
    </r>
  </si>
  <si>
    <r>
      <rPr>
        <b/>
        <sz val="11"/>
        <color indexed="8"/>
        <rFont val="Times New Roman"/>
        <family val="1"/>
      </rPr>
      <t xml:space="preserve">Tại RCL375/25:
</t>
    </r>
    <r>
      <rPr>
        <sz val="11"/>
        <color indexed="8"/>
        <rFont val="Times New Roman"/>
        <family val="1"/>
      </rPr>
      <t xml:space="preserve">- Cắt RCL375/25, khóa mạch điều khiển
</t>
    </r>
    <r>
      <rPr>
        <b/>
        <sz val="11"/>
        <color rgb="FF000000"/>
        <rFont val="Times New Roman"/>
        <family val="1"/>
      </rPr>
      <t>Tại RCL373/39A:</t>
    </r>
    <r>
      <rPr>
        <sz val="11"/>
        <color indexed="8"/>
        <rFont val="Times New Roman"/>
        <family val="1"/>
      </rPr>
      <t xml:space="preserve">
- Cắt RCL373/39A
- Cắt DCL373-7/39A.2
* DCLPT373-7/116 cắt
</t>
    </r>
    <r>
      <rPr>
        <b/>
        <sz val="11"/>
        <color rgb="FF000000"/>
        <rFont val="Times New Roman"/>
        <family val="1"/>
      </rPr>
      <t>Tại DCLPT373-7/83:</t>
    </r>
    <r>
      <rPr>
        <sz val="11"/>
        <color indexed="8"/>
        <rFont val="Times New Roman"/>
        <family val="1"/>
      </rPr>
      <t xml:space="preserve">
- DCLPT373-7/83 cắt
</t>
    </r>
    <r>
      <rPr>
        <b/>
        <sz val="11"/>
        <color rgb="FF000000"/>
        <rFont val="Times New Roman"/>
        <family val="1"/>
      </rPr>
      <t>Tại RCL371/51/82A Tạ Xá-Đồng Lương:</t>
    </r>
    <r>
      <rPr>
        <sz val="11"/>
        <color indexed="8"/>
        <rFont val="Times New Roman"/>
        <family val="1"/>
      </rPr>
      <t xml:space="preserve">
- Cắt RCL371/51/82A Tạ Xá-Đồng Lương
- Cắt DCL371-7/51/82A Tạ Xá-Đồng Lương
* DCL375-7/62 Quang Húc-Đồng Lương cắt</t>
    </r>
  </si>
  <si>
    <r>
      <rPr>
        <b/>
        <sz val="11"/>
        <color rgb="FF000000"/>
        <rFont val="Times New Roman"/>
        <family val="1"/>
      </rPr>
      <t>1. Thực hiện thao tác:</t>
    </r>
    <r>
      <rPr>
        <sz val="11"/>
        <color indexed="8"/>
        <rFont val="Times New Roman"/>
        <family val="1"/>
      </rPr>
      <t xml:space="preserve">
- Kiểm tra DCLPT373-7/83 cắt tốt 3 pha
- Kiểm tra RCL373/64/1 Xuân Quang 1, DCL373-7/64/1 Xuân Quang 1 cắt tốt 3 pha
- Cắt RCL371/51/82A Tạ Xá-Đồng Lương, cắt DCL371-7/51/82A Tạ Xá-Đồng Lương; đóng RCL371/51/82A Tạ Xá-Đồng Lương lộ 371E4.13
- Cắt RCL375/25, đóng không điện DCLPT373-7/116, đóng không điện DCL375-7/62 Quang Húc-Đồng Lương đóng RCL375/25 cấp nguồn 375E4.16 cấp đến DCLPT373-7/83 đến DCL371-7/51/82A Tạ Xá-Đồng Lương
- Đóng DCL373-7/39A.2, đóng RCL373/39A cấp nguồn 373E4.16 cấp đến DCLPT373-7/83 đến DCL373-7/64/1 Xuân Quang 1
- HĐNT đồng ý đóng điện RCL373/64/1 Xuân Quang 1 thực hiện đóng DCL373-7/64/1 Xuân Quang 1, đóng RCL373/64/1 Xuân Quang 1
</t>
    </r>
    <r>
      <rPr>
        <b/>
        <sz val="11"/>
        <color rgb="FF000000"/>
        <rFont val="Times New Roman"/>
        <family val="1"/>
      </rPr>
      <t>2. Sau khi kết thúc thao tác:</t>
    </r>
    <r>
      <rPr>
        <sz val="11"/>
        <color indexed="8"/>
        <rFont val="Times New Roman"/>
        <family val="1"/>
      </rPr>
      <t xml:space="preserve">
- ĐZ 373E4.16 cấp đến DCLPT373-7/83
- ĐZ 375E4.16 cấp đến DCL371-7/51/82A Tạ Xá-Đồng Lương đến DCLPT373-7/83
Yêu cầu ĐL Tam Nông phối hợp P4 kiểm tra đồng vị ĐZ 373E4.16 và 375E4.16 tại DCLPT373-7/83
Yêu cầu ĐL Tam Nông bố trí 3 nhóm thao tác</t>
    </r>
  </si>
  <si>
    <r>
      <t xml:space="preserve">I. Trên ĐZ 373E4.16 và 375E4.16:
1. ĐL Tam Nông cho phép B (Công ty CP PTHTCN Thăng Long) thực hiện dự án Nâng cao năng lực truyền tải đường dây 35kV lộ 375 trạm 110kV Tam Nông, tỉnh Phú Thọ: </t>
    </r>
    <r>
      <rPr>
        <sz val="11"/>
        <color rgb="FF000000"/>
        <rFont val="Times New Roman"/>
        <family val="1"/>
      </rPr>
      <t xml:space="preserve">
- Dựng bổ sung 01 vị trí cột mới 83A đường trục 373E4.16 nằm giữa khoảng 83-84 đường trục 373E4.16
- Thay thế 137m dây dẫn AC50 thành dây AC120/19 + phụ kiện từ cột 83-84; 93-95 đường trục 373E4.16 (đang nhận điện lộ 375E4.16)
- Đấu nối lại lèo tại cột 95 đường trục 373E4.16 (đang nhận điện lộ 375E4.16)
- Thu hồi dây dẫn + sứ từ cột 83-84; 93-95 đường trục 373E4.16 (đang nhận điện lộ 375E4.16)
</t>
    </r>
    <r>
      <rPr>
        <sz val="11"/>
        <color rgb="FFFF0000"/>
        <rFont val="Times New Roman"/>
        <family val="1"/>
      </rPr>
      <t xml:space="preserve">- Yêu cầu Đơn vị QLVH + đơn vị thi công gửi bản cam kết đấu nối đúng thứ tự pha hiện trạng để tránh ngược pha phụ tải sau khi khôi phục điện
</t>
    </r>
    <r>
      <rPr>
        <b/>
        <sz val="11"/>
        <color rgb="FFFF0000"/>
        <rFont val="Times New Roman"/>
        <family val="1"/>
      </rPr>
      <t xml:space="preserve">* Chưa có PATCTC yêu cầu gửi hoàn thiện trước ngày 16/4/2023 và đăng ký lại kế hoạch; Xem xét phương thức ngày
</t>
    </r>
    <r>
      <rPr>
        <b/>
        <sz val="11"/>
        <color rgb="FF000000"/>
        <rFont val="Times New Roman"/>
        <family val="1"/>
      </rPr>
      <t xml:space="preserve">II. Sau khi kết thúc công tác, HĐNT đồng ý đóng điện thực hiện khôi phục điện </t>
    </r>
    <r>
      <rPr>
        <b/>
        <sz val="11"/>
        <color rgb="FFFF0000"/>
        <rFont val="Times New Roman"/>
        <family val="1"/>
      </rPr>
      <t>theo mục 4.3 STT</t>
    </r>
  </si>
  <si>
    <r>
      <rPr>
        <b/>
        <sz val="11"/>
        <color indexed="8"/>
        <rFont val="Times New Roman"/>
        <family val="1"/>
      </rPr>
      <t>1. ĐL Tam Nông cho phép B (Công ty CP PTHTCN Thăng Long) thực hiện dự án Nâng cao năng lực truyền tải đường dây 35kV lộ 375 trạm 110kV Tam Nông, tỉnh Phú Thọ:</t>
    </r>
    <r>
      <rPr>
        <sz val="11"/>
        <color indexed="8"/>
        <rFont val="Times New Roman"/>
        <family val="1"/>
      </rPr>
      <t xml:space="preserve"> 
</t>
    </r>
    <r>
      <rPr>
        <b/>
        <i/>
        <sz val="11"/>
        <color rgb="FF000000"/>
        <rFont val="Times New Roman"/>
        <family val="1"/>
      </rPr>
      <t>* Từ cột 84-94 đường trục 373E4.16 (đang nhận điện 375E4.16):</t>
    </r>
    <r>
      <rPr>
        <sz val="11"/>
        <color indexed="8"/>
        <rFont val="Times New Roman"/>
        <family val="1"/>
      </rPr>
      <t xml:space="preserve">
- Dựng bổ sung 04 vị trí cột mới 84A, 85A, 86A và 87A đường trục 373E4.16 (đang nhận điện 375E4.16) (các cột bổ sung lần lượt nằm giữa khoảng 84-85, 85-86, 86-87, 87-88 đường trục 373E4.16)
- Dựng bổ sung 03 vị trí cột mới 87A, 88A và 91A đường trục 373E4.16 (đang nhận điện 375E4.16) (các cột bổ sung lần lượt nằm giữa khoảng 87-88, 88-89, 91-92 đường trục 373E4.16)
- Thay thế 01 vị trí cột 91 cũ đường trục 373E4.16 loại cột 2CL14 bằng cột 2CL16 mới.
- Thay thế 1279 m dây dẫn AC50 thành dây AC120/19 + phụ kiện từ cột 84 đến cột 94 đường trục 373E4.16 (đang nhận điện 375E4.16); Lắp đặt mới và thay thế 28 bộ sứ cách điện + Phụ kiện loại chuỗi néo CN-35kV và SDD-35kV; Lắp đặt mới và thay thế 14 bộ xà + phụ kiện loại X1-35kV, X2-35kV; Lắp đặt mới và thay thế 06 bộ sứ cách điện + Phụ kiện loại chuỗi néo CN-35kV và SDD-35kV; Lắp đặt mới và thay thế 06 bộ xà + phụ kiện loại X1-35kV, X2-35kV
</t>
    </r>
    <r>
      <rPr>
        <sz val="11"/>
        <color rgb="FFFF0000"/>
        <rFont val="Times New Roman"/>
        <family val="1"/>
      </rPr>
      <t>- Yêu cầu Đơn vị QLVH + đơn vị thi công gửi bản cam kết đấu nối đúng thứ tự pha hiện trạng để tránh ngược pha phụ tải sau khi khôi phục điện</t>
    </r>
    <r>
      <rPr>
        <sz val="11"/>
        <color indexed="8"/>
        <rFont val="Times New Roman"/>
        <family val="1"/>
      </rPr>
      <t xml:space="preserve">
</t>
    </r>
    <r>
      <rPr>
        <b/>
        <sz val="11"/>
        <color rgb="FFFF0000"/>
        <rFont val="Times New Roman"/>
        <family val="1"/>
      </rPr>
      <t>* Chưa có PATCTC yêu cầu gửi hoàn thiện trước ngày 16/4/2023 và đăng ký lại kế hoạch; Xem xét phương thức ngày</t>
    </r>
    <r>
      <rPr>
        <b/>
        <sz val="11"/>
        <color rgb="FF000000"/>
        <rFont val="Times New Roman"/>
        <family val="1"/>
      </rPr>
      <t xml:space="preserve">
2. Sau khi kết thúc công tác, HĐNT đồng ý đóng điện thực hiện khôi phục điện </t>
    </r>
    <r>
      <rPr>
        <b/>
        <sz val="11"/>
        <color rgb="FFFF0000"/>
        <rFont val="Times New Roman"/>
        <family val="1"/>
      </rPr>
      <t>theo mục 4.3 STT</t>
    </r>
  </si>
  <si>
    <r>
      <rPr>
        <b/>
        <sz val="11"/>
        <rFont val="Times New Roman"/>
        <family val="1"/>
      </rPr>
      <t xml:space="preserve">Kết hợp giảm tải cho ĐZ 174E4.4-171E4.17 do mở vòng tại 177E4.4-171E4.6 phục vụ dự án Nâng cao năng lực truyền tải đường dây 110kV Trạm 220kV Việt Trì - TBA 110kV Bắc Việt Trì - TBA 110kV Thụy Vân, tỉnh Phú Thọ:
1. ĐLTP Việt Trì cho phép B (Công ty Trường Sơn) thực hiện dự án Nâng cao năng lực truyền tải đường dây 110kV Trạm 220kV Việt Trì - TBA 110kV Bắc Việt Trì - TBA 110kV Thụy Vân, tỉnh Phú Thọ: </t>
    </r>
    <r>
      <rPr>
        <sz val="11"/>
        <rFont val="Times New Roman"/>
        <family val="1"/>
      </rPr>
      <t xml:space="preserve">
- Lắp đặt giàn giáo tại khoảng cột 06 - 07 NR Việt Nhật - KCNTV lộ 372E4.6 để phục vụ kéo dây khoảng cột 11-12 lộ 177E4.4 (T220 Việt Trì) – 171E4.6 (Bắc Việt Trì) giao chéo phía trên đường dây trung áp.
- Tháo giàn giáo tại khoảng cột 06 - 07 NR Việt Nhật - KCNTV lộ 372E4.6 khi kéo dây 110kV xong
</t>
    </r>
    <r>
      <rPr>
        <b/>
        <sz val="11"/>
        <color rgb="FFFF0000"/>
        <rFont val="Times New Roman"/>
        <family val="1"/>
      </rPr>
      <t>* Chưa có PATCTC yêu cầu gửi hoàn thiện trước ngày 17/4/2023 và đăng ký lại kế hoạch; Xem xét phương thức ngày</t>
    </r>
  </si>
  <si>
    <r>
      <rPr>
        <b/>
        <sz val="11"/>
        <color rgb="FF000000"/>
        <rFont val="Times New Roman"/>
        <family val="1"/>
      </rPr>
      <t>Tại các TBA Hùng Đô 1, 2, 3; Bơm Vệ Độ; Quang Húc 4; Đồng Lương 3:</t>
    </r>
    <r>
      <rPr>
        <sz val="11"/>
        <color rgb="FF000000"/>
        <rFont val="Times New Roman"/>
        <family val="1"/>
      </rPr>
      <t xml:space="preserve">
- Đảm bảo DCL331-3 cắt
Tại DCLPT373-7/116:
- Cắt không tải DCLPT373-7/116</t>
    </r>
  </si>
  <si>
    <t>ĐZ 35kV sau DCLPT375-7/24 cấp đến DCL371-7/51/82A Tạ Xá-Đồng Lương đến DCLPT 373-7/116 lộ 375E4.16</t>
  </si>
  <si>
    <r>
      <rPr>
        <b/>
        <sz val="11"/>
        <color rgb="FF000000"/>
        <rFont val="Times New Roman"/>
        <family val="1"/>
      </rPr>
      <t>1. Thực hiện thao tác:</t>
    </r>
    <r>
      <rPr>
        <sz val="11"/>
        <color indexed="8"/>
        <rFont val="Times New Roman"/>
        <family val="1"/>
      </rPr>
      <t xml:space="preserve">
- Cắt RCL375/25, cắt không điện DCL375-7/54, cắt không điện DCL375-7/62 Quang Húc-Đồng Lương, đóng RCL375/25
- Cắt RCL371/51/82A Tạ Xá-Đồng Lương, đóng DCL371-7/51/82A Tạ Xá-Đồng Lương, đóng RCL371/51/82A Tạ Xá-Đồng Lương
</t>
    </r>
    <r>
      <rPr>
        <b/>
        <sz val="11"/>
        <color rgb="FF000000"/>
        <rFont val="Times New Roman"/>
        <family val="1"/>
      </rPr>
      <t>2. Sau khi kết thúc thao tác:</t>
    </r>
    <r>
      <rPr>
        <sz val="11"/>
        <color indexed="8"/>
        <rFont val="Times New Roman"/>
        <family val="1"/>
      </rPr>
      <t xml:space="preserve">
- ĐZ 375E4.16 cấp đến DCL375-7/54
- ĐZ 371E4.13 cấp đến DCL375-7/62 Quang Húc-Đồng Lương (Duy trì phương thức trên đến ngày 22/5/2023)
- Tách ĐZ 35kV sau DCL375-7/54 cấp đến DCL375-7/62 Quang Húc-Đồng Lương đến DCLPT373-7/116 lộ 375E4.16 giao ĐL Tam Nông công tác từ 12h00-16h00
Yêu cầu ĐL Tam Nông bố trí 3 nhóm thao tác
Lưu ý có thể xảy ra điện áp thấp trên ĐZ 371E4.13, 375E4.16</t>
    </r>
  </si>
  <si>
    <r>
      <rPr>
        <b/>
        <sz val="11"/>
        <color indexed="8"/>
        <rFont val="Times New Roman"/>
        <family val="1"/>
      </rPr>
      <t xml:space="preserve">Tại RCL375/25:
</t>
    </r>
    <r>
      <rPr>
        <sz val="11"/>
        <color indexed="8"/>
        <rFont val="Times New Roman"/>
        <family val="1"/>
      </rPr>
      <t xml:space="preserve">- Cắt RCL375/25, khóa mạch điều khiển
* Cắt không điện DCL375-7/54; DCL375-7/62 Quang Húc-Đồng Lương
</t>
    </r>
    <r>
      <rPr>
        <b/>
        <sz val="11"/>
        <color rgb="FF000000"/>
        <rFont val="Times New Roman"/>
        <family val="1"/>
      </rPr>
      <t>Tại RCL371/51/82A Tạ Xá-Đồng Lương:</t>
    </r>
    <r>
      <rPr>
        <sz val="11"/>
        <color indexed="8"/>
        <rFont val="Times New Roman"/>
        <family val="1"/>
      </rPr>
      <t xml:space="preserve">
- RCL371/51/82A Tạ Xá-Đồng Lương đóng
- DCL371-7/51/82A Tạ Xá-Đồng Lương cắt</t>
    </r>
  </si>
  <si>
    <r>
      <rPr>
        <b/>
        <sz val="11"/>
        <color rgb="FF000000"/>
        <rFont val="Times New Roman"/>
        <family val="1"/>
      </rPr>
      <t xml:space="preserve">1. ĐL Tam Nông cho phép B (Công ty CP PTHTCN Thăng Long) thực hiện dự án Nâng cao năng lực truyền tải đường dây 35kV lộ 375 trạm 110kV Tam Nông, tỉnh Phú Thọ: </t>
    </r>
    <r>
      <rPr>
        <sz val="11"/>
        <color indexed="8"/>
        <rFont val="Times New Roman"/>
        <family val="1"/>
      </rPr>
      <t xml:space="preserve">
- Đấu lèo lèo tại cột 105 đường trục 373E4.16
</t>
    </r>
    <r>
      <rPr>
        <b/>
        <sz val="11"/>
        <color rgb="FF000000"/>
        <rFont val="Times New Roman"/>
        <family val="1"/>
      </rPr>
      <t xml:space="preserve">2. Sau khi kết thúc công tác, HĐNT đồng ý đóng điện thực hiện:
</t>
    </r>
    <r>
      <rPr>
        <sz val="11"/>
        <color rgb="FF000000"/>
        <rFont val="Times New Roman"/>
        <family val="1"/>
      </rPr>
      <t>- Đóng DCLPT 373-7/83 cấp nguồn 373E4.16 cấp đến DCLPT373-7/116 (cắt)</t>
    </r>
  </si>
  <si>
    <r>
      <rPr>
        <b/>
        <sz val="11"/>
        <color indexed="8"/>
        <rFont val="Times New Roman"/>
        <family val="1"/>
      </rPr>
      <t>Tại DCLPT373-7/83:</t>
    </r>
    <r>
      <rPr>
        <sz val="11"/>
        <color indexed="8"/>
        <rFont val="Times New Roman"/>
        <family val="1"/>
      </rPr>
      <t xml:space="preserve">
</t>
    </r>
    <r>
      <rPr>
        <sz val="11"/>
        <color rgb="FF000000"/>
        <rFont val="Times New Roman"/>
        <family val="1"/>
      </rPr>
      <t>- Cắt DCLPT373-7/83
* DCLPT 373-7/116 cắt</t>
    </r>
  </si>
  <si>
    <t>ĐZ 35kV sau DCLPT373-7/83 cấp đến DCLPT373-7/116 lộ 373E4.16</t>
  </si>
  <si>
    <r>
      <t xml:space="preserve">* DCLPT373-7/83 cắt
</t>
    </r>
    <r>
      <rPr>
        <sz val="11"/>
        <color rgb="FF000000"/>
        <rFont val="Times New Roman"/>
        <family val="1"/>
      </rPr>
      <t>* Cột 95 đường trục 373E4.16 tách lèo; cuốn gọn về 2 phía</t>
    </r>
  </si>
  <si>
    <r>
      <rPr>
        <b/>
        <sz val="11"/>
        <color indexed="8"/>
        <rFont val="Times New Roman"/>
        <family val="1"/>
      </rPr>
      <t>Kết hợp giảm tải cho ĐZ 173E1.35-171E4.21 do mở vòng tại 178E4.4-172E4.11 phục vụ dự án Nâng cao năng lực truyền tải đường dây 110kV Trạm 220kV Việt Trì - TBA 110kV Bắc Việt Trì - TBA 110kV Thụy Vân, tỉnh Phú Thọ:
1. ĐL Tam Nông cho phép B (Công ty CP PTHTCN Thăng Long) thực hiện dự án Nâng cao năng lực truyền tải đường dây 35kV lộ 375 trạm 110kV Tam Nông, tỉnh Phú Thọ:</t>
    </r>
    <r>
      <rPr>
        <sz val="11"/>
        <color indexed="8"/>
        <rFont val="Times New Roman"/>
        <family val="1"/>
      </rPr>
      <t xml:space="preserve">
- Dựng mới 01 vị trí cột 115A đường trục giữa khoảng 115-116 đường trục 373E4.16 và thay thế 185m dây dẫn AC50 thành dây AC120/19 + phụ kiện từ cột 59 đường trục 375E4.16 đến cột 115 đường trục 373E4.16 
- Thu hồi dây dẫn + sứ từ cột 59 đường trục 375E4.16 đến cột 115 đường trục 373E4.16
</t>
    </r>
    <r>
      <rPr>
        <sz val="11"/>
        <color rgb="FFFF0000"/>
        <rFont val="Times New Roman"/>
        <family val="1"/>
      </rPr>
      <t>- Yêu cầu Đơn vị QLVH + đơn vị thi công gửi bản cam kết đấu nối đúng thứ tự pha hiện trạng để tránh ngược pha phụ tải sau khi khôi phục điện</t>
    </r>
    <r>
      <rPr>
        <sz val="11"/>
        <color indexed="8"/>
        <rFont val="Times New Roman"/>
        <family val="1"/>
      </rPr>
      <t xml:space="preserve">
</t>
    </r>
    <r>
      <rPr>
        <b/>
        <sz val="11"/>
        <color rgb="FF000000"/>
        <rFont val="Times New Roman"/>
        <family val="1"/>
      </rPr>
      <t xml:space="preserve">2. Sau khi kết thúc công tác, HĐNT đồng ý đóng điện thực hiện khôi phục điện </t>
    </r>
    <r>
      <rPr>
        <b/>
        <sz val="11"/>
        <color rgb="FFFF0000"/>
        <rFont val="Times New Roman"/>
        <family val="1"/>
      </rPr>
      <t>theo mục 2.4 STT</t>
    </r>
  </si>
  <si>
    <r>
      <rPr>
        <b/>
        <sz val="11"/>
        <color indexed="8"/>
        <rFont val="Times New Roman"/>
        <family val="1"/>
      </rPr>
      <t>Kết hợp giảm tải cho ĐZ 173E1.35-171E4.21 do mở vòng tại 178E4.4-172E4.11 phục vụ dự án Nâng cao năng lực truyền tải đường dây 110kV Trạm 220kV Việt Trì - TBA 110kV Bắc Việt Trì - TBA 110kV Thụy Vân, tỉnh Phú Thọ:
1. ĐL Tam Nông cho phép B (Công ty CP PTHTCN Thăng Long) thực hiện dự án Nâng cao năng lực truyền tải đường dây 35kV lộ 375 trạm 110kV Tam Nông, tỉnh Phú Thọ:</t>
    </r>
    <r>
      <rPr>
        <sz val="11"/>
        <color indexed="8"/>
        <rFont val="Times New Roman"/>
        <family val="1"/>
      </rPr>
      <t xml:space="preserve">
</t>
    </r>
    <r>
      <rPr>
        <b/>
        <i/>
        <sz val="11"/>
        <color rgb="FF000000"/>
        <rFont val="Times New Roman"/>
        <family val="1"/>
      </rPr>
      <t>* Từ cột 106-115 đường trục 373E4.16 (đang nhận điện 375E4.16):</t>
    </r>
    <r>
      <rPr>
        <sz val="11"/>
        <color indexed="8"/>
        <rFont val="Times New Roman"/>
        <family val="1"/>
      </rPr>
      <t xml:space="preserve">
- Dựng bổ sung 04 vị trí cột mới 106A, 107A, 108A và 109A đường trục 373E4.16 (đang điện lộ 375E4.16) (Các cột bổ sung lần lượt nằm giữa khoảng 106-107, 107-108, 108 – 109, 109-110 đường trục 373E4.16)
- Dựng bổ sung 02 vị trí cột mới 113A, 114A đường trục lộ 373E4.16 (đang điện lộ 375E4.16) (Các cột bổ sung lần lượt nằm giữa khoảng 113-114, 114-115 đường trục 373E4.16)
- Thay thế 617m dây dẫn AC50 thành dây AC120/19 + phụ kiện từ cột 106 đến cột 111 đường trục 373E4.16; Lắp đặt mới và thay thế 20 bộ sứ cách điện + Phụ kiện loại chuỗi néo CN-35kV và SDD-35kV; Lắp đặt mới và thay thế 10 bộ xà + phụ kiện loại X1-35kV, X2-35kV.
- Thu hồi dây dẫn + sứ từ cột 106-111 đường trục 373E4.16
- Thay thế 573m dây dẫn AC50 thành dây AC120/19 + phụ kiện từ cột 111 đến cột 115 đường trục 373E4.16; Lắp đặt mới và thay thế 22 bộ sứ cách điện + Phụ kiện loại chuỗi néo CN-35kV và SDD-35kV; Lắp đặt mới và thay thế 11 bộ xà + phụ kiện loại X1-35kV, X2-35kV.
- Thu hồi dây dẫn + sứ từ cột 111-115 đường trục 373E4.16
</t>
    </r>
    <r>
      <rPr>
        <sz val="11"/>
        <color rgb="FFFF0000"/>
        <rFont val="Times New Roman"/>
        <family val="1"/>
      </rPr>
      <t xml:space="preserve">- Yêu cầu Đơn vị QLVH + đơn vị thi công gửi bản cam kết đấu nối đúng thứ tự pha hiện trạng để tránh ngược pha phụ tải sau khi khôi phục điện
</t>
    </r>
    <r>
      <rPr>
        <b/>
        <sz val="11"/>
        <color rgb="FFFF0000"/>
        <rFont val="Times New Roman"/>
        <family val="1"/>
      </rPr>
      <t>* Chưa có PATCTC yêu cầu gửi hoàn thiện trước ngày 16/4/2023 và đăng ký lại kế hoạch; Xem xét phương thức ngày</t>
    </r>
    <r>
      <rPr>
        <sz val="11"/>
        <color indexed="8"/>
        <rFont val="Times New Roman"/>
        <family val="1"/>
      </rPr>
      <t xml:space="preserve">
</t>
    </r>
    <r>
      <rPr>
        <b/>
        <sz val="11"/>
        <color indexed="8"/>
        <rFont val="Times New Roman"/>
        <family val="1"/>
      </rPr>
      <t>2. ĐL Tam Nông thực hiện:</t>
    </r>
    <r>
      <rPr>
        <sz val="11"/>
        <color indexed="8"/>
        <rFont val="Times New Roman"/>
        <family val="1"/>
      </rPr>
      <t xml:space="preserve">
- Bảo dưỡng DCL xuống MBA tại các TBA Hùng Đô 1, 2 lộ 373E4.16 (đang nhận điện 375E4.16)
- Bổ sung lèo tại cột 2 NR TBA Hùng Đô 2 lộ 373E4.16 (đang nhận điện 375E4.16)
</t>
    </r>
    <r>
      <rPr>
        <b/>
        <sz val="11"/>
        <color rgb="FF000000"/>
        <rFont val="Times New Roman"/>
        <family val="1"/>
      </rPr>
      <t>3. Sau khi kết thúc công tác, HĐNT đồng ý đóng điện thực hiện khôi phục điện</t>
    </r>
    <r>
      <rPr>
        <b/>
        <sz val="11"/>
        <color rgb="FFFF0000"/>
        <rFont val="Times New Roman"/>
        <family val="1"/>
      </rPr>
      <t xml:space="preserve"> theo mục 2.4 STT</t>
    </r>
  </si>
  <si>
    <r>
      <rPr>
        <b/>
        <sz val="11"/>
        <color indexed="8"/>
        <rFont val="Times New Roman"/>
        <family val="1"/>
      </rPr>
      <t>Kết hợp giảm tải cho ĐZ 173E1.35-171E4.21 do mở vòng tại 178E4.4-172E4.11 phục vụ dự án Nâng cao năng lực truyền tải đường dây 110kV Trạm 220kV Việt Trì - TBA 110kV Bắc Việt Trì - TBA 110kV Thụy Vân, tỉnh Phú Thọ:
1. ĐL Tam Nông cho phép B (Công ty CP PTHTCN Thăng Long) thực hiện dự án Nâng cao năng lực truyền tải đường dây 35kV lộ 375 trạm 110kV Tam Nông, tỉnh Phú Thọ:</t>
    </r>
    <r>
      <rPr>
        <sz val="11"/>
        <color indexed="8"/>
        <rFont val="Times New Roman"/>
        <family val="1"/>
      </rPr>
      <t xml:space="preserve"> 
</t>
    </r>
    <r>
      <rPr>
        <b/>
        <i/>
        <sz val="11"/>
        <color rgb="FF000000"/>
        <rFont val="Times New Roman"/>
        <family val="1"/>
      </rPr>
      <t>* Từ cột 95-105 đường trục 373E4.16 (đang nhận điện 375E4.16):</t>
    </r>
    <r>
      <rPr>
        <sz val="11"/>
        <color indexed="8"/>
        <rFont val="Times New Roman"/>
        <family val="1"/>
      </rPr>
      <t xml:space="preserve">
- Dựng bổ sung các vị trí cột mới 101A, 102A, 103A, 104A và 105A đường trục 373E4.16 (đang nhận điện lộ 375E4.16) (các cột bổ sung lần lượt nằm giữa khoảng 101-102, 102-103, 103-104, 104-105 và 105-106 đường trục 373E4.16) 
- Dựng bổ sung các vị trí cột mới 95A, 96A, 97A, 98A, 99A, 100A đường trục 373E4.16 (đang nhận điện 375E4.16) (Các cột bổ sung lần lượt nằm giữa khoảng 95-96, 96-97, 98-99, 99-100, 100-101 đường trục 373E4.16)
- Thay thế 1404m dây dẫn AC50 thành dây AC120/19 + phụ kiện từ cột 94 đến cột 101 đường trục 373E4.16 (đang nhận điện lộ 375E4.16); Lắp đặt mới và thay thế 36 bộ sứ cách điện + Phụ kiện loại chuỗi néo CN-35kV và SDD-35kV; Lắp đặt mới và thay thế 18 bộ xà + phụ kiện loại X1-35kV, X2-35kV; Thu hồi dây dẫn + sứ từ cột 94-106 đường trục 373E4.16
- Thay thế 837m dây dẫn AC50 thành dây AC120/19 + phụ kiện từ cột 101 đến cột 106 đường trục 373E4.16 (đang nhận điện lộ 375E4.16); Lắp đặt mới và thay thế 20 bộ sứ cách điện + Phụ kiện loại chuỗi néo CN-35kV và SDD-35kV; Lắp đặt mới và thay thế 10 bộ xà + phụ kiện loại X1-35kV, X2-35kV.
- Tách lèo tại cột 95 đường trục 373E4.16 (đang nhận điện lộ 375E4.16); cuốn gọn về 2 phía đảm bảo an toàn đóng điện để phục vụ thi công công việc ngày thứ 3 từ cột 83 đến 94 đường trục 373E4.16 (do đoạn từ DCLPT373-7/83 đến cột 95 đường trục 373E4.16 không có tải)
</t>
    </r>
    <r>
      <rPr>
        <sz val="11"/>
        <color rgb="FFFF0000"/>
        <rFont val="Times New Roman"/>
        <family val="1"/>
      </rPr>
      <t xml:space="preserve">- Yêu cầu Đơn vị QLVH + đơn vị thi công gửi bản cam kết đấu nối đúng thứ tự pha hiện trạng để tránh ngược pha phụ tải sau khi khôi phục điện
</t>
    </r>
    <r>
      <rPr>
        <b/>
        <sz val="11"/>
        <color rgb="FFFF0000"/>
        <rFont val="Times New Roman"/>
        <family val="1"/>
      </rPr>
      <t xml:space="preserve">* Chưa có PATCTC yêu cầu gửi hoàn thiện trước ngày 16/4/2023 và đăng ký lại kế hoạch; Xem xét phương thức ngày
</t>
    </r>
    <r>
      <rPr>
        <b/>
        <sz val="11"/>
        <rFont val="Times New Roman"/>
        <family val="1"/>
      </rPr>
      <t xml:space="preserve">2. Sau khi kết thúc công tác, HĐNT đồng ý đóng điện thực hiện khôi phục </t>
    </r>
    <r>
      <rPr>
        <b/>
        <sz val="11"/>
        <color rgb="FFFF0000"/>
        <rFont val="Times New Roman"/>
        <family val="1"/>
      </rPr>
      <t>điện theo mục 3.1 STT</t>
    </r>
  </si>
  <si>
    <t>BM10/PCPT-ĐĐ/QĐ 851-01</t>
  </si>
  <si>
    <t>BM09/PCPT-ĐĐ/QĐ 851-01</t>
  </si>
  <si>
    <t>Đổi phương thức cấp điện giảm tải ĐZ 171E4.21-173E1.35 do tách ĐZ 178E4.4-172E4.11 công tác (Đóng hòa không mất điện phụ tải):
- Cắt RCL376/61, đóng DCL376-7/61, đóng RCL376/61 hòa ĐZ 376E4.17 và 371E4.16
- Cắt MC371E4.16, kéo ra VTTN
Sau khi đổi phương thức:
- ĐZ 376E4.17 cấp đến tủ MC371E4.16
Lưu ý có thể xảy ra điện áp thấp trên các ĐZ 376E4.17; 371E4.16
Duy trì phương thức trên đến ngày 21/5/2023</t>
  </si>
  <si>
    <t>Đổi phương thức cấp điện giảm tải ĐZ 171E4.21-173E1.35 do tách ĐZ 178E4.4-172E4.11 công tác (Đóng hòa không mất điện phụ tải):
- Đóng DCL373-7 TG Cổ Tiết, đóng DCL371-1 TG Cổ Tiết, đóng MC373 TG Cổ Tiết hòa ĐZ 376E4.17 và 371E4.11
- Cắt MC371E4.11, kéo ra VTTN
Sau khi đổi phương thức:
- ĐZ 376E4.17 cấp đến tủ MC373E4.6 đến tủ MC371E4.16 đến tủ MC371E4.11
Lưu ý có thể xảy ra điện áp thấp trên các ĐZ 376E4.17; 371E4.16; 371E4.11
Duy trì phương thức trên đến ngày 21/5/2023</t>
  </si>
  <si>
    <t>Không thực hiện do công tác 375E4.16</t>
  </si>
  <si>
    <t>1. Đổi phương thức cấp điện phục vụ tách MBA T1E4.5 công tác:
- Cắt RCL371/143/6 Bằng Giã - Vô Tranh, cắt DCLPT371-7/143/1 Bằng Giã - Vô Tranh, đóng RCL371/143/6 Bằng Giã - Vô Tranh
- Cắt RCL372/187/50 Lương Sơn - Vô Tranh, đóng DCL372-7/187/50 Lương Sơn - Vô Tranh, đóng RCL372/187/50 Lương Sơn - Vô Tranh
2. Sau khi kết thúc thao tác:
- ĐZ 371 TCĐP cấp đến DCLPT371-7/143/1 Bằng Giã - Vô Tranh
- ĐZ 372E4.13 cấp đến DCLPT371-7/143/1 Bằng Giã - Vô Tranh
Lưu ý có thể xảy ra điện áp thấp trên các đường dây 372E4.13, 371 TCĐP
Yêu cầu ĐL bố trí 2 nhóm thao tác
Duy trì phương thức trên đến ngày 21/5/2023</t>
  </si>
  <si>
    <r>
      <t xml:space="preserve">* ĐZ 35kV sau DCL371-7/66/6 TG Sông Thao 2 cấp đến DCL (372-7, 373-7) TG. Đồi Phướn đến DCLPT371-7/83/1 Vĩnh Chân đến DCL371-7/119/6LL372 đến DCLPT371-7/143/1 Bằng Giã - Vô Tranh đến DCL371-7/202/29/1 Lâm Lợi-Tứ Hiệp đến DCL371-7/38/45/3.2 Mạn Lạn-Thanh Xá đến cột 1 XT 373E4.5 tách lèo
* ĐZ 373E4.5 cấp đến cột 1 XT 373E4.5 tách lèo </t>
    </r>
    <r>
      <rPr>
        <b/>
        <sz val="11"/>
        <rFont val="Times New Roman"/>
        <family val="1"/>
      </rPr>
      <t>(đã cắt điện từ 04h30 ngày 20/05/2023)</t>
    </r>
  </si>
  <si>
    <r>
      <rPr>
        <b/>
        <sz val="11"/>
        <rFont val="Times New Roman"/>
        <family val="1"/>
      </rPr>
      <t>Tại E4.5:</t>
    </r>
    <r>
      <rPr>
        <sz val="11"/>
        <rFont val="Times New Roman"/>
        <family val="1"/>
      </rPr>
      <t xml:space="preserve">
- Cắt và kéo ra VTTN: MC331, 312
- Cắt và kéo ra VTTN: 371, 373, 375, 377, 379, 301; TUC31
- Đóng DTĐ 371-76, 373-76, 375-76, 377-76, 379-76, 301-06; TUC31-14; 312-15</t>
    </r>
  </si>
  <si>
    <r>
      <rPr>
        <b/>
        <sz val="11"/>
        <rFont val="Times New Roman"/>
        <family val="1"/>
      </rPr>
      <t>1. Tổ TTLĐ số 01 cho phép B (ETC) thực hiện TNĐK CBM năm 2023:</t>
    </r>
    <r>
      <rPr>
        <sz val="11"/>
        <rFont val="Times New Roman"/>
        <family val="1"/>
      </rPr>
      <t xml:space="preserve">
- Thí nghiệm định kỳ các hạng mục CBM các thiết bị thuộc thanh cái C11E4.5 gồm TUC11, DCL112-1, 171-1, 131-1
- Thí nghiệm mạch điều khiển, đo lường, bảo vệ, tín hiệu Scada thanh cái C11E4.5
</t>
    </r>
    <r>
      <rPr>
        <b/>
        <sz val="11"/>
        <color rgb="FFFF0000"/>
        <rFont val="Times New Roman"/>
        <family val="1"/>
      </rPr>
      <t>2. Tổ TTLĐ số 01 thực hiện:</t>
    </r>
    <r>
      <rPr>
        <sz val="11"/>
        <color rgb="FFFF0000"/>
        <rFont val="Times New Roman"/>
        <family val="1"/>
      </rPr>
      <t xml:space="preserve">
- Vệ sinh công nghiệp, kiểm tra tiếp xúc các thiết bị TUC11, DCL112-1, DCL171-1, 131-1E4.5</t>
    </r>
  </si>
  <si>
    <r>
      <rPr>
        <b/>
        <sz val="11"/>
        <rFont val="Times New Roman"/>
        <family val="1"/>
      </rPr>
      <t>1. Tổ TTLĐ số 01 cho phép B (ETC) thực hiện TNĐK CBM năm 2023:</t>
    </r>
    <r>
      <rPr>
        <sz val="11"/>
        <rFont val="Times New Roman"/>
        <family val="1"/>
      </rPr>
      <t xml:space="preserve">
 - Thí nghiệm định kỳ, các hạng mục CBM các thiết bị  thuộc thanh cái C31E4.5 (MC371, 373, 375, 377, 379, 301, TUC31, 341-1, TD31, 312-1, tụ 301, cáp tụ 301, cáp TD31)
- Thí nghiệm mạch điều khiển, đo lường, bảo vệ, tín hiệu Scada thanh cái C31E4.5
</t>
    </r>
    <r>
      <rPr>
        <b/>
        <sz val="11"/>
        <rFont val="Times New Roman"/>
        <family val="1"/>
      </rPr>
      <t>2. Tổ TTLĐ số 01 thực hiện:</t>
    </r>
    <r>
      <rPr>
        <sz val="11"/>
        <rFont val="Times New Roman"/>
        <family val="1"/>
      </rPr>
      <t xml:space="preserve">
- Vệ sinh công nghiệp, kiểm tra tiếp xúc các thiết bị TUC31, MC371, MC373,  MC375, MC377, MC379, MC301, DCL312-1E4.5</t>
    </r>
  </si>
  <si>
    <r>
      <rPr>
        <b/>
        <sz val="11"/>
        <rFont val="Times New Roman"/>
        <family val="1"/>
      </rPr>
      <t>1. Tổ TTLĐ số 01 cho phép B (ETC) thực hiện TNĐK CBM năm 2023:</t>
    </r>
    <r>
      <rPr>
        <sz val="11"/>
        <rFont val="Times New Roman"/>
        <family val="1"/>
      </rPr>
      <t xml:space="preserve">
- Thí nghiệm định kỳ các hạng mục CBM các thiết bị thuộc ngăn lộ MBAT1, 131, 331E4.5 (MBAT1, MC131, DCL131-3, MC331, cáp lực 331)
- Thí nghiệm mạch điều khiển, đo lường, bảo vệ, tín hiệu Scada ngăn lộ MBAT1, 131, 331E4.5
</t>
    </r>
    <r>
      <rPr>
        <b/>
        <sz val="11"/>
        <color rgb="FFFF0000"/>
        <rFont val="Times New Roman"/>
        <family val="1"/>
      </rPr>
      <t>2. Tổ TTLĐ số 01 thực hiện:</t>
    </r>
    <r>
      <rPr>
        <sz val="11"/>
        <color rgb="FFFF0000"/>
        <rFont val="Times New Roman"/>
        <family val="1"/>
      </rPr>
      <t xml:space="preserve">
- Vệ sinh công nghiệp, kiểm tra tiếp xúc các thiết bị MBAT1, MC131, TI131, DCL131-3, MC331, TI331E4.5</t>
    </r>
  </si>
  <si>
    <r>
      <rPr>
        <b/>
        <sz val="11"/>
        <rFont val="Times New Roman"/>
        <family val="1"/>
      </rPr>
      <t>1. Tổ TTLĐ số 01 cho phép B (ETC) thực hiện TNĐK CBM năm 2023:</t>
    </r>
    <r>
      <rPr>
        <sz val="11"/>
        <rFont val="Times New Roman"/>
        <family val="1"/>
      </rPr>
      <t xml:space="preserve">
- Thí nghiệm định kỳ các hạng mục CBM các thiết bị thuộc ngăn lộ MBAT2, 132E4.5 (MBAT2, MC132, DCL132-3)
- Thí nghiệm mạch điều khiển, đo lường, bảo vệ, tín hiệu Scada ngăn lộ MBAT2, 132E4.5
</t>
    </r>
    <r>
      <rPr>
        <b/>
        <sz val="11"/>
        <color rgb="FFFF0000"/>
        <rFont val="Times New Roman"/>
        <family val="1"/>
      </rPr>
      <t>2. Tổ TTLĐ số 01 thực hiện:</t>
    </r>
    <r>
      <rPr>
        <sz val="11"/>
        <color rgb="FFFF0000"/>
        <rFont val="Times New Roman"/>
        <family val="1"/>
      </rPr>
      <t xml:space="preserve">
- Vệ sinh công nghiệp, kiểm tra tiếp xúc MBAT2, MC132, TI132, DCL132-3, MC332, TI332E4.5</t>
    </r>
  </si>
  <si>
    <r>
      <rPr>
        <b/>
        <sz val="11"/>
        <rFont val="Times New Roman"/>
        <family val="1"/>
      </rPr>
      <t>1. Tổ TTLĐ số 01 cho phép B (ETC) thực hiện TNĐK CBM năm 2023:</t>
    </r>
    <r>
      <rPr>
        <sz val="11"/>
        <rFont val="Times New Roman"/>
        <family val="1"/>
      </rPr>
      <t xml:space="preserve">
- Thí nghiệm định kỳ các hạng mục CBM các thiết bị thuộc thanh cái C12E4.5 gồm TUC12, DCL112-2, 172-2, 174-2, 132-2
- Thí nghiệm mạch điều khiển, đo lường, bảo vệ, tín hiệu Scada thanh cái C12E4.5
</t>
    </r>
    <r>
      <rPr>
        <b/>
        <sz val="11"/>
        <color rgb="FFFF0000"/>
        <rFont val="Times New Roman"/>
        <family val="1"/>
      </rPr>
      <t>2. Tổ TTLĐ số 01 thực hiện:</t>
    </r>
    <r>
      <rPr>
        <sz val="11"/>
        <color rgb="FFFF0000"/>
        <rFont val="Times New Roman"/>
        <family val="1"/>
      </rPr>
      <t xml:space="preserve">
- Vệ sinh công nghiệp, kiểm tra tiếp xúc TUC12, DCL112-2, DCL172-2, 174-2, 132-2E4.5
- Xử lý phát nhiệt tại kẹp cực pha C thanh cái C12 về phía DCL172-2E4.5</t>
    </r>
  </si>
  <si>
    <t>Chỉnh TĐL; Xem xét PT ngày; khống chế tổng tải E4.13; E4.19&lt;20 MW 
(Từ 23h00-06h00)</t>
  </si>
  <si>
    <r>
      <rPr>
        <b/>
        <sz val="11"/>
        <rFont val="Times New Roman"/>
        <family val="1"/>
      </rPr>
      <t xml:space="preserve">1. Tổ ĐZ 110kV Phú Thọ cho phép B (Công ty Trường Sơn) thực hiện dự án Nâng cao năng lực truyền tải đường dây 110kV Trạm 220kV Việt Trì - TBA 110kV Bắc Việt Trì - TBA 110kV Thụy Vân, tỉnh Phú Thọ: </t>
    </r>
    <r>
      <rPr>
        <sz val="11"/>
        <rFont val="Times New Roman"/>
        <family val="1"/>
      </rPr>
      <t xml:space="preserve">
- Thay dây dẫn AC240 bằng dây dẫn siêu nhiệt ACC367 từ cột 7-8 và 10-11 Đ/d 177E4.4 (T220 Việt Trì) -171E4.6 (Bắc Việt Trì)
</t>
    </r>
    <r>
      <rPr>
        <sz val="11"/>
        <color rgb="FFFF0000"/>
        <rFont val="Times New Roman"/>
        <family val="1"/>
      </rPr>
      <t>- Yêu cầu Đơn vị QLVH + đơn vị thi công gửi bản cam kết đấu nối đúng thứ tự pha hiện trạng để tránh ngược pha phụ tải sau khi khôi phục điện</t>
    </r>
  </si>
  <si>
    <r>
      <rPr>
        <b/>
        <sz val="11"/>
        <rFont val="Times New Roman"/>
        <family val="1"/>
      </rPr>
      <t xml:space="preserve">1. Tổ ĐZ 110kV Phú Thọ cho phép B (Công ty Trường Sơn) thực hiện dự án Nâng cao năng lực truyền tải đường dây 110kV Trạm 220kV Việt Trì - TBA 110kV Bắc Việt Trì - TBA 110kV Thụy Vân, tỉnh Phú Thọ: </t>
    </r>
    <r>
      <rPr>
        <sz val="11"/>
        <rFont val="Times New Roman"/>
        <family val="1"/>
      </rPr>
      <t xml:space="preserve">
- Thay dây dẫn AC240 bằng dây dẫn siêu nhiệt ACC367 từ cột 11-13 Đ/d 177E4.4 (T220 Việt Trì) -171E4.6 (Bắc Việt Trì)
</t>
    </r>
    <r>
      <rPr>
        <sz val="11"/>
        <color rgb="FFFF0000"/>
        <rFont val="Times New Roman"/>
        <family val="1"/>
      </rPr>
      <t>- Yêu cầu Đơn vị QLVH + đơn vị thi công gửi bản cam kết đấu nối đúng thứ tự pha hiện trạng để tránh ngược pha phụ tải sau khi khôi phục điện</t>
    </r>
  </si>
  <si>
    <r>
      <rPr>
        <b/>
        <sz val="11"/>
        <rFont val="Times New Roman"/>
        <family val="1"/>
      </rPr>
      <t xml:space="preserve">1. Tổ ĐZ 110kV Phú Thọ cho phép B (Công ty Trường Sơn) thực hiện dự án Nâng cao năng lực truyền tải đường dây 110kV Trạm 220kV Việt Trì - TBA 110kV Bắc Việt Trì - TBA 110kV Thụy Vân, tỉnh Phú Thọ: </t>
    </r>
    <r>
      <rPr>
        <sz val="11"/>
        <rFont val="Times New Roman"/>
        <family val="1"/>
      </rPr>
      <t xml:space="preserve">
- Thay dây dẫn AC240 bằng dây dẫn siêu nhiệt ACC367 từ cột 5-7 Đ/d 177E4.4 (T220 Việt Trì) -171E4.6 (Bắc Việt Trì)
</t>
    </r>
    <r>
      <rPr>
        <sz val="11"/>
        <color rgb="FFFF0000"/>
        <rFont val="Times New Roman"/>
        <family val="1"/>
      </rPr>
      <t>- Yêu cầu Đơn vị QLVH + đơn vị thi công gửi bản cam kết đấu nối đúng thứ tự pha hiện trạng để tránh ngược pha phụ tải sau khi khôi phục điện</t>
    </r>
  </si>
  <si>
    <r>
      <rPr>
        <b/>
        <sz val="11"/>
        <color rgb="FFFF0000"/>
        <rFont val="Times New Roman"/>
        <family val="1"/>
      </rPr>
      <t>A1 tính toán dịch chuyển làm đêm từ 23h00 ngày 17/5/2023 sang 06h00 ngày 18/5/2023 không phải khống chế tổng phụ tải E4.13 và E4.19 &lt;20 MW</t>
    </r>
    <r>
      <rPr>
        <b/>
        <sz val="11"/>
        <rFont val="Times New Roman"/>
        <family val="1"/>
      </rPr>
      <t xml:space="preserve">
1. Tổ TTLĐ số 01 cho phép B (ETC) thực hiện TNĐK CBM năm 2023:</t>
    </r>
    <r>
      <rPr>
        <sz val="11"/>
        <rFont val="Times New Roman"/>
        <family val="1"/>
      </rPr>
      <t xml:space="preserve">
- Thí nghiệm định kỳ các hạng mục CBM các thiết bị thuộc ngăn lộ 174E4.5 gồm TU174, MC174, TI174, DCL174-7
- Thí nghiệm mạch điều khiển, đo lường, bảo vệ, tín hiệu Scada ngăn lộ 174E4.5
</t>
    </r>
    <r>
      <rPr>
        <b/>
        <sz val="11"/>
        <color rgb="FFFF0000"/>
        <rFont val="Times New Roman"/>
        <family val="1"/>
      </rPr>
      <t>2. Tổ ĐZ 110kV Phú Thọ thực hiện:</t>
    </r>
    <r>
      <rPr>
        <sz val="11"/>
        <color rgb="FFFF0000"/>
        <rFont val="Times New Roman"/>
        <family val="1"/>
      </rPr>
      <t xml:space="preserve">
- Kiểm tra nguội, vệ sinh cách điện từ vị trí cột 30 - 50 Đ/d 171E4.13 (Cẩm Khê) - 174E4.5 (Đồng Xuân)</t>
    </r>
    <r>
      <rPr>
        <sz val="11"/>
        <rFont val="Times New Roman"/>
        <family val="1"/>
      </rPr>
      <t xml:space="preserve">
</t>
    </r>
    <r>
      <rPr>
        <b/>
        <sz val="11"/>
        <color rgb="FFFF0000"/>
        <rFont val="Times New Roman"/>
        <family val="1"/>
      </rPr>
      <t>3. Tổ TTLĐ số 01 thực hiện:</t>
    </r>
    <r>
      <rPr>
        <sz val="11"/>
        <color rgb="FFFF0000"/>
        <rFont val="Times New Roman"/>
        <family val="1"/>
      </rPr>
      <t xml:space="preserve">
- Vệ sinh công nghiệp, kiểm tra tiếp xúc các thiết bị thuộc ngăn lộ 174 E4.5 gồm MC174, TI174, xử lý phát nhiệt tại kẹp cực pha B TI174 phía MC174E4.5 (Đồng Xuân)</t>
    </r>
  </si>
  <si>
    <r>
      <t xml:space="preserve">KẾ HOẠCH CẮT ĐIỆN &amp; TÁCH THIẾT BỊ
</t>
    </r>
    <r>
      <rPr>
        <b/>
        <u/>
        <sz val="12"/>
        <rFont val="Times New Roman"/>
        <family val="1"/>
      </rPr>
      <t xml:space="preserve">Tuần 20 đột xuất lần 01 </t>
    </r>
    <r>
      <rPr>
        <b/>
        <sz val="12"/>
        <rFont val="Times New Roman"/>
        <family val="1"/>
      </rPr>
      <t>(Từ ngày 16 tháng 05 đến ngày 22 tháng 05 năm 2023)</t>
    </r>
  </si>
  <si>
    <t>BM11/PCPT-ĐĐ/QĐ 851-01</t>
  </si>
  <si>
    <t>Ngừng giảm cung cấp điện để đảm bảo an ninh hệ thông điện do nắng nóng</t>
  </si>
  <si>
    <t>* Cao điểm trưa ngày 17-05-2023</t>
  </si>
  <si>
    <r>
      <t xml:space="preserve">Căn cứ vào CV số 860/ QĐ-UBND  về  việc phê duyệt  phương án cung ứng điện và danh sách khách hàng sử dụng điện quan trọng  theo tứ tự ưu tiên trên địa bàn tỉnh Phú Thọ 2023
Căn cứ vào </t>
    </r>
    <r>
      <rPr>
        <sz val="12"/>
        <color rgb="FFFF0000"/>
        <rFont val="Times New Roman"/>
        <family val="1"/>
      </rPr>
      <t xml:space="preserve">CV số 2215/EVNNPC-KT ngày 16/05/2023 </t>
    </r>
    <r>
      <rPr>
        <sz val="12"/>
        <rFont val="Times New Roman"/>
        <family val="1"/>
      </rPr>
      <t>phân bổ công suất sử dụng cực đại tuần 20 từ ngày 17/05 – 19/05/2023.</t>
    </r>
  </si>
  <si>
    <t>RCL 371/38/2 Mạn Lạn-Thanh Xá</t>
  </si>
  <si>
    <t>RCL374/168/29 Xuân Đài lộ 374E4.8</t>
  </si>
  <si>
    <t>RCL375/64/51/3 Gia Điền-Đại Phạm lộ 375E4.14</t>
  </si>
  <si>
    <t>RCL374/175/10B Mỹ Thuận-Thu Ngạc lộ 374E4.8</t>
  </si>
  <si>
    <t>ĐZ 371E4.21</t>
  </si>
  <si>
    <t>Cắt MC371E4.21</t>
  </si>
  <si>
    <t>ĐZ 373E4.21</t>
  </si>
  <si>
    <t>ĐZ 375E4.5</t>
  </si>
  <si>
    <t>Cắt MC373E4.21</t>
  </si>
  <si>
    <t>Cắt RCL374/168/29 Xuân Đài</t>
  </si>
  <si>
    <t>RCL373/136 lộ 373E4.13</t>
  </si>
  <si>
    <t>RCL373/27/1 Hy Cương-Tiên Kiên lộ 373E4.10</t>
  </si>
  <si>
    <t>RCL372/71/1 Hà Thạch-Phù Ninh lộ 372E4.7</t>
  </si>
  <si>
    <t>DCLPT371-7/88/19 Chí Tiên- Ninh Dân lộ 371E4.9</t>
  </si>
  <si>
    <t>RCL373/64/1LL371E4.17 lộ 373E4.10</t>
  </si>
  <si>
    <t>RCL379/40 lộ 379E4.5</t>
  </si>
  <si>
    <t>RCL372/72 lộ 372E4.14</t>
  </si>
  <si>
    <t>Cắt RCL373/136</t>
  </si>
  <si>
    <t>Cắt RCL372/71/1 Hà Thạch-Phù Ninh</t>
  </si>
  <si>
    <t>Cắt DCLPT371-7/88/19 Chí Tiên- Ninh Dân</t>
  </si>
  <si>
    <t>Cắt RCL373/64/1LL371E4.17</t>
  </si>
  <si>
    <t>Cắt RCL372/72</t>
  </si>
  <si>
    <t>Cắt giảm tải khoảng 36 MW</t>
  </si>
  <si>
    <t>* Cao điểm tối ngày 17-05-2023</t>
  </si>
  <si>
    <t>RCL371/157 lộ 371 TCĐP</t>
  </si>
  <si>
    <t>RCL371/46 lộ 371E4.7</t>
  </si>
  <si>
    <t>DCLPT 478-7/21/1 Giáp Lai lộ 478E4.8</t>
  </si>
  <si>
    <t>DCLPT471-7/40/6 Khải Xuân lộ 471E4.7</t>
  </si>
  <si>
    <t>DCLPT471-7/59/7 Tiên Phú lộ 471E4.7</t>
  </si>
  <si>
    <t>RCL373/15/1A Sông Lô lộ 373E4.1</t>
  </si>
  <si>
    <t>RCL373/22/2 Cảng VT lộ 373E4.1</t>
  </si>
  <si>
    <t>DCLPT471-7/70LL472E4.13 lộ 475E4.19</t>
  </si>
  <si>
    <t>RCL374/80/1 Minh Lương lộ 374E4.14</t>
  </si>
  <si>
    <t>RCL374/65/6 Đông Khê lộ 374E4.14</t>
  </si>
  <si>
    <t>DCLPT479-7/212 lộ 479E4.17</t>
  </si>
  <si>
    <t>DCLPT472-7/11/96/2 Vân Phú 4 lộ 472E4.6</t>
  </si>
  <si>
    <t>Chỉ tiêu độ tin cậy CCĐ tuần 20 đột xuất lần 01 dự kiến theo kế hoạch của B4</t>
  </si>
  <si>
    <r>
      <t xml:space="preserve">P4: </t>
    </r>
    <r>
      <rPr>
        <sz val="13"/>
        <rFont val="Times New Roman"/>
        <family val="1"/>
      </rPr>
      <t>……………………………..................................................................</t>
    </r>
    <r>
      <rPr>
        <b/>
        <sz val="13"/>
        <rFont val="Times New Roman"/>
        <family val="1"/>
      </rPr>
      <t xml:space="preserve">
 P7: </t>
    </r>
    <r>
      <rPr>
        <sz val="13"/>
        <rFont val="Times New Roman"/>
        <family val="1"/>
      </rPr>
      <t>……………………………….............................................................</t>
    </r>
    <r>
      <rPr>
        <b/>
        <sz val="13"/>
        <rFont val="Times New Roman"/>
        <family val="1"/>
      </rPr>
      <t xml:space="preserve">
P9:</t>
    </r>
    <r>
      <rPr>
        <sz val="13"/>
        <rFont val="Times New Roman"/>
        <family val="1"/>
      </rPr>
      <t xml:space="preserve"> ……………………………..................................................................</t>
    </r>
  </si>
  <si>
    <r>
      <rPr>
        <sz val="13"/>
        <rFont val="Times New Roman"/>
        <family val="1"/>
      </rPr>
      <t xml:space="preserve">Việt Trì, ngày 17 tháng 05 năm 2025
</t>
    </r>
    <r>
      <rPr>
        <b/>
        <sz val="13"/>
        <rFont val="Times New Roman"/>
        <family val="1"/>
      </rPr>
      <t xml:space="preserve">LẬP BIỂU     </t>
    </r>
  </si>
  <si>
    <t>Cắt giảm tải khoảng 45 MW</t>
  </si>
  <si>
    <t>Cắt DCLPT 478-7/21/1 Giáp Lai</t>
  </si>
  <si>
    <t>Cắt DCLPT471-7/40/6 Khải Xuân</t>
  </si>
  <si>
    <t>Cắt RCL373/22/2 Cảng VT</t>
  </si>
  <si>
    <t>RCL374/17/1 Sông Lô 3 lộ 374E4.1</t>
  </si>
  <si>
    <t>Cắt DCLPT479-7/212</t>
  </si>
  <si>
    <t>Cắt DCLPT472-7/11/96/2 Vân Phú 4</t>
  </si>
  <si>
    <t>* Cao điểm trưa ngày 18-05-2023</t>
  </si>
  <si>
    <t>* Cao điểm tối ngày 18-05-2023</t>
  </si>
  <si>
    <t>* Cao điểm trưa ngày 19-05-2023</t>
  </si>
  <si>
    <t>* Cao điểm tối ngày 19-05-2023</t>
  </si>
  <si>
    <t>DCLPT473-7/70/1 Lương Lỗ lộ 473E4.7</t>
  </si>
  <si>
    <t>RCL473/26/1 Đỗ Xuyên lộ 473E4.7</t>
  </si>
  <si>
    <t>RCL373/187 lộ 373E4.8</t>
  </si>
  <si>
    <t>RCL377/86/4 Thọ Văn-Dị Nậu lộ 377E4.8</t>
  </si>
  <si>
    <t>RCL472/11/16/2 Chu Hóa lộ 472E4.6</t>
  </si>
  <si>
    <t>RCL472/11/16/2 Đền Hùng lộ 472E4.6</t>
  </si>
  <si>
    <t>RCL374/52 lộ 374E4.7</t>
  </si>
  <si>
    <t>RCL472/23/3 Cty Hoàng Thương-Bạch Hạc lộ 472E4.1</t>
  </si>
  <si>
    <t>RCL373/104 lộ 373E4.14</t>
  </si>
  <si>
    <t>RCL371/60 lộ 371E4.14</t>
  </si>
  <si>
    <t>DCLPT471-7/70  lộ 471E4.16</t>
  </si>
  <si>
    <t>RCL473/67 lộ 473E4.11</t>
  </si>
  <si>
    <t>RCL372/61/3 Tề Lễ-Sơn Hùng lộ 375E4.16</t>
  </si>
  <si>
    <t>471 TG Đồng Luận</t>
  </si>
  <si>
    <t>DCLPT471-7/16/1 Bach Hạc lộ 471E4.1</t>
  </si>
  <si>
    <t>Cắt DCLPT473-7/70/1 Lương Lỗ</t>
  </si>
  <si>
    <t>Cắt RCL373/187</t>
  </si>
  <si>
    <t>Cắt RCL472/11/16/2 Đền Hùng</t>
  </si>
  <si>
    <t>Cắt RCL472/23/3 Cty Hoàng Thương-Bạch Hạc</t>
  </si>
  <si>
    <t>Cắt DCLPT471-7/70</t>
  </si>
  <si>
    <t>Cắt RCL372/61/3 Tề Lễ-Sơn Hùng</t>
  </si>
  <si>
    <t>Cắt DCLPT471-7/16/1 Bach Hạc</t>
  </si>
  <si>
    <t>RCL372/181 lộ 372E4.1</t>
  </si>
  <si>
    <t>RCL373/70 lộ 373E4.11</t>
  </si>
  <si>
    <t>RCL371/32/5 Thanh Đình lộ 371E4.17</t>
  </si>
  <si>
    <t>RCL371/145 lộ 371E4.8</t>
  </si>
  <si>
    <t>RCL374/87 lộ 374E4.9</t>
  </si>
  <si>
    <t>RCL471/33/74/2 Cát Trù lộ 471E4.13</t>
  </si>
  <si>
    <t>RCL376/51/1 Bưu Điện lộ 376E4.17</t>
  </si>
  <si>
    <t>ĐZ 372E4.7</t>
  </si>
  <si>
    <t>ĐZ 372E4.8</t>
  </si>
  <si>
    <t>ĐZ 477E4.10</t>
  </si>
  <si>
    <t>Cắt RCL372/181</t>
  </si>
  <si>
    <t>Cắt MC477E4.10</t>
  </si>
  <si>
    <t>Cắt RCL371/32/5 Thanh Đình</t>
  </si>
  <si>
    <t>Cắt RCL373/70</t>
  </si>
  <si>
    <t>Cắt MC671E4.2</t>
  </si>
  <si>
    <t>Cắt RCL371/145</t>
  </si>
  <si>
    <t>Cắt RCL374/87</t>
  </si>
  <si>
    <t>RCL471/33/17 TT Cẩm Khê lộ 471E4.13</t>
  </si>
  <si>
    <t xml:space="preserve">Cắt RCL471/33/17 TT Cẩm Khê </t>
  </si>
  <si>
    <t>Cắt RCL376/51/1 Bưu Điện</t>
  </si>
  <si>
    <t>Cắt MC372E4.8</t>
  </si>
  <si>
    <t>Cắt giảm tải khoảng 47 MW</t>
  </si>
  <si>
    <t>Cắt giảm tải khoảng 39 MW</t>
  </si>
  <si>
    <t>RCL371/143/6 Bằng Giã-Vô Tranh lộ 371 TCĐP</t>
  </si>
  <si>
    <t>RCL374/21/1 Yên Kỳ lộ 374E4.5</t>
  </si>
  <si>
    <t>RCL372/187/1A Lương Sơn-Vô Tranh lộ 372E4.13</t>
  </si>
  <si>
    <t>RCL372/237A lộ 372E4.5</t>
  </si>
  <si>
    <t>RCL371/220 lộ 371E4.8</t>
  </si>
  <si>
    <t>RCL374/86/93/1 Phú Mỹ lộ 374E4.9</t>
  </si>
  <si>
    <t>RCL373/150/1 Văn Miếu-Long Cốc lộ 373E4.8</t>
  </si>
  <si>
    <t>RCL373/175/1 Vinh Tiền-Tam Thanh lộ 373E4.8</t>
  </si>
  <si>
    <t>RCL472/52/3 Tiên Kiên lộ 472E4.10</t>
  </si>
  <si>
    <t>RCL473/9/2 Thượng Nông lộ 473E4.11</t>
  </si>
  <si>
    <t>RCL371/51/7 Tạ Xá-Đồng Lương lộ 371E4.13</t>
  </si>
  <si>
    <t>RCL477/8/17/2 Phượng Lâu lộ 477E4.18</t>
  </si>
  <si>
    <t>RCL477/8/50 Hùng Lô lộ 477E4.18</t>
  </si>
  <si>
    <t>RCL374/102/2B Địch Quả lộ 374E4.8</t>
  </si>
  <si>
    <t>Cắt RCL374/21/1 Yên Kỳ</t>
  </si>
  <si>
    <t>RCL373/1 Liên Hoa (RMU1_374E4.7) lộ 374E4.10</t>
  </si>
  <si>
    <t>Cắt RCL373/1 Liên Hoa (RMU1_374E4.7)</t>
  </si>
  <si>
    <t>Đặng Văn Khánh</t>
  </si>
  <si>
    <t>Yêu cầu: * Đề nghị các đơn vị tính toán chỉ số OMS dự kiến theo kế hoạch và xem lại tính chất công việc để không để vượt chỉ số độ tin cậy cung cấp điện
                * Phòng kinh doanh theo dõi giám sát việc thực hiện tiết giảm sản lượng, công suất của các khách hàng lớn
                * Các Điện lực chủ động theo dõi việc thực hiện triển khai điều tiết đến các khách hàng và giám sát việc thực hiện của các khách hàng. Điện lực thực hiện nghiệm các chỉ đạo của Công ty.
                * Phòng Điều độ kiểm soát công suất sử dụng chung để điều hành.</t>
  </si>
  <si>
    <t>Phòng Điều độ, Kỹ thuật, Kinh doanh kính trình Giám đốc kế hoạch tiết kiệm điện và kết hợp thực hiện các công việc theo văn bản của Tổng công ty, cụ thể như sau:</t>
  </si>
  <si>
    <t>RCL372/311 lộ 372E4.13</t>
  </si>
  <si>
    <t>Cắt RCL372/311</t>
  </si>
  <si>
    <t>RCL375/64/50 Phương Viên-Lửa Việt lộ 375E4.14</t>
  </si>
  <si>
    <t>RCL373/42/1A Đồng Lạc-Minh Hòa lộ 373E4.13</t>
  </si>
  <si>
    <t>RCL372/30/2B TT Đoan Hùng 5 lộ 372E4.14</t>
  </si>
  <si>
    <t>Cắt RCL372/30/2B TT Đoan Hùng 5</t>
  </si>
  <si>
    <t xml:space="preserve">RCL372/71/23 Hà Thạch-Phù Ninh lộ 372E4.7 </t>
  </si>
  <si>
    <t>RCL371/44/7 Đông Thành-Võ Lao lộ 371E4.7</t>
  </si>
  <si>
    <t>Cắt RCL371/44/7 Đông Thành-Võ Lao</t>
  </si>
  <si>
    <r>
      <t xml:space="preserve">ĐZ 35kV sau DCLPT377-7/86/4.2 Thọ Văn-Dị Nậu cấp đến DCLPT377-7/86/85 Thọ Văn-Dị Nậu lộ 377E4.8
</t>
    </r>
    <r>
      <rPr>
        <b/>
        <sz val="11"/>
        <rFont val="Times New Roman"/>
        <family val="1"/>
      </rPr>
      <t xml:space="preserve">(Kết hợp lịch cắt điện Tuần 20 đã được duyệt) </t>
    </r>
  </si>
  <si>
    <r>
      <rPr>
        <b/>
        <sz val="11"/>
        <rFont val="Times New Roman"/>
        <family val="1"/>
      </rPr>
      <t xml:space="preserve">1. ĐL Tam Nông cho phép B (Công ty CP DPS Phú Thọ) thực hiện công trình Đường giao thông nối từ QL32 đi DDT kết nối KCN Tam Nông với KCN Trung Hà:
</t>
    </r>
    <r>
      <rPr>
        <b/>
        <i/>
        <sz val="11"/>
        <rFont val="Times New Roman"/>
        <family val="1"/>
      </rPr>
      <t xml:space="preserve">* Tại khoảng cột 82-84 NR Thọ Văn-Dị Nậu lộ 377E4.8:
</t>
    </r>
    <r>
      <rPr>
        <sz val="11"/>
        <rFont val="Times New Roman"/>
        <family val="1"/>
      </rPr>
      <t xml:space="preserve">- Tại vị trí cột 83 thay vị trí cột cũ bằng vị trí cột mới gồm: 01 cột NPC.I-18-190-13 + 01 móng MT-8, lắp 01 xà X2BC-35kV, lắp 01 sứ SĐĐ-35kV, 06 CN-35kV, 01 bộ tiếp địa RC4. Sử dụng dây dẫn 3AC-95/16.
- Tại vị trí cột 82, 84 tận dụng lại cột, xà, sứ hiện trạng. Sử dụng dây dẫn mới 3AC-95/16.
- Thực hiện kéo dây lấy độ võng từng pha, đấu nối dây dẫn mới kéo từng pha theo thứ tự đã đánh dấu từ cột 82 đến cột 84 NR Thọ Văn - Dị Nậu lộ 377E4.8.
- Thu hồi dây dẫn + sứ từ cột 82-84 NR Thọ Văn - Dị Nậu lộ 377E4.8.
</t>
    </r>
    <r>
      <rPr>
        <sz val="11"/>
        <color rgb="FFFF0000"/>
        <rFont val="Times New Roman"/>
        <family val="1"/>
      </rPr>
      <t>- Yêu cầu Đơn vị QLVH + đơn vị thi công gửi bản cam kết đấu nối đúng thứ tự pha hiện trạng để tránh ngược pha phụ tải sau khi khôi phục điện</t>
    </r>
    <r>
      <rPr>
        <sz val="11"/>
        <rFont val="Times New Roman"/>
        <family val="1"/>
      </rPr>
      <t xml:space="preserve">
</t>
    </r>
    <r>
      <rPr>
        <b/>
        <sz val="11"/>
        <rFont val="Times New Roman"/>
        <family val="1"/>
      </rPr>
      <t>2. Sau khi kết thúc công tác, HĐNT đồng ý đóng điện thực hiện khôi phục điện</t>
    </r>
  </si>
  <si>
    <r>
      <rPr>
        <b/>
        <sz val="10.5"/>
        <color indexed="8"/>
        <rFont val="Times New Roman"/>
        <family val="1"/>
      </rPr>
      <t xml:space="preserve">1. ĐL Tam Nông cho phép B (Công ty TNHH Hải Long) thực hiện dự án Nâng cao năng lực truyền tải đường dây 35kV lộ 373 trạm 110kV Tam Nông, tỉnh Phú Thọ:
</t>
    </r>
    <r>
      <rPr>
        <b/>
        <i/>
        <sz val="10.5"/>
        <color rgb="FF000000"/>
        <rFont val="Times New Roman"/>
        <family val="1"/>
      </rPr>
      <t>* Từ cột 56 đến 64 đường trục 373E4.16 và từ cột 1 đến 7 NR Xuân Quang 1 lộ 373E4.16:</t>
    </r>
    <r>
      <rPr>
        <b/>
        <sz val="10.5"/>
        <color indexed="8"/>
        <rFont val="Times New Roman"/>
        <family val="1"/>
      </rPr>
      <t xml:space="preserve">
</t>
    </r>
    <r>
      <rPr>
        <sz val="10.5"/>
        <color rgb="FF000000"/>
        <rFont val="Times New Roman"/>
        <family val="1"/>
      </rPr>
      <t xml:space="preserve">- Dựng cột, lắp xà, sứ, kéo dải căng dây, lấy độ võng từ cột 56-64 đường trục 373E4.16, từ cột 1 đến cột 7 NR Xuân Quang 1 lộ 373 E4.16; thay dây dẫn từ AC50 thành loại AC120 chiều dài 1,704km
- Thu hồi dây dẫn cũ AC50/8 từ cột 56-64 đường trục 373E4.16, từ cột 1-7 NR Xuân Quang 1 lộ 373E4.16 chiều dài 1,704km.
- Thay thế cột tại các vị trí cột 64, 59A, 60A, 61A, 62A, đường trục 373E4.16; cột 1, 2, 3, 5, 1A, 3A NR Xuân Quang 1 lộ 373E4.16
- Thay thế dây dẫn AC50 thành AC120, chiều dài 736m; thay xà sứ cách điện + phụ kiện từ cột 64 đường trục 373E4.16 đến cột số 6 NR Xuân Quang 1 lộ 373E4.16; Lắp đặt mới và thay thế 30 bộ sứ cách điện + Phụ kiện trong đó loại chuỗi néo CN-35kV 18 chuỗi và 12 bộ sứ SDD-35kV; Lắp đặt mới và thay thế 10 bộ xà + phụ kiện loại X1-35kV, X2-35kV, XĐ-2T-1LT-SC, XĐV35-1LT-SĐ.
</t>
    </r>
    <r>
      <rPr>
        <b/>
        <i/>
        <sz val="10.5"/>
        <color rgb="FF000000"/>
        <rFont val="Times New Roman"/>
        <family val="1"/>
      </rPr>
      <t>* Tại cột 1A (XDM) NR Xuân Quang lộ 373E4.16:</t>
    </r>
    <r>
      <rPr>
        <sz val="10.5"/>
        <color rgb="FF000000"/>
        <rFont val="Times New Roman"/>
        <family val="1"/>
      </rPr>
      <t xml:space="preserve">
- Lắp đặt: Biến điện áp cấp nguồn = 01 bộ, RCL35kV/630A (đã bao gồm tủ điều khiển, modem 3G/APN, giá đỡ, cáp điều khiển, kẹp cực) = 01 bộ, Cầu dao liên động 3 pha 35kV - 630A = 01 bộ, Cầu chì tự rơi 35kV  (bộ 1 pha) – Polymer = 01 bộ, Chống sét van 35kV = 01 bộ, Xà, giá đỡ và các phụ kiện kèm theo (ĐS mới RCL373/64/1 Xuân Quang 1, DCL373-7/64/1 Xuân Quang 1). Sau khi kết thúc công tác để RCL373/64/1 Xuân Quang 1, DCL373-7/64/1 Xuân Quang 1 ở vị trí cắt. 
- Test tín hiệu SCADA của RCL373/64/1 Xuân Quang 1 lắp mới về TTĐKX
</t>
    </r>
    <r>
      <rPr>
        <sz val="10.5"/>
        <color rgb="FFFF0000"/>
        <rFont val="Times New Roman"/>
        <family val="1"/>
      </rPr>
      <t>- Yêu cầu NVVH gửi bìa phiếu PCĐ tối thiểu 2 giờ trước thời điểm dự kiến đóng điện về phòng Điều độ</t>
    </r>
    <r>
      <rPr>
        <sz val="10.5"/>
        <color rgb="FF000000"/>
        <rFont val="Times New Roman"/>
        <family val="1"/>
      </rPr>
      <t xml:space="preserve">
</t>
    </r>
    <r>
      <rPr>
        <sz val="10.5"/>
        <color rgb="FFFF0000"/>
        <rFont val="Times New Roman"/>
        <family val="1"/>
      </rPr>
      <t>- Yêu cầu Đơn vị QLVH + đơn vị thi công gửi bản cam kết đấu nối đúng thứ tự pha hiện trạng để tránh ngược pha phụ tải sau khi khôi phục điện</t>
    </r>
    <r>
      <rPr>
        <sz val="10.5"/>
        <color rgb="FF000000"/>
        <rFont val="Times New Roman"/>
        <family val="1"/>
      </rPr>
      <t xml:space="preserve">
</t>
    </r>
    <r>
      <rPr>
        <b/>
        <sz val="10.5"/>
        <color indexed="8"/>
        <rFont val="Times New Roman"/>
        <family val="1"/>
      </rPr>
      <t xml:space="preserve">2. ĐL Tam Nông thực hiện:
</t>
    </r>
    <r>
      <rPr>
        <sz val="10.5"/>
        <color indexed="8"/>
        <rFont val="Times New Roman"/>
        <family val="1"/>
      </rPr>
      <t xml:space="preserve">- Bảo dưỡng DCL xuống MBA tại các TBA Tứ Mỹ 1, 2, 3, 4, 5 lộ 373E4.16
</t>
    </r>
    <r>
      <rPr>
        <b/>
        <sz val="10.5"/>
        <color rgb="FF000000"/>
        <rFont val="Times New Roman"/>
        <family val="1"/>
      </rPr>
      <t xml:space="preserve">3. Sau khi kết thúc công tác, HĐNT đồng ý đóng điện thực hiện khôi phục điện </t>
    </r>
    <r>
      <rPr>
        <b/>
        <sz val="10.5"/>
        <color rgb="FFFF0000"/>
        <rFont val="Times New Roman"/>
        <family val="1"/>
      </rPr>
      <t>theo mục 4.3 STT</t>
    </r>
  </si>
  <si>
    <r>
      <t xml:space="preserve">ĐZ 35kV sau DCL371-7/202/4 Lâm Lợi - Tứ Hiệp đến DCL371-7/202/29/1 Lâm Lợi - Tứ Hiệp lộ 371 TCĐP
</t>
    </r>
    <r>
      <rPr>
        <b/>
        <sz val="11"/>
        <rFont val="Times New Roman"/>
        <family val="1"/>
      </rPr>
      <t>(Ủy quyền ĐL thao tác)</t>
    </r>
    <r>
      <rPr>
        <sz val="11"/>
        <rFont val="Times New Roman"/>
        <family val="1"/>
      </rPr>
      <t xml:space="preserve">
</t>
    </r>
    <r>
      <rPr>
        <b/>
        <sz val="11"/>
        <rFont val="Times New Roman"/>
        <family val="1"/>
      </rPr>
      <t>(Kết hợp lịch cắt điện Tuần 20 đã được duyệt)</t>
    </r>
  </si>
  <si>
    <r>
      <rPr>
        <b/>
        <sz val="11"/>
        <rFont val="Times New Roman"/>
        <family val="1"/>
      </rPr>
      <t>Tại các TBA Lâm Lợi 1, 2, 3:</t>
    </r>
    <r>
      <rPr>
        <sz val="11"/>
        <rFont val="Times New Roman"/>
        <family val="1"/>
      </rPr>
      <t xml:space="preserve">
- Cắt DCL331-3
* Cắt không tải DCL371-7/202/4 Lâm Lợi - Tứ Hiệp
* DCL371-7/202/29/1 Lâm Lợi - Tứ Hiệp cắt</t>
    </r>
  </si>
  <si>
    <r>
      <rPr>
        <b/>
        <sz val="11"/>
        <rFont val="Times New Roman"/>
        <family val="1"/>
      </rPr>
      <t xml:space="preserve">1. ĐL Hạ Hòa thực hiện: </t>
    </r>
    <r>
      <rPr>
        <sz val="11"/>
        <rFont val="Times New Roman"/>
        <family val="1"/>
      </rPr>
      <t xml:space="preserve">
- Lắp chụp 3m, thay xà XZ-35kV bằng xà X2-35kV, lên dây, lấy độ võng tại vị trí cột 16 NR MV Lâm Lợi-Tứ Hiệp lộ 371 TCĐP để nâng cao khoảng cách pha đất
- Lấy lại độ võng cả 3 pha khoảng cột 28 đến 29 NR MV Lâm Lợi-Tứ Hiệp lộ 371 TCĐP
- Bảo dưỡng DCL331-3 xuống MBA tại các TBA Lâm Lợi 1, 2 lộ 371 TCĐP</t>
    </r>
  </si>
  <si>
    <r>
      <t xml:space="preserve">KẾ HOẠCH CẮT ĐIỆN &amp; TÁCH THIẾT BỊ
</t>
    </r>
    <r>
      <rPr>
        <b/>
        <u/>
        <sz val="12"/>
        <rFont val="Times New Roman"/>
        <family val="1"/>
      </rPr>
      <t xml:space="preserve">Tuần 20 đột xuất lần 02 </t>
    </r>
    <r>
      <rPr>
        <b/>
        <sz val="12"/>
        <rFont val="Times New Roman"/>
        <family val="1"/>
      </rPr>
      <t>(Từ ngày 16 tháng 05 đến ngày 22 tháng 05 năm 2023)</t>
    </r>
  </si>
  <si>
    <r>
      <rPr>
        <sz val="13"/>
        <rFont val="Times New Roman"/>
        <family val="1"/>
      </rPr>
      <t xml:space="preserve">Việt Trì, ngày 18 tháng 05 năm 2025
</t>
    </r>
    <r>
      <rPr>
        <b/>
        <sz val="13"/>
        <rFont val="Times New Roman"/>
        <family val="1"/>
      </rPr>
      <t xml:space="preserve">LẬP BIỂU     </t>
    </r>
  </si>
  <si>
    <t>Cắt giảm tải khoảng 66 MW</t>
  </si>
  <si>
    <t>RCLPT476/59/1A Bột Sắn lộ 476E4.7</t>
  </si>
  <si>
    <t>Cắt RCLPT476/59/1A Bột Sắn</t>
  </si>
  <si>
    <t>Cắt giảm tải khoảng 56 MW</t>
  </si>
  <si>
    <t>Cắt giảm tải khoảng 48 MW</t>
  </si>
  <si>
    <t>Cắt giảm tải khoảng 40 MW</t>
  </si>
  <si>
    <r>
      <t xml:space="preserve">Căn cứ vào CV số 860/ QĐ-UBND  về  việc phê duyệt  phương án cung ứng điện và danh sách khách hàng sử dụng điện quan trọng  theo tứ tự ưu tiên trên địa bàn tỉnh Phú Thọ 2023
Căn cứ vào </t>
    </r>
    <r>
      <rPr>
        <sz val="12"/>
        <color rgb="FFFF0000"/>
        <rFont val="Times New Roman"/>
        <family val="1"/>
      </rPr>
      <t xml:space="preserve">CV số      /EVNNPC-KT ngày 17/05/2023 về việc </t>
    </r>
    <r>
      <rPr>
        <sz val="12"/>
        <rFont val="Times New Roman"/>
        <family val="1"/>
      </rPr>
      <t>cập nhật phân bổ công suất sử dụng cho các CTĐL ngày 18-19/05/2023.</t>
    </r>
  </si>
  <si>
    <r>
      <t xml:space="preserve">1. Tổ TTLĐ số 01 cho phép B (ETC) thực hiện TNĐK CBM năm 2023:
</t>
    </r>
    <r>
      <rPr>
        <sz val="11"/>
        <rFont val="Times New Roman"/>
        <family val="1"/>
      </rPr>
      <t xml:space="preserve"> - Thí nghiệm định kỳ, các hạng mục CBM các thiết bị  thuộc thanh cái C32E4.5 (MC332, 372, 374, 312, TUC32, cáp liên lạc 312, cáp lực 332)
- Thí nghiệm mạch điều khiển, đo lường, bảo vệ, tín hiệu Scada thanh cái C32E4.5
- Cài đặt chỉnh định rơ le bảo vệ chức năng 67Ns ngăn lộ 372, 374E4.5.
</t>
    </r>
    <r>
      <rPr>
        <b/>
        <sz val="11"/>
        <rFont val="Times New Roman"/>
        <family val="1"/>
      </rPr>
      <t>2. Công ty CP dịch vụ và tự động hóa Năng Lượng thực hiện:</t>
    </r>
    <r>
      <rPr>
        <sz val="11"/>
        <rFont val="Times New Roman"/>
        <family val="1"/>
      </rPr>
      <t xml:space="preserve">
- Kiểm tra, khắc phục lỗi liên động giữa tiếp địa và MC 372, 374E4.5 khi tiếp địa đang đóng vẫn đưa MC vào vị trí vận hành được.
- Ngăn lộ MC374E4.5 không đóng được bằng điện tại TTĐK và tại trạm E4.5
</t>
    </r>
    <r>
      <rPr>
        <b/>
        <sz val="11"/>
        <rFont val="Times New Roman"/>
        <family val="1"/>
      </rPr>
      <t>3. Tổ TTLĐ số 01 thực hiện:</t>
    </r>
    <r>
      <rPr>
        <sz val="11"/>
        <rFont val="Times New Roman"/>
        <family val="1"/>
      </rPr>
      <t xml:space="preserve">
- Kiểm tra tiếp xúc, vệ sinh công nghiệp các thiết bị thuộc thanh cái C32E4.5 gồm TUC32, MC372, MC374,  MC312, TI312E4.5</t>
    </r>
    <r>
      <rPr>
        <b/>
        <sz val="11"/>
        <rFont val="Times New Roman"/>
        <family val="1"/>
      </rPr>
      <t xml:space="preserve">
4. Công ty CP Viễn Thông Hà Nội thực hiện:
</t>
    </r>
    <r>
      <rPr>
        <sz val="11"/>
        <rFont val="Times New Roman"/>
        <family val="1"/>
      </rPr>
      <t xml:space="preserve">- Lắp đặt 01 tủ MC 35kV, ghép nối thanh cái, mạch nhị thứ từ tủ MC lắp đặt mới vào tủ MC374 thuộc thanh cái C32E4.5 (ĐS mới MC432E4.5)
- Lắp đặt MBA TD32 mới, đấu nối đầu cáp lực vào đầu cực phía 35kV MBA TD32 mới và tại tủ MC lắp đặt mới.
- Thí nghiệm, cài đặt chỉnh định và test sau lắp đặt
</t>
    </r>
    <r>
      <rPr>
        <sz val="11"/>
        <color rgb="FFFF0000"/>
        <rFont val="Times New Roman"/>
        <family val="1"/>
      </rPr>
      <t>- Yêu cầu NVVH gửi bìa phiếu PCĐ tối thiểu 2 giờ trước thời điểm dự kiến đóng điện về phòng Điều độ</t>
    </r>
  </si>
  <si>
    <r>
      <t xml:space="preserve">Căn cứ vào CV số 860/ QĐ-UBND  về  việc phê duyệt  phương án cung ứng điện và danh sách khách hàng sử dụng điện quan trọng  theo tứ tự ưu tiên trên địa bàn tỉnh Phú Thọ 2023
Căn cứ vào </t>
    </r>
    <r>
      <rPr>
        <sz val="12"/>
        <color rgb="FFFF0000"/>
        <rFont val="Times New Roman"/>
        <family val="1"/>
      </rPr>
      <t xml:space="preserve">CV số 2186/EVNNPC-KT ngày 15/05/2023 về việc </t>
    </r>
    <r>
      <rPr>
        <sz val="12"/>
        <rFont val="Times New Roman"/>
        <family val="1"/>
      </rPr>
      <t>cập nhật phân bổ công suất sử dụng cho các CTĐL từ ngày 19-21/05/2023.</t>
    </r>
  </si>
  <si>
    <t>Phòng Điều độ, Kỹ thuật, Kinh doanh kính trình Giám đốc phê duyệt kế hoạch hoãn ngừng giảm cung cấp điện, cụ thể như sau:</t>
  </si>
  <si>
    <r>
      <t xml:space="preserve">KẾ HOẠCH HOÃN NGỪNG GIẢM CUNG CẤP ĐIỆN
</t>
    </r>
    <r>
      <rPr>
        <b/>
        <u/>
        <sz val="12"/>
        <rFont val="Times New Roman"/>
        <family val="1"/>
      </rPr>
      <t xml:space="preserve">Tuần 20 đột xuất lần 03 </t>
    </r>
    <r>
      <rPr>
        <b/>
        <sz val="12"/>
        <rFont val="Times New Roman"/>
        <family val="1"/>
      </rPr>
      <t>(Từ ngày 16 tháng 05 đến ngày 22 tháng 05 năm 2023)</t>
    </r>
  </si>
  <si>
    <t>Hoãn ngừng giảm cung cấp điện</t>
  </si>
  <si>
    <r>
      <rPr>
        <sz val="13"/>
        <rFont val="Times New Roman"/>
        <family val="1"/>
      </rPr>
      <t xml:space="preserve">Việt Trì, ngày 19 tháng 05 năm 2025
</t>
    </r>
    <r>
      <rPr>
        <b/>
        <sz val="13"/>
        <rFont val="Times New Roman"/>
        <family val="1"/>
      </rPr>
      <t xml:space="preserve">LẬP BIỂU     </t>
    </r>
  </si>
  <si>
    <t>Chỉ tiêu độ tin cậy CCĐ tuần 20 đột xuất lần 03 dự kiến theo kế hoạch của B4</t>
  </si>
  <si>
    <t>TBA 1000 kVA Tinh Bột Ngô lộ 372E4.6</t>
  </si>
  <si>
    <t>Công ty CP Vĩnh Thịnh</t>
  </si>
  <si>
    <t>Cắt AB-1,2,3,Cắt AB-T, Cắt DCL331-3T1</t>
  </si>
  <si>
    <t>Theo đề nghị của KH</t>
  </si>
  <si>
    <r>
      <t xml:space="preserve">1. ĐLTP Việt Trì cho phép Công ty CP Vĩnh Thịnh :
</t>
    </r>
    <r>
      <rPr>
        <sz val="11"/>
        <rFont val="Times New Roman"/>
        <family val="1"/>
      </rPr>
      <t>- Xử lý rỉ dầu , thay gioăng bình dầu phụ, bổ xung dầu MBA, lắp đặt CSV
- VSCN MBA, xử lý tiếp xúc trong tủ 0.4kV</t>
    </r>
  </si>
  <si>
    <r>
      <t xml:space="preserve">KẾ HOẠCH CẮT ĐIỆN &amp; TÁCH THIẾT BỊ
</t>
    </r>
    <r>
      <rPr>
        <b/>
        <u/>
        <sz val="12"/>
        <rFont val="Times New Roman"/>
        <family val="1"/>
      </rPr>
      <t xml:space="preserve">Tuần 20 đột xuất lần 04 </t>
    </r>
    <r>
      <rPr>
        <b/>
        <sz val="12"/>
        <rFont val="Times New Roman"/>
        <family val="1"/>
      </rPr>
      <t>(Từ ngày 16 tháng 05 đến ngày 22 tháng 05 năm 2023)</t>
    </r>
  </si>
  <si>
    <r>
      <t xml:space="preserve">Căn cứ vào CV số 860/ QĐ-UBND  về  việc phê duyệt  phương án cung ứng điện và danh sách khách hàng sử dụng điện quan trọng  theo tứ tự ưu tiên trên địa bàn tỉnh Phú Thọ 2023
Căn cứ vào </t>
    </r>
    <r>
      <rPr>
        <sz val="12"/>
        <color rgb="FFFF0000"/>
        <rFont val="Times New Roman"/>
        <family val="1"/>
      </rPr>
      <t xml:space="preserve">CV số 2273/EVNNPC-KT ngày 19/05/2023 về việc </t>
    </r>
    <r>
      <rPr>
        <sz val="12"/>
        <rFont val="Times New Roman"/>
        <family val="1"/>
      </rPr>
      <t>cập nhật phân bổ công suất sử dụng cho các CTĐL ngày 20/05/2023.</t>
    </r>
  </si>
  <si>
    <t>* Cao điểm trưa ngày 20-05-2023</t>
  </si>
  <si>
    <t>* Cao điểm tối ngày 20-05-2023</t>
  </si>
  <si>
    <t>Chỉ tiêu độ tin cậy CCĐ tuần 20 đột xuất lần 04 dự kiến theo kế hoạch của B4</t>
  </si>
  <si>
    <t>RCL371/70/3B Bơm Lê Tính-Vĩnh Lại lộ 371E4.17</t>
  </si>
  <si>
    <t>RCL371/38/2 Mạn Lạn lộ 373E4.5</t>
  </si>
  <si>
    <t>RCL374/34/4 Hương Xạ lộ 374E4.5</t>
  </si>
  <si>
    <t>RCL372/61/3 Tề Lễ-Sơn Hùng lộ 372E4.8</t>
  </si>
  <si>
    <t>DCLPT471-7/70 lộ 471E4.16</t>
  </si>
  <si>
    <t>Cắt RCL374/34/4 Hương Xạ</t>
  </si>
  <si>
    <t>Cắt giảm tải khoảng 82 MW</t>
  </si>
  <si>
    <t>RCL374/281A lộ 374E4.8</t>
  </si>
  <si>
    <t>RCL373/250 lộ 373E4.8</t>
  </si>
  <si>
    <t>RCL474/17/23 Tây Cốc lộ 471E4.14</t>
  </si>
  <si>
    <t>DCLPT 479-7/212 lộ 479E4.17</t>
  </si>
  <si>
    <t>DCLPT 479-7/165/1 Vân Hùng lộ 479E4.17</t>
  </si>
  <si>
    <t>ĐZ 481E4.17</t>
  </si>
  <si>
    <t>Cắt DCLPT 479-7/212</t>
  </si>
  <si>
    <t>Cắt DCLPT 479-7/165/1 Vân Hùng</t>
  </si>
  <si>
    <t>Cắt giảm tải khoảng 60 MW</t>
  </si>
  <si>
    <t>Sau RCL473/14/2 Đồng Mạ lộ 473E4.1</t>
  </si>
  <si>
    <t>Ngừng giảm cung cấp điện để đảm bảo an ninh hệ thống điện do nắng nóng</t>
  </si>
  <si>
    <t>TỔNG</t>
  </si>
  <si>
    <t>Chỉ tiêu KH giao tháng 06 của B4</t>
  </si>
  <si>
    <t>Chỉ tiêu lưới điện trung, hạ thế dự kiến ảnh hưởng</t>
  </si>
  <si>
    <t>- Ban Giám đốc (để báo cáo);
- P4, P9, P10, P11, P12;
- Điện lực để thực hiện;
- Lưu: ĐĐ.</t>
  </si>
  <si>
    <t xml:space="preserve">
Đào Tùng Lâm</t>
  </si>
  <si>
    <t>Căn cứ tình hình vận hành nguồn điện và lưới điện.</t>
  </si>
  <si>
    <t>374E4.17</t>
  </si>
  <si>
    <t>Đảm bảo an ninh HTĐ do nắng nóng</t>
  </si>
  <si>
    <r>
      <rPr>
        <sz val="13"/>
        <rFont val="Times New Roman"/>
        <family val="1"/>
      </rPr>
      <t xml:space="preserve">Việt Trì, ngày 02 tháng 06 năm 2025
</t>
    </r>
    <r>
      <rPr>
        <b/>
        <sz val="13"/>
        <rFont val="Times New Roman"/>
        <family val="1"/>
      </rPr>
      <t xml:space="preserve">LẬP BIỂU     </t>
    </r>
  </si>
  <si>
    <t>Phòng Điều độ, Kỹ thuật, Kinh doanh kính trình Giám đốc kế hoạch đảm bảo an ninh hệ thống điện do nắng nóng, cụ thể như sau:</t>
  </si>
  <si>
    <t>Tiết giảm phụ tải</t>
  </si>
  <si>
    <t>477 E4.1</t>
  </si>
  <si>
    <t>476 E4.1</t>
  </si>
  <si>
    <t>475 E4.6</t>
  </si>
  <si>
    <t>478 E4.6</t>
  </si>
  <si>
    <t>479 E4.17</t>
  </si>
  <si>
    <t>481 E4.17</t>
  </si>
  <si>
    <t>375 E4.5</t>
  </si>
  <si>
    <t>373 E4.7</t>
  </si>
  <si>
    <t>476 E4.8</t>
  </si>
  <si>
    <t>373 E4.9</t>
  </si>
  <si>
    <t>373 E4.10</t>
  </si>
  <si>
    <t>474 E4.14</t>
  </si>
  <si>
    <t>471 E4.14</t>
  </si>
  <si>
    <t>375 E4.16</t>
  </si>
  <si>
    <t>373 E4.21</t>
  </si>
  <si>
    <t>373 E4.11</t>
  </si>
  <si>
    <t>Ninh Dân</t>
  </si>
  <si>
    <t>Phù Ninh, Lâm Thao, Phú Thọ</t>
  </si>
  <si>
    <t>Tam Nông, Cẩm Khê</t>
  </si>
  <si>
    <t>Tam Nông, Thanh Thủy</t>
  </si>
  <si>
    <t>TỔNG CÔNG SUẤT TIẾT GIẢM</t>
  </si>
  <si>
    <t>* Cao điểm trưa ngày 04-06-2023</t>
  </si>
  <si>
    <t>* Cao điểm tối ngày 04-06-2023</t>
  </si>
  <si>
    <t>371 E4.11</t>
  </si>
  <si>
    <t>371 E4.16</t>
  </si>
  <si>
    <t>371 E4.17</t>
  </si>
  <si>
    <t>477 E4.10</t>
  </si>
  <si>
    <t>371 E4.19</t>
  </si>
  <si>
    <t>374 E4.8</t>
  </si>
  <si>
    <t>472 E4.13</t>
  </si>
  <si>
    <t>373 E4.13</t>
  </si>
  <si>
    <t>372 E4.14</t>
  </si>
  <si>
    <t>375 E4.14</t>
  </si>
  <si>
    <t>Việt Trì, Lâm Thao</t>
  </si>
  <si>
    <t>Đoan Hùng, Hạ Hòa</t>
  </si>
  <si>
    <t>373 E4.16</t>
  </si>
  <si>
    <t>375 E4.21</t>
  </si>
  <si>
    <t>* Ngày 05-06-2023</t>
  </si>
  <si>
    <t xml:space="preserve">ĐZ 473E4.6 </t>
  </si>
  <si>
    <t>ĐZ 482E4.6</t>
  </si>
  <si>
    <t>ĐZ 484E4.6</t>
  </si>
  <si>
    <t>ĐZ 488E4.6</t>
  </si>
  <si>
    <t>ĐZ 372E4.6</t>
  </si>
  <si>
    <t>ĐZ 471E4.17</t>
  </si>
  <si>
    <t>ĐZ 473E4.17</t>
  </si>
  <si>
    <t>477 E4.17</t>
  </si>
  <si>
    <t>ĐZ 375E4.17</t>
  </si>
  <si>
    <t>ĐZ 471E4.10</t>
  </si>
  <si>
    <t>ĐZ 371E4.10</t>
  </si>
  <si>
    <t>ĐZ 373E4.19</t>
  </si>
  <si>
    <t>Cẩm Khê, Phú Thọ</t>
  </si>
  <si>
    <t>* Ngày 06-06-2023</t>
  </si>
  <si>
    <t>ĐZ 472E4.7</t>
  </si>
  <si>
    <t>ĐZ 474E4.7</t>
  </si>
  <si>
    <t>ĐZ 472E4.11</t>
  </si>
  <si>
    <t>ĐZ 475E4.11</t>
  </si>
  <si>
    <t>ĐZ 377E4.1</t>
  </si>
  <si>
    <t>ĐZ 378E4.1</t>
  </si>
  <si>
    <t>ĐZ 375E4.1</t>
  </si>
  <si>
    <t>ĐZ 471E4.6</t>
  </si>
  <si>
    <t>ĐZ 375E4.9</t>
  </si>
  <si>
    <t>ĐZ 673E4.9</t>
  </si>
  <si>
    <t>ĐZ 675E4.9</t>
  </si>
  <si>
    <t>ĐZ 677E4.9</t>
  </si>
  <si>
    <t>ĐZ 477E4.19</t>
  </si>
  <si>
    <t>H5A4.2</t>
  </si>
  <si>
    <t>DCL 373-7 TG Minh Phương</t>
  </si>
  <si>
    <t>DCL 373-7 TG Minh Phương (374E4.17)</t>
  </si>
  <si>
    <t>ĐZ 471E4.1</t>
  </si>
  <si>
    <t>ĐZ 472E4.1</t>
  </si>
  <si>
    <t>Việt Trì + CCN Bạch Hạc</t>
  </si>
  <si>
    <t>Yêu cầu: * Đề nghị các đơn vị tính toán chỉ số OMS dự kiến theo kế hoạch và xem lại tính chất công việc để không để vượt chỉ số độ tin cậy cung cấp điện
                * Phòng kinh doanh theo dõi giám sát việc thực hiện tiết giảm sản lượng, công suất của các khách hàng tham gia công tác DR.
                * Các Điện lực chủ động: i) Theo dõi việc thực hiện triển khai điều tiết đến các khách hàng và giám sát việc thực hiện của các khách hàng tham gia công tác DR. ii) Điện lực thực hiện nghiệm các chỉ đạo của Công ty. iii) Chủ động nắm bắt nhu cầu cấp điện của đơn vị, lập danh sách cắt nảy TBAPP gửi về PC (P7, P9) để kiểm soát, theo dõi.
                * Phòng Điều độ kiểm soát công suất sử dụng chung để điều hành theo yêu cầu của Tổng Công ty Điện lực miền Bắc và Trung tâm điều độ HTĐ Quốc gia và Trung tâm điều độ HTĐ miền Bắc.</t>
  </si>
  <si>
    <t>ĐL lập danh sách thực hiện</t>
  </si>
  <si>
    <t>Phú Thọ (KCN Phú Hà)</t>
  </si>
  <si>
    <t>Tam Nông (KCN Trung Hà)</t>
  </si>
  <si>
    <t>Việt Trì (Giấy VT)</t>
  </si>
  <si>
    <t>Việt Trì (Hóa Chất VT)</t>
  </si>
  <si>
    <t>Việt Trì (Hóa Chất+Miwon)</t>
  </si>
  <si>
    <t>Việt Trì (Tasa)</t>
  </si>
  <si>
    <t>Thanh Ba (XM Phú Thọ)</t>
  </si>
  <si>
    <t>Thanh Ba (XM Sông Thao)</t>
  </si>
  <si>
    <t>Cẩm Khê (CCN Cẩm Khê)</t>
  </si>
  <si>
    <t>Phù Ninh (Công ty Đông Á)</t>
  </si>
  <si>
    <t>Việt Trì (Việt Trì + Fangrim)</t>
  </si>
  <si>
    <t>Việt Trì (Fangrim)</t>
  </si>
  <si>
    <t>ĐZ 479E4.10</t>
  </si>
  <si>
    <t>ĐZ 472E4.6</t>
  </si>
  <si>
    <t>ĐZ 371E4.1</t>
  </si>
  <si>
    <t>Cắt nảy các TBAPP trên ĐZ 479E4.17</t>
  </si>
  <si>
    <t>Cắt nảy các TBAPP trên ĐZ 372E4.7</t>
  </si>
  <si>
    <t>RCL473/3 Minh Nông lộ 476E4.6</t>
  </si>
  <si>
    <t>RCL371/70/3B Bơm Lê Tính-Vĩnh Lại lộ 372E4.17</t>
  </si>
  <si>
    <t>RCL371/46(371E4.7)</t>
  </si>
  <si>
    <t>TX Phú Thọ</t>
  </si>
  <si>
    <t>RCL477/8/17/2 Phượng Lâu (lộ 477E4.18)</t>
  </si>
  <si>
    <t>RCL47211/16/2 Chú Hóa lộ 472 E4.6</t>
  </si>
  <si>
    <t>RCL472/11/16/1 Đền Hùng lộ 472E4.6</t>
  </si>
  <si>
    <t>DĐZ 477E4.22</t>
  </si>
  <si>
    <t>MC475 RMU 19-KĐT Minh Phương (lộ 476E4.6)</t>
  </si>
  <si>
    <t>ĐZ 471E4.16</t>
  </si>
  <si>
    <t>ĐZ 374E4.5</t>
  </si>
  <si>
    <t>ĐZ sau RCL375/64/50 Phương Viên-Lửa Việt (375E4.14)</t>
  </si>
  <si>
    <t>373E4.1</t>
  </si>
  <si>
    <t>374E4.1</t>
  </si>
  <si>
    <t>* Cao điểm trưa ngày 05-06-2023</t>
  </si>
  <si>
    <t>Các khách hàng sản xuất (cắt theo lịch bên dưới)</t>
  </si>
  <si>
    <t>ĐZ 372E4.17</t>
  </si>
  <si>
    <t>* Khách hàng sản xuất ngày 05-06-2023</t>
  </si>
  <si>
    <t>* Cao điểm tối ngày 05-06-2023</t>
  </si>
  <si>
    <t>Chỉ tiêu độ tin cậy CCĐ tuần 22 đột xuất lần 04 dự kiến theo kế hoạch của B4</t>
  </si>
  <si>
    <t>373 E4.5</t>
  </si>
  <si>
    <t>371 E4.9</t>
  </si>
  <si>
    <t>478 E4.8</t>
  </si>
  <si>
    <t>374 E4.14</t>
  </si>
  <si>
    <t>371 E4.8</t>
  </si>
  <si>
    <t>Thanh Ba, Hạ Hòa</t>
  </si>
  <si>
    <t>RCL371/46 (371E4.7)</t>
  </si>
  <si>
    <t>375E4.5</t>
  </si>
  <si>
    <t>373E4.7</t>
  </si>
  <si>
    <t>ĐZ 477E4.22</t>
  </si>
  <si>
    <r>
      <t xml:space="preserve">KẾ HOẠCH CẮT ĐIỆN &amp; TÁCH THIẾT BỊ
</t>
    </r>
    <r>
      <rPr>
        <b/>
        <u/>
        <sz val="12"/>
        <rFont val="Times New Roman"/>
        <family val="1"/>
      </rPr>
      <t xml:space="preserve">Tuần 23 đột xuất lần 01 </t>
    </r>
    <r>
      <rPr>
        <b/>
        <sz val="12"/>
        <rFont val="Times New Roman"/>
        <family val="1"/>
      </rPr>
      <t>(Ngày 07 tháng 06 đến ngày 12 tháng 06 năm 2023)</t>
    </r>
  </si>
  <si>
    <t>Căn cứ văn bản số         /EVNNPC-KT ngày 03 tháng 06 năm 2023 của Tổng Công ty Điện lực miền Bắc về việc phân bổ khả dụng nguồn điện cho các CTĐL từ ngày 04-11/6/2023</t>
  </si>
  <si>
    <t>* Cao điểm trưa ngày 07-06-2023</t>
  </si>
  <si>
    <t>477E4.1</t>
  </si>
  <si>
    <t>476E4.1</t>
  </si>
  <si>
    <t>373E4.5</t>
  </si>
  <si>
    <t>379E4.5</t>
  </si>
  <si>
    <t>374E4.5</t>
  </si>
  <si>
    <t>371E4.7</t>
  </si>
  <si>
    <t>Phú Thọ, Thanh Ba</t>
  </si>
  <si>
    <t>372E4.7</t>
  </si>
  <si>
    <t>374E4.7</t>
  </si>
  <si>
    <t>371E4.8</t>
  </si>
  <si>
    <t>377E4.8</t>
  </si>
  <si>
    <t>Thanh Sơn, Tam Nông</t>
  </si>
  <si>
    <t>371E4.9</t>
  </si>
  <si>
    <t>372E4.9</t>
  </si>
  <si>
    <t>374E4.9</t>
  </si>
  <si>
    <t>374E4.10</t>
  </si>
  <si>
    <t>473E4.10</t>
  </si>
  <si>
    <t>371E4.11</t>
  </si>
  <si>
    <t>473E4.11</t>
  </si>
  <si>
    <t>371E4.13</t>
  </si>
  <si>
    <t>372E4.13</t>
  </si>
  <si>
    <t>471E4.13</t>
  </si>
  <si>
    <t>373E4.14</t>
  </si>
  <si>
    <r>
      <t xml:space="preserve">  
Nơi nhận:</t>
    </r>
    <r>
      <rPr>
        <sz val="11"/>
        <rFont val="Times New Roman"/>
        <family val="1"/>
      </rPr>
      <t xml:space="preserve">
    </t>
    </r>
  </si>
  <si>
    <t>Thanh Ba, 
Hạ Hòa</t>
  </si>
  <si>
    <t>Thanh Ba, 
Phù Ninh</t>
  </si>
  <si>
    <t>Phù Ninh, 
Việt Trì</t>
  </si>
  <si>
    <t>* Cao điểm tối ngày 07-06-2023</t>
  </si>
  <si>
    <t>372E4.5</t>
  </si>
  <si>
    <t>471E4.7</t>
  </si>
  <si>
    <t>476E4.7</t>
  </si>
  <si>
    <t>373E4.8</t>
  </si>
  <si>
    <t>372E4.8</t>
  </si>
  <si>
    <t>374E4.8</t>
  </si>
  <si>
    <t>476E4.8</t>
  </si>
  <si>
    <t>478E4.8</t>
  </si>
  <si>
    <t>373E4.9</t>
  </si>
  <si>
    <t>373E4.10</t>
  </si>
  <si>
    <t>477E4.10</t>
  </si>
  <si>
    <t>472E4.10</t>
  </si>
  <si>
    <t>373E4.11</t>
  </si>
  <si>
    <t>373E4.13</t>
  </si>
  <si>
    <t>Thanh Ba;
Hạ Hòa</t>
  </si>
  <si>
    <t>Phú Thọ, 
Phù Ninh, Thanh Ba</t>
  </si>
  <si>
    <t>* Khách hàng sản xuất ngày 07-06-2023</t>
  </si>
  <si>
    <t xml:space="preserve">473E4.6 </t>
  </si>
  <si>
    <t>482E4.6</t>
  </si>
  <si>
    <t>484E4.6</t>
  </si>
  <si>
    <t>488E4.6</t>
  </si>
  <si>
    <t>372E4.6</t>
  </si>
  <si>
    <t>471E4.17</t>
  </si>
  <si>
    <t>473E4.17</t>
  </si>
  <si>
    <t>477E4.17</t>
  </si>
  <si>
    <t>375E4.17</t>
  </si>
  <si>
    <t>471E4.10</t>
  </si>
  <si>
    <t>479E4.10</t>
  </si>
  <si>
    <t>371E4.10</t>
  </si>
  <si>
    <t>* Ngày 07-06-2023</t>
  </si>
  <si>
    <t>* Ngày 08-06-2023</t>
  </si>
  <si>
    <t>* Cao điểm trưa ngày 08-06-2023</t>
  </si>
  <si>
    <t>371E4.1</t>
  </si>
  <si>
    <t>478E4.6</t>
  </si>
  <si>
    <t>472E4.6</t>
  </si>
  <si>
    <t>RCL477/8/9 Hùng Lô lộ 477E4.8</t>
  </si>
  <si>
    <t>RCL373/25 lộ 373E4.7</t>
  </si>
  <si>
    <t>373E4.16</t>
  </si>
  <si>
    <t>479E4.17</t>
  </si>
  <si>
    <t>481E4.17</t>
  </si>
  <si>
    <t>371E4.17</t>
  </si>
  <si>
    <t>372E4.17</t>
  </si>
  <si>
    <t>Việt Trì (Hóa Chất)</t>
  </si>
  <si>
    <t>472E4.1</t>
  </si>
  <si>
    <t>371E4.14</t>
  </si>
  <si>
    <t>371E4.16</t>
  </si>
  <si>
    <t>Tam Nông, Lâm Thao</t>
  </si>
  <si>
    <t>376E4.17</t>
  </si>
  <si>
    <t>373E4.19</t>
  </si>
  <si>
    <t>375E4.21</t>
  </si>
  <si>
    <t>Việt Trì, 
Lâm Thao</t>
  </si>
  <si>
    <t>Cẩm Khê, 
Phú Thọ</t>
  </si>
  <si>
    <t>* Cao điểm tối ngày 08-06-2023</t>
  </si>
  <si>
    <t>* Khách hàng sản xuất ngày 08-06-2023</t>
  </si>
  <si>
    <t>472E4.7</t>
  </si>
  <si>
    <t>KCN Phú Hà</t>
  </si>
  <si>
    <t>474E4.7</t>
  </si>
  <si>
    <t>477E4.22</t>
  </si>
  <si>
    <t>472E4.11</t>
  </si>
  <si>
    <t>KCN Trung Hà</t>
  </si>
  <si>
    <t>475E4.11</t>
  </si>
  <si>
    <t>Giấy</t>
  </si>
  <si>
    <t>Hóa Chất</t>
  </si>
  <si>
    <t>Hóa Chất+Miwon</t>
  </si>
  <si>
    <t>Tasa</t>
  </si>
  <si>
    <t>XM Phú Thọ</t>
  </si>
  <si>
    <t>XM Sông Thao</t>
  </si>
  <si>
    <t>477 E4.19</t>
  </si>
  <si>
    <t>Cty CP NL Hùng Vường</t>
  </si>
  <si>
    <t>H4A4.2</t>
  </si>
  <si>
    <t>Cty Giấy BBP</t>
  </si>
  <si>
    <t>Công ty Đông Á</t>
  </si>
  <si>
    <t>472E4.13</t>
  </si>
  <si>
    <t>372E4.14</t>
  </si>
  <si>
    <t>374E4.14</t>
  </si>
  <si>
    <t>Đoan Hùng, Hạ Hòa, B12</t>
  </si>
  <si>
    <t>375E4.14</t>
  </si>
  <si>
    <t>474E4.14</t>
  </si>
  <si>
    <t>471E4.14</t>
  </si>
  <si>
    <t>476E4.14</t>
  </si>
  <si>
    <t>375E4.16</t>
  </si>
  <si>
    <t>471E4.16</t>
  </si>
  <si>
    <t>473E4.16</t>
  </si>
  <si>
    <t>371E4.19</t>
  </si>
  <si>
    <t>475E4.19</t>
  </si>
  <si>
    <t>371E4.21</t>
  </si>
  <si>
    <t>373E4.21</t>
  </si>
  <si>
    <t>671E4.2</t>
  </si>
  <si>
    <t>MC 376 TG Minh Phương (374E4.17)</t>
  </si>
  <si>
    <t>374E4.17 đến MC 376 TG Minh Phương</t>
  </si>
  <si>
    <t>Giất Việt Trì giảm tải ĐZ 377E4.1, sử dụng 1MW</t>
  </si>
  <si>
    <t>Xi măng Sông Thao giảm tải 11MW trên ĐZ 673, 675, 677 E4.9 (sử dụng 4MW)</t>
  </si>
  <si>
    <r>
      <rPr>
        <sz val="11"/>
        <rFont val="Times New Roman"/>
        <family val="1"/>
      </rPr>
      <t xml:space="preserve">Việt Trì, ngày 05 tháng 06 năm 2023
</t>
    </r>
    <r>
      <rPr>
        <b/>
        <sz val="11"/>
        <rFont val="Times New Roman"/>
        <family val="1"/>
      </rPr>
      <t xml:space="preserve">LẬP BIỂU     </t>
    </r>
  </si>
  <si>
    <t>473E4.18</t>
  </si>
  <si>
    <t>473E4.7</t>
  </si>
  <si>
    <t>479E4.22</t>
  </si>
  <si>
    <t>MC 475 tủ RMU 19 KĐT Minh Phương (lộ 476E4.6)</t>
  </si>
  <si>
    <t>* Ngày 09-06-2023</t>
  </si>
  <si>
    <t>* Cao điểm trưa ngày 09-06-2023</t>
  </si>
  <si>
    <t>* Cao điểm tối ngày 09-06-2023</t>
  </si>
  <si>
    <t>* Khách hàng sản xuất ngày 09-06-2023</t>
  </si>
  <si>
    <t>* Ngày 10-06-2023</t>
  </si>
  <si>
    <t>* Cao điểm tối ngày 10-06-2023</t>
  </si>
  <si>
    <t>* Khách hàng sản xuất ngày 10-06-2023</t>
  </si>
  <si>
    <t>Chỉ tiêu độ tin cậy CCĐ tuần 23 đột xuất lần 01 dự kiến theo kế hoạch của B4</t>
  </si>
  <si>
    <t>ĐLTPVT lập danh sách gửi về PC trong ngày 06/6, tổ chức thông báo khách hàng và thực hiện</t>
  </si>
  <si>
    <t>Cắt nảy trên ĐZ 479E4.1, chỉ giữ lại 3MW</t>
  </si>
  <si>
    <t>Cắt nảy trên ĐZ 471E4.18, chỉ giữ lại 1MW</t>
  </si>
  <si>
    <t>Cắt nảy trên ĐZ 473E4.1, chỉ giữ lại 1,5MW</t>
  </si>
  <si>
    <t>471E4.1 đến RCL 471/24/1 Bạch Hạc-Vĩnh Sơn_lilama (lộ 471E4.1)</t>
  </si>
  <si>
    <t>RCL 471/24/1 Bạch Hạc-Vĩnh Sơn_lilama (lộ 471E4.1)</t>
  </si>
  <si>
    <t>471E4.1,
RCL 471/24/1 Bạch Hạc-Vĩnh Sơn_lilama (lộ 471E4.1)</t>
  </si>
  <si>
    <t>Giất Việt Trì giảm tải ĐZ 377E4.1, chỉ cam kết chỉ sử dụng 1MW</t>
  </si>
  <si>
    <t>Xi măng Sông Thao giảm tải 11MW trên ĐZ 673, 675, 677 E4.9 (cam kết chỉ sử dụng 4MW)</t>
  </si>
  <si>
    <t xml:space="preserve">Giất Việt Trì giảm tải ĐZ 377E4.1, cam kết chỉ sử dụng 1MW. </t>
  </si>
  <si>
    <t>* Cao điểm trưa ngày 10-06-2023</t>
  </si>
  <si>
    <t>* Ngày 11-06-2023</t>
  </si>
  <si>
    <t>* Cao điểm trưa ngày 11-06-2023</t>
  </si>
  <si>
    <t>* Cao điểm tối ngày 11-06-2023</t>
  </si>
  <si>
    <t>* Khách hàng sản xuất ngày 11-06-2023</t>
  </si>
  <si>
    <t>Phú Thọ; 
Phù Ninh</t>
  </si>
  <si>
    <t>Chỉ tiêu OMS đã thực hiện trong tháng 6</t>
  </si>
  <si>
    <t>- Ban Giám đốc (để báo cáo);
- KT, KD, CNTT, AT, KTGSMBĐ;
- Điện lực để thực hiện;
- Lưu: ĐĐ.</t>
  </si>
  <si>
    <t>Việt Trì; 
Phù Ninh</t>
  </si>
  <si>
    <t>RCL477/8/9 Hùng Lô lộ 477E4.18</t>
  </si>
  <si>
    <t>Sa thải phụ tải</t>
  </si>
  <si>
    <t>Công suất phân bổ và dự kiến:</t>
  </si>
  <si>
    <t>Thời gian</t>
  </si>
  <si>
    <t>07, 09/06/2023</t>
  </si>
  <si>
    <t>07h30-16h00</t>
  </si>
  <si>
    <t>465 - 631</t>
  </si>
  <si>
    <t>380 - 451</t>
  </si>
  <si>
    <t>16h00-24h00</t>
  </si>
  <si>
    <t>550 - 647</t>
  </si>
  <si>
    <t>399 - 483</t>
  </si>
  <si>
    <t>08, 10/06/2023</t>
  </si>
  <si>
    <t>424 - 599</t>
  </si>
  <si>
    <t>380 - 409</t>
  </si>
  <si>
    <t>400 - 438</t>
  </si>
  <si>
    <t>522 – 614</t>
  </si>
  <si>
    <t>82 - 196</t>
  </si>
  <si>
    <t>117 - 191</t>
  </si>
  <si>
    <t>58 - 190</t>
  </si>
  <si>
    <t>114 - 178</t>
  </si>
  <si>
    <t>11-06-2023 (chủ nhật)</t>
  </si>
  <si>
    <t>Công suất dự kiến (MW) 
(Min-Max)</t>
  </si>
  <si>
    <t>Công suất phân bổ (MW) 
(Min-Max)</t>
  </si>
  <si>
    <t>Công suất tiết giảm (MW) 
(Min-Max)</t>
  </si>
  <si>
    <r>
      <t xml:space="preserve">P4: </t>
    </r>
    <r>
      <rPr>
        <sz val="11"/>
        <rFont val="Times New Roman"/>
        <family val="1"/>
      </rPr>
      <t>……………………………..............................................</t>
    </r>
    <r>
      <rPr>
        <b/>
        <sz val="11"/>
        <rFont val="Times New Roman"/>
        <family val="1"/>
      </rPr>
      <t xml:space="preserve">
P7: </t>
    </r>
    <r>
      <rPr>
        <sz val="11"/>
        <rFont val="Times New Roman"/>
        <family val="1"/>
      </rPr>
      <t>………………………………...........................................</t>
    </r>
    <r>
      <rPr>
        <b/>
        <sz val="11"/>
        <rFont val="Times New Roman"/>
        <family val="1"/>
      </rPr>
      <t xml:space="preserve">
P9:</t>
    </r>
    <r>
      <rPr>
        <sz val="11"/>
        <rFont val="Times New Roman"/>
        <family val="1"/>
      </rPr>
      <t xml:space="preserve"> ……….……………………….........................................</t>
    </r>
  </si>
  <si>
    <t>Yêu cầu: * Đề nghị các đơn vị tính toán chỉ số OMS dự kiến theo kế hoạch và xem lại tính chất công việc để không để vượt chỉ số độ tin cậy cung cấp điện
                * Phòng kinh doanh theo dõi giám sát việc thực hiện tiết giảm sản lượng, công suất của các khách hàng tham gia công tác DR và thông báo khách hàng theo quy định
                * Các Điện lực chủ động: i)Thông báo khách hàng theo quy đinh. ii) Theo dõi việc thực hiện triển khai điều tiết đến các khách hàng và giám sát việc thực hiện của các khách hàng tham gia công tác DR. iii) Điện lực thực hiện nghiệm các chỉ đạo của Công ty. iiii) Chủ động nắm bắt nhu cầu cấp điện của đơn vị, lập danh sách cắt nảy TBAPP gửi về Công ty để kiểm soát, theo dõi.
                * Phòng Điều độ kiểm soát công suất sử dụng chung để điều hành theo yêu cầu của Tổng Công ty Điện lực miền Bắc và Trung tâm điều độ HTĐ Quốc gia và Trung tâm điều độ HTĐ miền Bắc.</t>
  </si>
  <si>
    <r>
      <t xml:space="preserve">KẾ HOẠCH CẮT ĐIỆN &amp; TÁCH THIẾT BỊ
</t>
    </r>
    <r>
      <rPr>
        <b/>
        <u/>
        <sz val="11"/>
        <rFont val="Times New Roman"/>
        <family val="1"/>
      </rPr>
      <t xml:space="preserve">Tuần 24 đột xuất lần 01 </t>
    </r>
    <r>
      <rPr>
        <b/>
        <sz val="11"/>
        <rFont val="Times New Roman"/>
        <family val="1"/>
      </rPr>
      <t>(Ngày 12 tháng 06 đến ngày 21 tháng 06 năm 2023)</t>
    </r>
  </si>
  <si>
    <t>Căn cứ văn bản số         /EVNNPC-KT ngày 03 tháng 06 năm 2023 của Tổng Công ty Điện lực miền Bắc về việc phân bổ khả dụng nguồn điện cho các CTĐL từ ngày         /6/2023</t>
  </si>
  <si>
    <t>Chỉ tiêu độ tin cậy CCĐ tuần 24 đột xuất lần 01 dự kiến theo kế hoạch của B4</t>
  </si>
  <si>
    <r>
      <rPr>
        <sz val="11"/>
        <rFont val="Times New Roman"/>
        <family val="1"/>
      </rPr>
      <t xml:space="preserve">Việt Trì, ngày 09 tháng 06 năm 2023
</t>
    </r>
    <r>
      <rPr>
        <b/>
        <sz val="11"/>
        <rFont val="Times New Roman"/>
        <family val="1"/>
      </rPr>
      <t xml:space="preserve">LẬP BIỂU     </t>
    </r>
  </si>
  <si>
    <t>* Ngày 12-06-2023</t>
  </si>
  <si>
    <t>* Cao điểm trưa ngày 12-06-2023</t>
  </si>
  <si>
    <t>ĐLTPVT lập danh sách gửi về PC trong ngày 10/6, tổ chức thông báo khách hàng và thực hiện</t>
  </si>
  <si>
    <t>* Cắt không tải DCL 373-7 TG Minh Phương đi Dệt Vĩnh Phú</t>
  </si>
  <si>
    <t>* Cắt RCL372/38/4/1 Pangrim Neotext -Minh Phương</t>
  </si>
  <si>
    <t>* Đóng hòa 371E4.1&amp;372E4.17, chuyển 371E4.1 cấp đến RCL 371/56.</t>
  </si>
  <si>
    <t>Cắt nảy trên ĐZ 479E4.18, chỉ giữ lại 1MW</t>
  </si>
  <si>
    <t>Cắt nảy trên ĐZ 478E4.6, chỉ giữ lại 1MW</t>
  </si>
  <si>
    <t>472E4.6 đến RCL 472/16</t>
  </si>
  <si>
    <t>Đóng hòa 472E4.6 &amp;475E4.6 qua RCL 472/21BLL475, cắt RCL 472/16 (lộ 472E4.6) chuyển PTL1 sang 475E4.6</t>
  </si>
  <si>
    <t>MC376 TG Minh Phương (374E4.17)</t>
  </si>
  <si>
    <t>Cắt nảy trên ĐZ 373E4.7, chỉ giữ lại 1MW</t>
  </si>
  <si>
    <t>ĐL Phú Thọ lập danh sách gửi về PC trong ngày 10/6, tổ chức thông báo khách hàng và thực hiện</t>
  </si>
  <si>
    <t>RCL373/64/14/1/8/8/9/3 Takao Granite-Thanh Uyên (373E4.16)</t>
  </si>
  <si>
    <t>DCLPT373-7/108/1 Cụm CN-Cẩm Khê</t>
  </si>
  <si>
    <t>DCL373-7/56/1 JeungWoo-Thanh Hà</t>
  </si>
  <si>
    <t>488E4.6 (không cắt)</t>
  </si>
  <si>
    <t>473E4.17 (không cắt)</t>
  </si>
  <si>
    <t>* Không cắt.
* JNTC điều tiết theo thỏa thuận (không quá 6MW).
* Yêu cầu 2 KH còn lại trên ĐZ 488E4.6 (Namuga, Refine) cắt nảy TBA hoặc giảm tải 50% công suất sử dụng</t>
  </si>
  <si>
    <t>* Không cắt.
* JNTC điều tiết theo thỏa thuận (không quá 2MW).</t>
  </si>
  <si>
    <t>Kaptex vina đề nghị cắt điện liền ngày để sản xuất liền ngày.
(Trên ĐZ còn nhiều khách hàng nhưng không ý kiến gì).</t>
  </si>
  <si>
    <t>TBA cấp nước Khu CN Cẩm Khê cấp nước KCN Cẩm Khê có mất cùng</t>
  </si>
  <si>
    <t>ĐZ 471E4.6 (Không cắt)</t>
  </si>
  <si>
    <t>* Giất Việt Trì giảm tải ĐZ 377E4.1, sử dụng 1MW.
* giảm liền ngày từ 11-14/6 để sản xuất liền ngày từ 15-19/6, 20/6 sử dụng 50% (6MW). PCPT đề nghị ngày 20 cũng phải giảm còn 1MW</t>
  </si>
  <si>
    <t>Không cắt điện, chỉ cần thống báo TASA sẽ giảm tải, cam kết dùng dưới 50% (0,6MW)</t>
  </si>
  <si>
    <t>* Cao điểm tối ngày 12-06-2023</t>
  </si>
  <si>
    <t>* Ngày 13-06-2023</t>
  </si>
  <si>
    <t>* Cao điểm trưa ngày 13-06-2023</t>
  </si>
  <si>
    <t>Cắt nảy trên ĐZ 474E4.1, chỉ giữ lại 1,5MW</t>
  </si>
  <si>
    <t>Đóng hòa 475E4.6 với 474E4.1, cắt RCL 475/49 chuyển PTL1 sang 474E4.1</t>
  </si>
  <si>
    <t xml:space="preserve">Cắt không tải DCL 371-7/4B Hóa Chất Việt Trì </t>
  </si>
  <si>
    <t>Cắt DCL 371-7/16B/1 Sứ Việt Trì</t>
  </si>
  <si>
    <t>Cắt không tải DCL 371-7/19/1 CMC - Việt Trì</t>
  </si>
  <si>
    <t>* Cao điểm tối ngày 13-06-2023</t>
  </si>
  <si>
    <t>* Ngày 14-06-2023</t>
  </si>
  <si>
    <t>* Cao điểm trưa ngày 14-06-2023</t>
  </si>
  <si>
    <t>* Cao điểm tối ngày 14-06-2023</t>
  </si>
  <si>
    <t>* Ngày 15-06-2023</t>
  </si>
  <si>
    <t>* Cao điểm trưa ngày 15-06-2023</t>
  </si>
  <si>
    <t>* CMC mất liền 3 ngày để sản xuất liên tục</t>
  </si>
  <si>
    <t>* Ngày 16-06-2023</t>
  </si>
  <si>
    <t>* Cao điểm trưa ngày 16-06-2023</t>
  </si>
  <si>
    <t>* Cao điểm tối ngày 16-06-2023</t>
  </si>
  <si>
    <t>* Ngày 17-06-2023</t>
  </si>
  <si>
    <t>* Cao điểm trưa ngày 17-06-2023</t>
  </si>
  <si>
    <t>371E4.1 cấp đến DCL371-7/23</t>
  </si>
  <si>
    <t>* Ngày 18-06-2023</t>
  </si>
  <si>
    <t>* Cao điểm trưa ngày 18-06-2023</t>
  </si>
  <si>
    <t>* Cao điểm tối ngày 17-06-2023</t>
  </si>
  <si>
    <t>* Ngày 20-06-2023</t>
  </si>
  <si>
    <t>* Cao điểm trưa ngày 20-06-2023</t>
  </si>
  <si>
    <t>* Cao điểm tối ngày 20-06-2023</t>
  </si>
  <si>
    <t>* Ngày 19-06-2023</t>
  </si>
  <si>
    <t>* Cao điểm trưa ngày 19-06-2023</t>
  </si>
  <si>
    <t>673E4.9</t>
  </si>
  <si>
    <t>XM sông thao</t>
  </si>
  <si>
    <t>675E4.9</t>
  </si>
  <si>
    <t>677E4.9</t>
  </si>
  <si>
    <t>* Cao điểm tối ngày 15-06-2023</t>
  </si>
  <si>
    <r>
      <t xml:space="preserve">KẾ HOẠCH CẮT ĐIỆN &amp; TÁCH THIẾT BỊ
</t>
    </r>
    <r>
      <rPr>
        <b/>
        <u/>
        <sz val="11"/>
        <rFont val="Times New Roman"/>
        <family val="1"/>
      </rPr>
      <t xml:space="preserve">Tuần 24 đột xuất lần 01 </t>
    </r>
    <r>
      <rPr>
        <b/>
        <sz val="11"/>
        <rFont val="Times New Roman"/>
        <family val="1"/>
      </rPr>
      <t>(Ngày 12 tháng 06 đến ngày 20 tháng 06 năm 2023)</t>
    </r>
  </si>
  <si>
    <t>Tam Nông, 
Cẩm Khê; Thanh Sơn</t>
  </si>
  <si>
    <t>Đoan Hùng, 
Hạ Hòa</t>
  </si>
  <si>
    <t>Cắt 372E4.17 đến RCL 371/56</t>
  </si>
  <si>
    <t>Thanh Ba,
Hạ Hòa</t>
  </si>
  <si>
    <t>Phú Thọ, 
Thanh Ba</t>
  </si>
  <si>
    <t>Phú Thọ, 
Phù Ninh</t>
  </si>
  <si>
    <t>Phú Thọ, 
Phù Ninh,
Thanh Ba</t>
  </si>
  <si>
    <t>Phù Ninh, 
Lâm Thao, 
Phú Thọ</t>
  </si>
  <si>
    <t>Thanh Sơn, 
Tam Nông</t>
  </si>
  <si>
    <t>479E4.17 cấp đến DCL476-7/89/1 Sơn Dương (476E4.17) đến DCL476-7/111 (476E4.17) đến TBA Lâm Thao 7</t>
  </si>
  <si>
    <t>481E4.17 cấp đến DCL481-7/10/10 Vân Hùng (481E4.17)</t>
  </si>
  <si>
    <t>RCL477/8/9 Hùng Lô</t>
  </si>
  <si>
    <t>RCL473/3 Minh Nông</t>
  </si>
  <si>
    <t>MC475 tủ RMU 19 KĐT Minh Phương lộ 476E4.6</t>
  </si>
  <si>
    <t>MC475 tủ RMU 19 KĐT Minh Phương</t>
  </si>
  <si>
    <t>371E4.17 cấp đến DCL371-7/65 đến DCL371-7/32/83 Thanh Đình</t>
  </si>
  <si>
    <t>671E4.2 cấp điện thị trấn Hùng Sơn, khu công nhân Supe.</t>
  </si>
  <si>
    <t>376E4.17 ấp đến DCL376-7/61 đến tủ MC373E4.6</t>
  </si>
  <si>
    <t>Thông số vận hành dự kiến từ 12-20/6/2023:</t>
  </si>
  <si>
    <t>436 - 548</t>
  </si>
  <si>
    <t>40 - 151</t>
  </si>
  <si>
    <t>499 - 621</t>
  </si>
  <si>
    <t>90 - 156</t>
  </si>
  <si>
    <t>457 - 576</t>
  </si>
  <si>
    <t>60 - 178</t>
  </si>
  <si>
    <t>524 - 652</t>
  </si>
  <si>
    <t>115 - 186</t>
  </si>
  <si>
    <t>17-06-2023 (Thứ 7)</t>
  </si>
  <si>
    <t>461 - 569</t>
  </si>
  <si>
    <t>65 - 168</t>
  </si>
  <si>
    <t>520 - 612</t>
  </si>
  <si>
    <t>110 - 178</t>
  </si>
  <si>
    <t>18-06-2023 (Chủ nhật)</t>
  </si>
  <si>
    <t>425 - 574</t>
  </si>
  <si>
    <t>30 - 173</t>
  </si>
  <si>
    <t>484 - 607</t>
  </si>
  <si>
    <t>75 - 175</t>
  </si>
  <si>
    <t>432 - 645</t>
  </si>
  <si>
    <t>60 - 188</t>
  </si>
  <si>
    <t>497 - 688</t>
  </si>
  <si>
    <t>115 - 196</t>
  </si>
  <si>
    <t>449 - 671</t>
  </si>
  <si>
    <t>60 - 182</t>
  </si>
  <si>
    <t>516 - 716</t>
  </si>
  <si>
    <r>
      <t xml:space="preserve">P4: </t>
    </r>
    <r>
      <rPr>
        <sz val="11"/>
        <rFont val="Times New Roman"/>
        <family val="1"/>
      </rPr>
      <t>…………………………….....................................................................................</t>
    </r>
    <r>
      <rPr>
        <b/>
        <sz val="11"/>
        <rFont val="Times New Roman"/>
        <family val="1"/>
      </rPr>
      <t xml:space="preserve">
P7: </t>
    </r>
    <r>
      <rPr>
        <sz val="11"/>
        <rFont val="Times New Roman"/>
        <family val="1"/>
      </rPr>
      <t>………………………................…………............................................................</t>
    </r>
    <r>
      <rPr>
        <b/>
        <sz val="11"/>
        <rFont val="Times New Roman"/>
        <family val="1"/>
      </rPr>
      <t xml:space="preserve">
P9:</t>
    </r>
    <r>
      <rPr>
        <sz val="11"/>
        <rFont val="Times New Roman"/>
        <family val="1"/>
      </rPr>
      <t xml:space="preserve"> ……….………………….................………..........................................................</t>
    </r>
  </si>
  <si>
    <t>372E4.14 cấp đến DCL372-7/64/13 Sóc Đăng-TT Đoan Hùng đến DCL372-7/116</t>
  </si>
  <si>
    <t>472E4.13 cấp đến DPT472-7/1 (ĐS cũ DCLPT 472-7/60) đến DCLPT471-7/70LL472E4.13</t>
  </si>
  <si>
    <t>374E4.14 cấp đến DCL374-7/56/2 MV cấp đi Bằng Luân đến DPT 371-7/206 Đại Minh đến DCLPT75-3 RG Phú Thọ-Yên Bái</t>
  </si>
  <si>
    <t>375E4.14 cấp đến DCL374-7/38 đến DCL374-7/56/2MV đến DCL375-7/64/31/1 Phương Viên - Hương Xạ đến DCLPT375-7/64/98 Phương Viên - Lửa Việt đến DCL372-7/289/4/4T/8.1 Đan Hà - Đại Phạm</t>
  </si>
  <si>
    <t>474E4.14 cấp đến DCL471-7/46LL474E4.14</t>
  </si>
  <si>
    <t>476E4.14 cấp đến DCLPT471-7/20LL476 đến DCL471-7/90LL476</t>
  </si>
  <si>
    <t xml:space="preserve">471E4.14 cấp đến DCLPT471-7/20LL476 đến DCL471-7/46LL474E4.14 đến DCL471-7/90LL476 </t>
  </si>
  <si>
    <t>375E4.16 cấp đến DCLPT372-7/55 đến DCL371-7/51/82A Tạ Xá-Đồng Lương đến DCLPT 373-7/83 đến DCLPT372-7/61/83 Tề Lễ-Sơn Hùng đến DCLPT 377-7/81LL372</t>
  </si>
  <si>
    <t>471E4.16 cấp đến DCL471-7/1LL473</t>
  </si>
  <si>
    <t>473E4.16 cấp đến DCL471-7/1LL473</t>
  </si>
  <si>
    <t>371E4.19 cấp đến DCL374-7/20 đến DCLPT372-7/40/9LL374 đến DCL371-7/66/6 TT Sông Thao 2</t>
  </si>
  <si>
    <t>475E4.19 cấp đến DCL473-7/87 đến DCLPT471-7/70LL472E4.13</t>
  </si>
  <si>
    <t>371E4.21 cấp đến DCL373-7/160 cấp điện TG Đồng Luận</t>
  </si>
  <si>
    <t>373E4.21 cấp đến DCL371-7/143/42/11 Thắng Sơn-Hoàng Xá</t>
  </si>
  <si>
    <t>473E4.7 cấp đến DCL473-7/70/64A/12 Lương Lỗ-Đỗ Xuyên đến DCL476-7/40/52T/2/3/15.1 Thị Đội-Trường Y</t>
  </si>
  <si>
    <t>479E4.22 cấp đến DCL479-7/22 (479E4.22)</t>
  </si>
  <si>
    <t>374E4.1 cấp đến DCL371-7 TC Nhuộm Pangrim đến Nhuộm Pangrim đến DCL374-7/28 đến DCL373-7/4LL374E4.1 đến DCL373-7/26/1.1LL374E4.1</t>
  </si>
  <si>
    <t>374E4.17 cấp đến DCL312-1TG.Minh Phương đến DCL372-7/19/1CMC đến DCL372-7E4.1</t>
  </si>
  <si>
    <t>472E4.1 cấp đến DCL471-7/1B LL472 đến DCLPT471-7 TC Thép Sông Hồng</t>
  </si>
  <si>
    <t>371E4.14 cấp đến DCLPT371-7/141 đến DCL373-7/77/1.2 Yên Kiện-Sóc Đăng đến DCL372-7/116</t>
  </si>
  <si>
    <t>371E4.16 cấp điện TG Cổ Tiết đến DCL373-1 TG Cổ Tiết đến DCL376-7/101LL (371E4.11) đến DCL376-7/92A/16/2 CCN Hợp Hải - Đại Hà đến DCL376-7/61</t>
  </si>
  <si>
    <t>Tam Nông, 
Lâm Thao</t>
  </si>
  <si>
    <t>373E4.16 cấp đến DCLPT373-7/83</t>
  </si>
  <si>
    <t>373E4.19 cấp cấp điện CCN Cẩm Khê đến DCL373-7/53 (373E4.7) đến DCL371-7/49/67 Sơn Cương-Thanh Hà</t>
  </si>
  <si>
    <t>378E4.1</t>
  </si>
  <si>
    <t>375E4.1</t>
  </si>
  <si>
    <t>471E4.6 (Không cắt)</t>
  </si>
  <si>
    <t>375E4.9</t>
  </si>
  <si>
    <t>375E4.21 cấp đến DCL375-7/49</t>
  </si>
  <si>
    <t>471E4.17 cấp đến DCLPT472-7/1/22 JNTC Vina-KCNTV đến DCL473-7/46 đến DCL473-7/53.2 LL473E4.17 đến tủ MC486E4.6</t>
  </si>
  <si>
    <t>477E4.17 cấp đến Cty CP Năng lượng Hùng Vương</t>
  </si>
  <si>
    <t>375E4.17 cấp đến DCL375-7/26LL371 (RMU1_372E4.6) đến DCLPT375-7/1 Woorim-KCNTV (RMU 3_372E4.6) đến DCLPT375-7/14//5 Bột Sắn-KCNTV (RMU1_372E4.6) đến DCL371-7/32/83 Thanh Đình đến tủ MC371E4.6</t>
  </si>
  <si>
    <t xml:space="preserve">472E4.7 cấp đến DCLPT 476-7/1LL472 đến DCL476-7/104/5/3/1 Hà Lộc-Long Ân đến DCL472-7/37/23 Hà Lộc-Văn Lung đến DCL46-4 LL đến KCN Phú Hà </t>
  </si>
  <si>
    <t>474E4.7 cấp đến DCL46-4 LL đến KCN Phú Hà</t>
  </si>
  <si>
    <t>471E4.10 cấp đến DCL F471-7E4.10/74 MV479E4.10 cấp điện KCN Tử Đà</t>
  </si>
  <si>
    <t>479E4.10 cấp đến DCL F471-7E4.10/74 MV479E4.10 cấp điện KCN Tử Đà</t>
  </si>
  <si>
    <t>477E4.22 cấp đến DCLF474-7/13.1MV474E4.7-477E22 đến DCLF474-7/13.8MV472-474E4.7 cấp điện KCN Phú Hà</t>
  </si>
  <si>
    <t>477E4.19 cấp đến DPT472-7/1 (ĐS cũ DCLPT 472-7/60) cấp điện KCN Cẩm Khê</t>
  </si>
  <si>
    <t>378E4.1 cấp điện Công ty CP Hoá chất Việt Trì</t>
  </si>
  <si>
    <t>375E4.1 cấp đến DCLPT373-7 tủ RMU số 2 Hóa Chất-VT cấp điện Công ty Miwon, Công ty CP Hóa Chất Việt Trì</t>
  </si>
  <si>
    <t xml:space="preserve">375E4.9 cấp đến DCLPT375-7/37 đến DCLPT 377-7/38/19 XMPT cấp XMPT </t>
  </si>
  <si>
    <t>H4A4.2 cấp điện Công ty CP Giấy BBP</t>
  </si>
  <si>
    <t>H5A4.2 cấp điện Công ty CP Đông Á</t>
  </si>
  <si>
    <t>Cắt RCL476/49 lộ 476E4.7</t>
  </si>
  <si>
    <t>RCL476/49 lộ 476E4.7</t>
  </si>
  <si>
    <t>Cắt DCL371-7/16B/1 Sứ Việt Trì</t>
  </si>
  <si>
    <t>Cắt RCL374/91 lộ 374E4.9</t>
  </si>
  <si>
    <t>RCL374/91 lộ 374E4.9</t>
  </si>
  <si>
    <t>373E4.1 cấp đến DCL371-7 TC Nhuộm Pangrim đến DCL373-7/27 đến DCL373-7/4LL374E4.1 đến DCL373-7/26/1.1LL374E4.1</t>
  </si>
  <si>
    <t>477E4.1 cấp đến MC473 TCQTHV đến DCL473-7/30/8.2 Sông Hồng 1 đến tủ RMU1_477E4.1 đến DCLPT477-7/25 đến tủ RMU1_481E4.17</t>
  </si>
  <si>
    <t xml:space="preserve">476E4.1 cấp đến DCL471-7/111.1 (471E4.18) đến DCL473-7/8/1A Động Lực </t>
  </si>
  <si>
    <t xml:space="preserve">473E4.18 cấp đến DCL472-7/11/99 Vân Phú-Quân Khu 2 đến DCL472-7/11/17 Vân Phú-Quân Khu 2 </t>
  </si>
  <si>
    <t>372E4.5 Cấp đến DCL374-7/21/23 Yên Kỳ đến DCLPT371-7/83/1 Vĩnh Chân đến DCL371-7/119/6 LL372 đến DCL371-7/202/29/1 Lâm Lợi-Tứ Hiệp đến DCL372-7/289/4/4T/8.1 Đan Hà - Đại Phạm đến DCLPT375-7/64/89 Phương Viên - Lửa Việt</t>
  </si>
  <si>
    <t>Cắt 475E4.6 đến RCL475/49</t>
  </si>
  <si>
    <t>373E4.5 cấp đến DCL (372-7, 373-7) TG. Đồi Phướn đến DCL371-7/66/6 TG Sông Thao 2 đến DCLPT371-7/83/1 Vĩnh Chân đến DCL371-7/119/6LL372 đến DCL372-7/187/50 Lương Sơn - Vô Tranh đến DCL371-7/202/29/1 Lâm Lợi-Tứ Hiệp đến DCL371-7/38/45/3.2 Mạn Lạn-Thanh Xá</t>
  </si>
  <si>
    <t>374E4.5 Cấp đến DCL374-7/21/23 Yên Kỳ đến DCL374-7/38 đến DCL375-7/64/31/1 Phương Viên - Hương Xạ</t>
  </si>
  <si>
    <t>375E4.5 cấp đến DCLPT 375-7/37 đến DCL372-7 TCĐP</t>
  </si>
  <si>
    <t>379E4.5 cấp đến DCL374-7/23/13 Ninh Dân - Thái Ninh đến DCLPT374-7/77/37 Năng Yên-Đại An đến DCL379-7/82</t>
  </si>
  <si>
    <t>371E4.9 cấp đến DCLPT371-7/88/19 CT-ND đến DCL371-7/108 đến DCL371-7/38/45/3.2 Mạn Lạn-Thanh Xá</t>
  </si>
  <si>
    <t>373E4.9 cấp đến DCLPT377-7/38/19 TC XMPT đến DCL373-7 TCĐP tủ MC377E4.5</t>
  </si>
  <si>
    <t>374E4.9 cấp đến DCL374-7/145 đến DCL374-7/23/13 Ninh Dân Thái Ninh đến DCLPT374-7/77/37 Năng Yên-Đại An đến DCL373-7/78.2 Liên Hoa (RMU1_374E4.7) đến DCL374-7/36T/16T/2 Quảng Nạp-Võ Lao</t>
  </si>
  <si>
    <t>473E4.10 cấp đến DCL473-7/26/19 Kim Đức đến DCLPT477-7/64/28 An Đạo đến DCL473-7/106 đến DCL472-7/101 đến DCL472-7/164</t>
  </si>
  <si>
    <t>371E4.7 cấp đến DCL371-7/49/67 Sơn Cương-Thanh Hà đến DCL371-7/51.2 đến DCL371-7/108 đến DCL372-7/45/13/5 Ninh Dân-Võ Lao đến DCL374-7/36T/16T/2 Quảng Nạp-Võ Lao</t>
  </si>
  <si>
    <t>372E4.7 cấp đến cột 104 đường trục 373E4.10 tách lèo đến DCL372-7/71/22 Hà Thạc-Phù Ninh</t>
  </si>
  <si>
    <t>374E4.7 cấp đến DCL372-7/71/37.1 LL374 đến DCL374-7/81 (374E4.7)</t>
  </si>
  <si>
    <t>471E4.7 cấp đến DCL472-7/164 đến DCL479-7/22</t>
  </si>
  <si>
    <t xml:space="preserve">373E4.10 cấp đến DCL371-7/65 đến DCL373-7/85/1 Xuân Lũng-Tiên Kiên đến cột 98 đường trục 373E4.10 tách lèo </t>
  </si>
  <si>
    <t>477E4.10 cấp đến DCLPT477-7/64/28 An Đạo</t>
  </si>
  <si>
    <t>472E4.10 cấp đến DCL472-7/101</t>
  </si>
  <si>
    <t>377E4.8 cấp đến DCLPT 377-7/81LL372 đến DCLPT 377-7/86/85 Thọ Văn-Dị Nậu</t>
  </si>
  <si>
    <t>373E4.8 cấp đến DCLPT372-7/55 đến DCL372-7/20/1LL374</t>
  </si>
  <si>
    <t>372E4.8 cấp đến DCLPT372-7/55 đến DCL372-7/20/1LL374</t>
  </si>
  <si>
    <t>374E4.8 Cấp đến DCL371-7/34/6LL374 đến DCL373-7/72/3 LL374 đến DCL372-7/20/1LL374 đến RCL373/312 đến DCLPT374-7/175/36/59 Thu Ngạc - Phúc Khánh đến DCLPT372-7/61/83 Tề Lễ-Sơn Hùng đến DCLPT374-7/269/73/22T/38A/47 Thu Cúc-Đồng Thập</t>
  </si>
  <si>
    <t>476E4.8 cấp đến DCL478-7/62</t>
  </si>
  <si>
    <t>478E4.8 cấp đến DCL478-7/62 đến DCLPT473-7/192</t>
  </si>
  <si>
    <t>371E4.11 cấp đến DCL371-7/43 LL373 đến DCL373-7 TG Cổ Tiết đến DCLPT377-7/86/85 Thọ Văn - Dị Nậu đến DCL376-7/101LL371E4.11</t>
  </si>
  <si>
    <t>373E4.11 cấp đến DCL371-7/43LL373 đến DCL373-7/160 đến DCL375-7/49</t>
  </si>
  <si>
    <t>371E4.13 cấp đến DCLPT371-7/26 LL373 đến DCL 371-7/23LL373 đến DCL374-7/17/22 Cấp Dẫn - Sơn Tình đến DCL371-7/51/82A Tạ Xá-Đồng Lương</t>
  </si>
  <si>
    <t>473E4.11 cấp đến DCLPT473-7/192 đến DCL473-7/8LL475 đến DCL473-7/30LL475 đến cột 70 NR Thượng Nông-Hương Nộn tách lèo</t>
  </si>
  <si>
    <t>372E4.13 cấp đến DCL372-7/235 đến DCL372-7/187/50 Lương Sơn-Vô Tranh đến DCLPT372-7/40/9LL374</t>
  </si>
  <si>
    <t>471E4.13 cấp điện KCN Cẩm Khê đến DCL473-7/87</t>
  </si>
  <si>
    <t xml:space="preserve">373E4.14 cấp đến DCL373-7/77/1.2 Yên Kiện-Sóc Đăng đến DCL379-7/82 đến DCLPT 371-7/141 đến DCL374-7/145 </t>
  </si>
  <si>
    <t>372E4.9 cấp đến DCL371-7/51.2 đến DCL372-7/45/13/5 Ninh Dân-Võ Lao đến DCLPT371-7/88/19 Chí Tiên-Ninh Dân</t>
  </si>
  <si>
    <t>373E4.13 cấp đến LBS371-7/23LL(373) đến DCLPT371-7/26 LL373 đến DCL372-7/235 đến DCLPT373-7/310 đến DCLPT374-7/175/36/59 Thu Ngạc - Phúc Khánh</t>
  </si>
  <si>
    <t>371E4.8 cấp đến DCL371-7/34/6LL374 đến DCL371-7/212/4 Tân Lập 4 đến DCL371-7/143/42/11 Thắng Sơn-Hoàng Xá cấp điện TG Yến Mao</t>
  </si>
  <si>
    <t>473E4.6 cấp đến DCL473-7/53.2 LL473E4.17 đến DCL 488-7/29LL473E4.6 đến cột 16 (tách lèo đầu cáp đi 475E4.17)</t>
  </si>
  <si>
    <t>482E4.6 cấp đến DCL2-4 LL Tasa đến DCLPT482-7/15LL472E4.6</t>
  </si>
  <si>
    <t>372E4.6 cấp đến DCLPT375-7/1 Woorim-KCNTV (RMU 3_372E4.6) đến DCL377-7/9 đến DCLPT375-7/14//5 Bột Sắn-KCNTV (RMU1_372E4.6) đến DCL375-7/26LL371 (RMU1_372E4.6)</t>
  </si>
  <si>
    <t>471E4.1</t>
  </si>
  <si>
    <t>RCL471/24/1 Bạch Hạc-Vĩnh Sơn_lilama lộ 471E4.1</t>
  </si>
  <si>
    <t>RCL471/24/1 Bạch Hạc-Vĩnh Sơn_lilama</t>
  </si>
  <si>
    <t>RCL 471/24/1 Bạch Hạc-Vĩnh Sơn_lilama lộ 471E4.1</t>
  </si>
  <si>
    <t>Cắt RCL374/91 lộ 374E4.10</t>
  </si>
  <si>
    <t xml:space="preserve">371E4.1 </t>
  </si>
  <si>
    <t>471E4.1 đến RCL471/24/1 Bạch Hạc-Vĩnh Sơn_lilama lộ 471E4.1</t>
  </si>
  <si>
    <t>375E4.9 cấp đến DCLPT 375-7/37 đến DCL372-7 TCĐP</t>
  </si>
  <si>
    <t>371E4.10 cấp điện khu công nghiệp Đồng Lạng</t>
  </si>
  <si>
    <t>472E4.11 cấp đến DCLPT 475-7/23 đến DCL473-7/30LL475 cấp KCN Trung Hà</t>
  </si>
  <si>
    <t>475E4.11 cấp đến DCLPT475-7/23 đến DCL473-7/8LL475 cấp điện KCN Trung Hà</t>
  </si>
  <si>
    <t>673E4.9 cấp điện Công ty CP Xi Măng Sông Thao</t>
  </si>
  <si>
    <t>675E4.9 cấp điện Công ty CP Xi Măng Sông Thao</t>
  </si>
  <si>
    <t>677E4.9 cấp điện Công ty CP Xi Măng Sông Thao</t>
  </si>
  <si>
    <t>477 E4.19 cấp đến DPT472-7/1 (ĐS cũ DCLPT 472-7/60) cấp điện KCN Cẩm Khê</t>
  </si>
  <si>
    <t>471E4.6 (không cắt)</t>
  </si>
  <si>
    <t>484E4.6 cấp đến DCLPT 488-7/23LL488E4.6</t>
  </si>
  <si>
    <t>* Cao điểm tối ngày 19-06-2023</t>
  </si>
  <si>
    <t>Công suất cắt TB (MW)</t>
  </si>
  <si>
    <t>ĐZ 476E4.6</t>
  </si>
  <si>
    <t>* Cao điểm tối ngày 18-06-2023</t>
  </si>
  <si>
    <t>Khu vực mất điện</t>
  </si>
  <si>
    <t>Khách hàng sản xuất</t>
  </si>
  <si>
    <t>Khách hàng sinh hoạt</t>
  </si>
  <si>
    <t>Phụ tải khu vực Thanh Miếu TP Việt Trì</t>
  </si>
  <si>
    <t>Phụ tải khu vực Dữu Lâu, Trưng Vương TP Việt Trì</t>
  </si>
  <si>
    <t>- Phụ tải một phần phường Minh Phương, Minh Nông, TP Việt Trì</t>
  </si>
  <si>
    <t>- Phụ tải một phần Phường Minh Phương, TP Việt trì</t>
  </si>
  <si>
    <t>Phụ tải khu vực Nông Trang TP Việt Trì</t>
  </si>
  <si>
    <t>Phụ tải khu vực Hùng Lô TP Việt Trì</t>
  </si>
  <si>
    <t>- Phụ tải các xã Cao Xá, Vĩnh Lại, Quỳnh Lâm, Bản Nguyên, Thạch Vỹ, Vân Hùng, Kinh kệ, Sơn Dương, Hợp Hải, huyện Lâm Thao</t>
  </si>
  <si>
    <t>- Phụ tải xã Thụy Vân, TP Việt Trì</t>
  </si>
  <si>
    <t>- Một phần phụ tải các xã Sơn Vi, Lâm Thao, huyện Lâm Thao
- Phụ tải xã Thanh Đình, TP Việt Trì
- Một phần phụ tải KCN Thụy Vân</t>
  </si>
  <si>
    <t>Một phần phụ tải xã Vcao Xá Vĩnh Lại huyện Lâm Thao</t>
  </si>
  <si>
    <t>Công ty Dệt Vĩnh Phú</t>
  </si>
  <si>
    <t>Công ty Pangrim Neotext</t>
  </si>
  <si>
    <t>Phụ tải khu vực Tân Dân TP Việt Trì</t>
  </si>
  <si>
    <t>- Phụ tải khu công nhân Supe</t>
  </si>
  <si>
    <t>- Phụ tải xã Sơn Vi, huyện Lâm Thao</t>
  </si>
  <si>
    <t>- Phụ tải xã Phượng Vỹ, Minh Côi, Tiên Lương ,huyện Cẩm Khê</t>
  </si>
  <si>
    <t>- Phụ tải xã Sóc Đăng, Hữu Đô, Phú Thứ, huyện Đoan Hùng</t>
  </si>
  <si>
    <t>- Phụ tải xã Bằng Luân, Minh Lương, Đông Khê, Quế Lâm, Phúc Lai huyện Đoan Hùng
- Phụ tải xã Đại Phạm huyện Hạ Hòa</t>
  </si>
  <si>
    <t>- Cấp điện xã Tây Cốc, huyện Đoan Hùng
- Cấp xã Gia Điền, Đại Phạm, phương Viên, Lửa Việt, huyện Hạ hòa</t>
  </si>
  <si>
    <t>- Phụ tải xã Tây Cốc, Ngọc Quan, huyện Đoan Hùng</t>
  </si>
  <si>
    <t>- Phụ tải xã Vân Du, Chí Đám, Hùng Quan, huyện Đoan Hùng</t>
  </si>
  <si>
    <t>- Phụ tải xã TT Đoan Hùng, Chí Đám, huyện Đoan Hùng</t>
  </si>
  <si>
    <t>- Phụ tải xã Quang Húc, Hùng Đô, Phương Thịnh, huyện Tam Nông
- Công ty Dabaco, Cụm CN Tề Lễ, huyện Tam Nông</t>
  </si>
  <si>
    <t>- Phụ tải xã Thanh uyên, Hiền Quan, Vực Trường, huyện Tam Nông</t>
  </si>
  <si>
    <t>- Phụ tải xã xã Cổ Tiết, huyện Tam Nông</t>
  </si>
  <si>
    <t>- Phụ tải xã Kiến Thiết, Xương Thịnh, huyện Cẩm Khê</t>
  </si>
  <si>
    <t>- Phụ tải xã Phùng Xá, Phương Xá, Sai Nga , huyện Cẩm Khê</t>
  </si>
  <si>
    <t>- Phụ tải xã Trung Thịnh, Đoan Hạ, huyện Thanh Thủy</t>
  </si>
  <si>
    <t>- Phụ tải xã Hoàng Xá, huyện Thanh Thủy</t>
  </si>
  <si>
    <t>- Phụ tải xã Đỗ Xuyên, Đỗ Sơn, Thanh Minh, TX Phú Thọ</t>
  </si>
  <si>
    <t xml:space="preserve">- Phụ tải xã Hà Lộc, TX Phú Thọ </t>
  </si>
  <si>
    <t>một phần phụ tải xã Chu Hoá huyện lâm Thao, khu vực Vân Phú Việt Trì</t>
  </si>
  <si>
    <t>- Phụ tải các xã Hùng Lô, Hòa Bình, TP Việt Trì</t>
  </si>
  <si>
    <t>- Phụ tải xã Thụy Vân, Minh Nông,TP Việt Trì
- Phụ tải Công ty Dệt, Việt Trì</t>
  </si>
  <si>
    <t>Cấp công ty Pangrim</t>
  </si>
  <si>
    <t>Phụ tải phường Hùng Vương TX Phú Thọ</t>
  </si>
  <si>
    <t>- Phụ tải Phường Bạch hạc, Công ty CP Thép Sông Hồng</t>
  </si>
  <si>
    <t>- Phụ tải xã Vân Đồn, huyện Đoan Hùng, 
- Cụm CN Sóc Đăng, huyện Đoan Hùng</t>
  </si>
  <si>
    <t>- Phụ tải xã Cổ Tiết, huyện Tam Nông
- Phụ tải cụm CN Hợp Hải, huyện Lâm Thao</t>
  </si>
  <si>
    <t>- Phụ tải các xã Cổ Tiết, Tứ Mỹ, Xuân Quang, huyện Tam Nông
- Phụ tải Công ty Takao Granite-Thanh Uyên, huyện Tam Nông</t>
  </si>
  <si>
    <t>Cấp đến công ty Takao Granite</t>
  </si>
  <si>
    <t>- Phụ tải xã Kiến Thiêt, Tùng Khê, Sơn Tình, huyện Cẩm Khê</t>
  </si>
  <si>
    <t>Cấp điện cụm CN Cẩm Khê</t>
  </si>
  <si>
    <t>Cấp điện Công ty Jeung Woo, TJB ViNa, Fachem ViNa</t>
  </si>
  <si>
    <t>- Phụ tải xã Hoàng Xá, Cụm CN Hoàng Xá, huyện Thanh Thủy</t>
  </si>
  <si>
    <t>Cấp phụ tải KCN Thụy Vân, TP Việt Trì</t>
  </si>
  <si>
    <t>Cấp phụ tải KCN Phú Hà</t>
  </si>
  <si>
    <t>Cấp phụ tải KCN Từ Đà</t>
  </si>
  <si>
    <t>Cấp phụ tải Năng lượng Hùng Vương</t>
  </si>
  <si>
    <t>Công ty CP Giấy Việt Tri</t>
  </si>
  <si>
    <t>Công ty CP Hóa Chất Việt Tri</t>
  </si>
  <si>
    <t>Công ty Miwon+CP Hóa Chất Việt Tri</t>
  </si>
  <si>
    <t>Công ty Tasa</t>
  </si>
  <si>
    <t xml:space="preserve"> Công ty XM Phú Thọ</t>
  </si>
  <si>
    <t>Công ty CP Giấy Bãi Bằng</t>
  </si>
  <si>
    <t>Khu vực cấp điện</t>
  </si>
  <si>
    <t>- Phụ tải Phường Bến gót và một phần phụ tải xã Sông Lô, TP Việt Trì</t>
  </si>
  <si>
    <t>- Một phần phụ tải các Phường Minh Nông, Tiên Cát, Gia Cẩm, TP Việt Trì</t>
  </si>
  <si>
    <t>- Một phần phụ tải phường Thanh Miếu, TP Việt Trì</t>
  </si>
  <si>
    <t>Cấp điện một phần phụ tải  khu vực Vân Phú, Kim Đức TP Việt Trì</t>
  </si>
  <si>
    <t>Một Phần phụ tải khu vực Thọ Sơn, Tiên Cát TP Việt Trì</t>
  </si>
  <si>
    <t>Một Phần phụ tải khu vực Gia Cẩm TP Việt Trì</t>
  </si>
  <si>
    <t>Một Phần phụ tải khu vực Nông Trang TP Việt Trì</t>
  </si>
  <si>
    <t>- Phụ tải xã Thanh Vân, huyện Thanh Ba
- Phụ tải các xã Mai Tùng, xã  Yên Luật,  Lang Sơn, Minh Hạc, TT Hạ Hòa, Y Sơn, Phụ Khánh, Lâm Lợi, Lệnh Khanh, huyện Hạ Hòa</t>
  </si>
  <si>
    <t>- Phụ tải các xã Phương Linh, Yển Khê, Mạn Lạn, huyện Thanh Ba
- Phụ tải các xã Vĩnh Chân, Mai Tùng, Văn Lang, Bằng Giã, Chuế Lưu, Xuân Áng, Quân Khê, Hiền Lương Động Lâm, huyện Hạ Hòa</t>
  </si>
  <si>
    <t>- Phụ tải xã Thanh Vân, Vân Lĩnh, huyện Thanh Ba
- Phụ tải xã Yên Kỳ, Hương Xạ, huyện Hạ Hòa</t>
  </si>
  <si>
    <t>- Một phần phụ tải TT Thanh Ba, huyện Thanh Ba</t>
  </si>
  <si>
    <t>- Phụ tải các xã Thái Ninh, Đại An, huyện Thanh Ba.</t>
  </si>
  <si>
    <t>- Phụ tải các xã Yên Nội, Thanh Xá, Chí Tiên, Hoàng Cương, huyện Thanh Ba</t>
  </si>
  <si>
    <t>- Cấp điện phụ tải 1 phần TT Thanh Ba, huyện Thanh Ba</t>
  </si>
  <si>
    <t>- Phụ tải các xã Quảng Nap, Năng Yên, huyện Thanh Ba
- Phụ tải các xã Trạm Thản, Liên Hoa, Phú Mỹ, Lệ Mỹ huyện Phù Ninh</t>
  </si>
  <si>
    <t>- Phụ tải các xã An Đạo, Vĩnh Phú, Tiên Du, TT Phong Châu, Phú Nham, Tiên Du, Hạ Giáp, Gia Thanh, Phú Lộc, huyện Phù Ninh
- Phụ tải xã Kim Đức, TP Việt Trì</t>
  </si>
  <si>
    <t>- Một phần phụ tải các xã Thanh Vinh, Văn Lung, TX Phú Thọ
- Phụ tải Phân xưởng pháo hoa nhà máy Z121
- Phụ tải các xã Sơn Cương, Xã Võ lao, Xã Đông Thành, huyện Thanh Ba</t>
  </si>
  <si>
    <t>Một phần Phụ tải xã Văn Lung, TX Phú Thọ</t>
  </si>
  <si>
    <t>- Một phần phụ tải xã Hà Thạch, TX Phú Thọ</t>
  </si>
  <si>
    <t>- Phụ tải các xã Hà Lộc, Khải Xuân, TX Phú Thọ
- Phụ tải các xã Phú Hộ, Tiên Phú, huyện Phù Ninh
- Phụ tải nhà máy Z121</t>
  </si>
  <si>
    <t>Cấp điện một phần TX Phú Thọ</t>
  </si>
  <si>
    <t>- Một phần phụ tải xã Phù Ninh, huyện Phù Ninh
- Phụ tải các xã Hùng Sơn, Chu Hóa, Thạch Sơn, Lâm Thao, Xuân Huy, Xuân Lũng, Tiên Kiên, huyện Lâm Thao
- Phụ tải các xã Hà Thạch, TX Phú Thọ</t>
  </si>
  <si>
    <t>- Phụ tải các xã Bình Bộ, An Đạo, Tử Đà, huyện Phù Ninh</t>
  </si>
  <si>
    <t>- Phụ tải TT Phong Châu, huyện Phù Ninh
- Phụ tải xã Tiên Kiên, huyện Lâm Thao</t>
  </si>
  <si>
    <t>- Một phần phụ tải xã Sơn Hùng, huyện Thanh Sơn
- Phụ tải các xã Thọ Văn, xã Dị Nậu, huyện Tam Nông</t>
  </si>
  <si>
    <t xml:space="preserve">- Cấp điện phụ tải các xã Văn Miếu, Võ Miếu, Vinh Tiền, Tam Thanh, Long Cốc, Khả cửu, Thượng Cửu, Đông Cửu, </t>
  </si>
  <si>
    <t>- Một phần phụ tải xã Sơn Hùng, huyện Thanh Sơn</t>
  </si>
  <si>
    <t>- Cấp điện phụ tải các xã Sơn Hùng, TT Thanh Sơn, Thục Luyện, Địch Quả, huyện Thanh Sơn
- Cấp điện phụ tải các xã Minh Đài, Văn Luông, Xuân Sơn, Mỹ Thuận, Tân Phú, Kiệt Sơn, Thạch Kiệt, huyện Tân Sơn</t>
  </si>
  <si>
    <t>- Cấp điện phụ tải một phần TT Thanh Sơn, huyện Thanh Sơn</t>
  </si>
  <si>
    <t>- Cấp điện một phần phụ tải TT Thanh Sơn, xã Giáp Lai, 
- Cấp điện phụ tải các xã Thạch Đồng, Thạch Khoán, huyện Tam Nông</t>
  </si>
  <si>
    <t>- Phụ tải các xã Hưng Hóa, Hương Nộn,Cổ Tiết, huyện Tam Nông</t>
  </si>
  <si>
    <t>- Phụ tải các xã Đào Xá, Tân Phương, TT Thanh Thủy, huyện Thanh Thủy</t>
  </si>
  <si>
    <t>- Phụ tải các xã Thượng Nông, Dậu Dương, Hưng Hóa, Hương Nộn, Hồng Đà, Xuân Lộc, huyện Tam Nông
- Phụ tải xã Thạch Đồng huyện Thanh Thủy</t>
  </si>
  <si>
    <t>- Phụ tải các xã Tạ Xá, Yên Dưỡng, Đồng Lương, Điêu Lương, Chương Xá, Yên Dưỡng , huyện Cẩm Khê</t>
  </si>
  <si>
    <t>- Phụ tải các xã Tam Sơn, Phượng Vĩ, Ngô Xá Phượng Vỹ, Lương Sơn, Mỹ Lương, Xuân An, Trung Sơn, huyện Yên Lập</t>
  </si>
  <si>
    <t>- Phụ tải các xã Yên tập, Phú Lạc, Tình Cương, Hiền Đa, Cát Trù, Sông Thao, huyện Cẩm Khê</t>
  </si>
  <si>
    <t>- Phụ tải các xã Yên Kiện, Tiêu Sơn, Minh Tiến, Chân Mộng,, Minh Phú huyện Đoan Hùng</t>
  </si>
  <si>
    <t>Công ty Hoá Chất Việt Trì</t>
  </si>
  <si>
    <t>Công ty sứ Việt Trì</t>
  </si>
  <si>
    <t>Công ty CMC</t>
  </si>
  <si>
    <t>- Một phần phụ tải các xã TĐC Ninh Dân, Yên Nội, huyện Thanh Ba</t>
  </si>
  <si>
    <t>Một phần Phụ tải các xã Liên Hoa, Phù Ninh</t>
  </si>
  <si>
    <t>- Phụ tải các xã Hương Lung, TT Yên Lập, Đồng Thịnh, Phúc Khánh, Ngọc Lập, Ngọc Đồng, huyện Yên Lập
- Phụ tải các xã Hương Lung huyện Cẩm Khê</t>
  </si>
  <si>
    <t>- Phụ tải các xã Thục Luyện, Cự Thắng, Tất Thắng, Cự Đồng, Thắng Sơn, Hương Cần, Yên Lãng, Yên Lương, Yên Sơn, Tân Lập, huyện Thanh Sơn
- Phụ tải xã Yến Mao, huyện Thanh Thủy
- Phụ tải Công ty Baisheng(huyện Thanh Thủy)</t>
  </si>
  <si>
    <t>Phụ tải KCN Phú Hà</t>
  </si>
  <si>
    <t>Công ty CP Năng Lượng Hùng Vương</t>
  </si>
  <si>
    <t>- Phụ tải Công ty Lilama</t>
  </si>
  <si>
    <t>Cấp phụ tải KCN Đồng Lạng, huyện Phù Ninh</t>
  </si>
  <si>
    <t>Phụ tải KCN Trung Hà</t>
  </si>
  <si>
    <t xml:space="preserve">Công ty CP Xi Măng Sông Thao </t>
  </si>
  <si>
    <t>Cấp đến Cty CP Năng lượng Hùng Vương</t>
  </si>
  <si>
    <t>Cấp phụ tải KCN Tử Đà, huyện Phù Ninh</t>
  </si>
  <si>
    <t>Phụ Tải khu Vực Phú Lộc Huyện Phù Ninh</t>
  </si>
  <si>
    <t>XI măng Sông Thao</t>
  </si>
  <si>
    <t xml:space="preserve"> Công ty CP Thép Sông Hồng</t>
  </si>
  <si>
    <t>Phụ tải Phường Bạch hạc</t>
  </si>
  <si>
    <t xml:space="preserve">
Cụm CN Sóc Đăng, huyện Đoan Hùng</t>
  </si>
  <si>
    <t>Phụ tải cụm CN Hợp Hải, huyện Lâm Thao</t>
  </si>
  <si>
    <t xml:space="preserve">Phụ tải xã Vân Đồn, huyện Đoan Hùng, </t>
  </si>
  <si>
    <t xml:space="preserve">Phụ tải các xã Cổ Tiết, Tứ Mỹ, Xuân Quang, huyện Tam Nông
</t>
  </si>
  <si>
    <t>Cụm CN Hoàng Xá, huyện Thanh Thủy</t>
  </si>
  <si>
    <t>Phụ tải xã Hoàng Xá, huyện thanh thuỷ</t>
  </si>
  <si>
    <t>Một phần phụ tải các xã Thanh Vinh, Văn Lung, TX Phú Thọ
Phụ tải các xã Sơn Cương, Xã Võ lao, Xã Đông Thành, huyện Thanh Ba</t>
  </si>
  <si>
    <t>Phụ tải Phân xưởng pháo hoa nhà máy Z121</t>
  </si>
  <si>
    <t>Phụ tải nhà máy Z121</t>
  </si>
  <si>
    <t xml:space="preserve">Một phần phụ tải các xã Sơn Vi, Lâm Thao, huyện Lâm Thao
 Phụ tải xã Thanh Đình, TP Việt Trì
</t>
  </si>
  <si>
    <t>Một phần phụ tải KCN Thụy Vân</t>
  </si>
  <si>
    <t xml:space="preserve">Phụ tải xã Quang Húc, Hùng Đô, Phương Thịnh, huyện Tam Nông
</t>
  </si>
  <si>
    <t>Công ty Dabaco, Cụm CN Tề Lễ, huyện Tam Nông</t>
  </si>
  <si>
    <t xml:space="preserve"> Phụ tải xã Thụy Vân, Minh Nông,TP Việt Trì
</t>
  </si>
  <si>
    <t>Phụ tải Công ty Dệt, Việt Trì</t>
  </si>
  <si>
    <t>, Công ty CP Thép Sông Hồng</t>
  </si>
  <si>
    <t xml:space="preserve">Phụ tải xã Vân Đồn, huyện Đoan Hùng, 
</t>
  </si>
  <si>
    <t xml:space="preserve"> Cụm CN Sóc Đăng, huyện Đoan Hùng</t>
  </si>
  <si>
    <t xml:space="preserve">Phụ tải xã Cổ Tiết, huyện Tam Nông
</t>
  </si>
  <si>
    <t xml:space="preserve"> Phụ tải xã Hoàng Xá,</t>
  </si>
  <si>
    <t xml:space="preserve"> Cụm CN Hoàng Xá, huyện Thanh Thủy</t>
  </si>
  <si>
    <t>Một phần phụ tải các xã Thanh Vinh, Văn Lung, TX Phú Thọ
 Phụ tải các xã Sơn Cương, Xã Võ lao, Xã Đông Thành, huyện Thanh Ba</t>
  </si>
  <si>
    <t xml:space="preserve">Phụ tải các xã Hà Lộc, Khải Xuân, TX Phú Thọ Phụ tải các xã Phú Hộ, Tiên Phú, huyện Phù Ninh
</t>
  </si>
  <si>
    <t xml:space="preserve"> Phụ tải nhà máy Z121</t>
  </si>
  <si>
    <t xml:space="preserve">phụ tải xã Thụy Vân, Minh Nông,TP Việt Trì
</t>
  </si>
  <si>
    <t>,Công ty CP Thép Sông Hồng</t>
  </si>
  <si>
    <t>Cụm CN Sóc Đăng, huyện Đoan Hùng</t>
  </si>
  <si>
    <t>Phụ tải Cụm CN Hợp Hải, huyện Lâm Thao</t>
  </si>
  <si>
    <t xml:space="preserve"> Một phần phụ tải các xã Thanh Vinh, Văn Lung, TX Phú Thọ
 Phụ tải các xã Sơn Cương, Xã Võ lao, Xã Đông Thành, huyện Thanh Ba</t>
  </si>
  <si>
    <t>* Phụ tải các xã Cao Xá, Vĩnh Lại, Quỳnh Lâm, Bản Nguyên, Thạch Vỹ, Vân Hùng, Kinh kệ, Sơn Dương, Hợp Hải, huyện Lâm Thao</t>
  </si>
  <si>
    <t>* Phụ tải xã Thụy Vân, TP Việt Trì</t>
  </si>
  <si>
    <t>* Một phần phụ tải các xã Sơn Vi, Lâm Thao, huyện Lâm Thao
* Phụ tải xã Thanh Đình, TP Việt Trì
* Một phần phụ tải KCN Thụy Vân</t>
  </si>
  <si>
    <t>* Phụ tải khu công nhân Supe</t>
  </si>
  <si>
    <t>* Phụ tải xã Sơn Vi, huyện Lâm Thao</t>
  </si>
  <si>
    <t>* Phụ tải xã Phượng Vỹ, Minh Côi, Tiên Lương ,huyện Cẩm Khê</t>
  </si>
  <si>
    <t>* Phụ tải xã Sóc Đăng, Hữu Đô, Phú Thứ, huyện Đoan Hùng</t>
  </si>
  <si>
    <t>* Phụ tải xã Bằng Luân, Minh Lương, Đông Khê, Quế Lâm, Phúc Lai huyện Đoan Hùng
* Phụ tải xã Đại Phạm huyện Hạ Hòa</t>
  </si>
  <si>
    <t>* Cấp điện xã Tây Cốc, huyện Đoan Hùng
* Cấp xã Gia Điền, Đại Phạm, phương Viên, Lửa Việt, huyện Hạ hòa</t>
  </si>
  <si>
    <t>* Phụ tải xã Tây Cốc, Ngọc Quan, huyện Đoan Hùng</t>
  </si>
  <si>
    <t>* Phụ tải xã Vân Du, Chí Đám, Hùng Quan, huyện Đoan Hùng</t>
  </si>
  <si>
    <t>* Phụ tải xã TT Đoan Hùng, Chí Đám, huyện Đoan Hùng</t>
  </si>
  <si>
    <t>* Phụ tải xã Quang Húc, Hùng Đô, Phương Thịnh, huyện Tam Nông
* Công ty Dabaco, Cụm CN Tề Lễ, huyện Tam Nông</t>
  </si>
  <si>
    <t>* Phụ tải xã Thanh uyên, Hiền Quan, Vực Trường, huyện Tam Nông</t>
  </si>
  <si>
    <t>* Phụ tải xã xã Cổ Tiết, huyện Tam Nông</t>
  </si>
  <si>
    <t>* Phụ tải xã Kiến Thiết, Xương Thịnh, huyện Cẩm Khê</t>
  </si>
  <si>
    <t>* Phụ tải xã Phùng Xá, Phương Xá, Sai Nga , huyện Cẩm Khê</t>
  </si>
  <si>
    <t>* Phụ tải xã Trung Thịnh, Đoan Hạ, huyện Thanh Thủy</t>
  </si>
  <si>
    <t>* Phụ tải xã Hoàng Xá, huyện Thanh Thủy</t>
  </si>
  <si>
    <t>* Phụ tải xã Đỗ Xuyên, Đỗ Sơn, Thanh Minh, TX Phú Thọ</t>
  </si>
  <si>
    <t xml:space="preserve">* Phụ tải xã Hà Lộc, TX Phú Thọ </t>
  </si>
  <si>
    <t>* Phụ tải các xã Hùng Lô, Hòa Bình, TP Việt Trì</t>
  </si>
  <si>
    <t>* Phụ tải xã Thụy Vân, Minh Nông,TP Việt Trì
* Phụ tải Công ty Dệt, Việt Trì</t>
  </si>
  <si>
    <t>* Phụ tải xã Cổ Tiết, huyện Tam Nông
* Phụ tải cụm CN Hợp Hải, huyện Lâm Thao</t>
  </si>
  <si>
    <t>Phụ tải Công ty Takao Granite*Thanh Uyên, huyện Tam Nông</t>
  </si>
  <si>
    <t>* Phụ tải xã Kiến Thiêt, Tùng Khê, Sơn Tình, huyện Cẩm Khê</t>
  </si>
  <si>
    <t>* Phụ tải Phường Bến gót và một phần phụ tải xã Sông Lô, TP Việt Trì</t>
  </si>
  <si>
    <t>* Một phần phụ tải các Phường Minh Nông, Tiên Cát, Gia Cẩm, TP Việt Trì</t>
  </si>
  <si>
    <t>* Một phần phụ tải phường Thanh Miếu, TP Việt Trì</t>
  </si>
  <si>
    <t>* Phụ tải xã Thanh Vân, huyện Thanh Ba
* Phụ tải các xã Mai Tùng, xã  Yên Luật,  Lang Sơn, Minh Hạc, TT Hạ Hòa, Y Sơn, Phụ Khánh, Lâm Lợi, Lệnh Khanh, huyện Hạ Hòa</t>
  </si>
  <si>
    <t>* Phụ tải xã Thanh Vân, Vân Lĩnh, huyện Thanh Ba
* Phụ tải xã Yên Kỳ, Hương Xạ, huyện Hạ Hòa</t>
  </si>
  <si>
    <t>* Một phần phụ tải TT Thanh Ba, huyện Thanh Ba</t>
  </si>
  <si>
    <t>* Phụ tải các xã Thái Ninh, Đại An, huyện Thanh Ba.</t>
  </si>
  <si>
    <t>* Phụ tải các xã Yên Nội, Thanh Xá, Chí Tiên, Hoàng Cương, huyện Thanh Ba</t>
  </si>
  <si>
    <t>* Cấp điện phụ tải 1 phần TT Thanh Ba, huyện Thanh Ba</t>
  </si>
  <si>
    <t>* Phụ tải các xã Quảng Nap, Năng Yên, huyện Thanh Ba
* Phụ tải các xã Trạm Thản, Liên Hoa, Phú Mỹ, Lệ Mỹ huyện Phù Ninh</t>
  </si>
  <si>
    <t>* Phụ tải các xã An Đạo, Vĩnh Phú, Tiên Du, TT Phong Châu, Phú Nham, Tiên Du, Hạ Giáp, Gia Thanh, Phú Lộc, huyện Phù Ninh
* Phụ tải xã Kim Đức, TP Việt Trì</t>
  </si>
  <si>
    <t>* Một phần phụ tải xã Hà Thạch, TX Phú Thọ</t>
  </si>
  <si>
    <t>* Phụ tải các xã Bình Bộ, An Đạo, Tử Đà, huyện Phù Ninh</t>
  </si>
  <si>
    <t>* Phụ tải TT Phong Châu, huyện Phù Ninh
* Phụ tải xã Tiên Kiên, huyện Lâm Thao</t>
  </si>
  <si>
    <t>* Một phần phụ tải xã Sơn Hùng, huyện Thanh Sơn
* Phụ tải các xã Thọ Văn, xã Dị Nậu, huyện Tam Nông</t>
  </si>
  <si>
    <t xml:space="preserve">* Cấp điện phụ tải các xã Văn Miếu, Võ Miếu, Vinh Tiền, Tam Thanh, Long Cốc, Khả cửu, Thượng Cửu, Đông Cửu, </t>
  </si>
  <si>
    <t>* Một phần phụ tải xã Sơn Hùng, huyện Thanh Sơn</t>
  </si>
  <si>
    <t>* Cấp điện phụ tải một phần TT Thanh Sơn, huyện Thanh Sơn</t>
  </si>
  <si>
    <t>* Cấp điện một phần phụ tải TT Thanh Sơn, xã Giáp Lai, 
* Cấp điện phụ tải các xã Thạch Đồng, Thạch Khoán, huyện Tam Nông</t>
  </si>
  <si>
    <t>* Phụ tải các xã Hưng Hóa, Hương Nộn,Cổ Tiết, huyện Tam Nông</t>
  </si>
  <si>
    <t>* Phụ tải các xã Đào Xá, Tân Phương, TT Thanh Thủy, huyện Thanh Thủy</t>
  </si>
  <si>
    <t>* Phụ tải các xã Thượng Nông, Dậu Dương, Hưng Hóa, Hương Nộn, Hồng Đà, Xuân Lộc, huyện Tam Nông
* Phụ tải xã Thạch Đồng huyện Thanh Thủy</t>
  </si>
  <si>
    <t>* Phụ tải các xã Tạ Xá, Yên Dưỡng, Đồng Lương, Điêu Lương, Chương Xá, Yên Dưỡng , huyện Cẩm Khê</t>
  </si>
  <si>
    <t>* Phụ tải các xã Tam Sơn, Phượng Vĩ, Ngô Xá Phượng Vỹ, Lương Sơn, Mỹ Lương, Xuân An, Trung Sơn, huyện Yên Lập</t>
  </si>
  <si>
    <t>* Phụ tải các xã Yên tập, Phú Lạc, Tình Cương, Hiền Đa, Cát Trù, Sông Thao, huyện Cẩm Khê</t>
  </si>
  <si>
    <t>* Phụ tải các xã Yên Kiện, Tiêu Sơn, Minh Tiến, Chân Mộng,, Minh Phú huyện Đoan Hùng</t>
  </si>
  <si>
    <t>* Một phần phụ tải các xã TĐC Ninh Dân, Yên Nội, huyện Thanh Ba</t>
  </si>
  <si>
    <t>* Phụ tải các xã Hương Lung, TT Yên Lập, Đồng Thịnh, Phúc Khánh, Ngọc Lập, Ngọc Đồng, huyện Yên Lập
* Phụ tải các xã Hương Lung huyện Cẩm Khê</t>
  </si>
  <si>
    <t>* Phụ tải các xã Thục Luyện, Cự Thắng, Tất Thắng, Cự Đồng, Thắng Sơn, Hương Cần, Yên Lãng, Yên Lương, Yên Sơn, Tân Lập, huyện Thanh Sơn
* Phụ tải xã Yến Mao, huyện Thanh Thủy
* Phụ tải Công ty Baisheng(huyện Thanh Thủy)</t>
  </si>
  <si>
    <t>* Phụ tải các xã Phương Linh, Yển Khê, Mạn Lạn, huyện Thanh Ba
* Phụ tải các xã Vĩnh Chân, Mai Tùng, Văn Lang, Bằng Giã, Chuế Lưu, Xuân Áng, Quân Khê, Hiền Lương Động Lâm, huyện Hạ Hòa</t>
  </si>
  <si>
    <t>* Một phần phụ tải xã Phù Ninh, huyện Phù Ninh
* Phụ tải các xã Hùng Sơn, Chu Hóa, Thạch Sơn, Lâm Thao, Xuân Huy, Xuân Lũng, Tiên Kiên, huyện Lâm Thao
* Phụ tải các xã Hà Thạch, TX Phú Thọ</t>
  </si>
  <si>
    <t>* Cấp điện phụ tải các xã Sơn Hùng, TT Thanh Sơn, Thục Luyện, Địch Quả, huyện Thanh Sơn
* Cấp điện phụ tải các xã Minh Đài, Văn Luông, Xuân Sơn, Mỹ Thuận, Tân Phú, Kiệt Sơn, Thạch Kiệt, huyện Tân Sơn</t>
  </si>
  <si>
    <t>* Phụ tải một phần phường Minh Phương, Minh Nông, TP Việt Trì</t>
  </si>
  <si>
    <t>* Phụ tải Công ty Lilama</t>
  </si>
  <si>
    <t xml:space="preserve">* Phụ tải các xã Thục Luyện, Cự Thắng, Tất Thắng, Cự Đồng, Thắng Sơn, Hương Cần, Yên Lãng, Yên Lương, Yên Sơn, Tân Lập, huyện Thanh Sơn
* Phụ tải xã Yến Mao, huyện Thanh Thủy
</t>
  </si>
  <si>
    <t>* Phụ tải Công ty Baisheng(huyện Thanh Thủy)</t>
  </si>
  <si>
    <t xml:space="preserve">* Phụ tải các xã Hà Lộc, Khải Xuân, TX Phú Thọ
* Phụ tải các xã Phú Hộ, Tiên Phú, huyện Phù Ninh
</t>
  </si>
  <si>
    <t>* Phụ tải nhà máy Z121</t>
  </si>
  <si>
    <t xml:space="preserve">* Một phần phụ tải các xã Sơn Vi, Lâm Thao, huyện Lâm Thao
* Phụ tải xã Thanh Đình, TP Việt Trì
</t>
  </si>
  <si>
    <t>* Một phần phụ tải KCN Thụy Vân</t>
  </si>
  <si>
    <t>* Phụ tải Phường Bạch hạc,</t>
  </si>
  <si>
    <t xml:space="preserve">* Phụ tải xã Vân Đồn, huyện Đoan Hùng, 
</t>
  </si>
  <si>
    <t>* Cụm CN Sóc Đăng, huyện Đoan Hùng</t>
  </si>
  <si>
    <t xml:space="preserve">* Phụ tải xã Cổ Tiết, huyện Tam Nông
</t>
  </si>
  <si>
    <t>* Phụ tải cụm CN Hợp Hải, huyện Lâm Thao</t>
  </si>
  <si>
    <t xml:space="preserve">* Phụ tải các xã Cổ Tiết, Tứ Mỹ, Xuân Quang, huyện Tam Nông
</t>
  </si>
  <si>
    <t>* Phụ tải Công ty Takao Granite*Thanh Uyên, huyện Tam Nông</t>
  </si>
  <si>
    <t xml:space="preserve">* Phụ tải xã Hoàng Xá, </t>
  </si>
  <si>
    <t>* Phụ tải xã Quang Húc, Hùng Đô, Phương Thịnh, huyện Tam Nông
, Cụm CN Tề Lễ, huyện Tam Nông</t>
  </si>
  <si>
    <t>* Công ty Dabaco</t>
  </si>
  <si>
    <t>* Một phần phụ tải các xã Thanh Vinh, Văn Lung, TX Phú Thọ
* Phụ tải các xã Sơn Cương, Xã Võ lao, Xã Đông Thành, huyện Thanh Ba</t>
  </si>
  <si>
    <t>* Phụ tải Phân xưởng pháo hoa nhà máy Z121</t>
  </si>
  <si>
    <t>CCN Bãi Ba</t>
  </si>
  <si>
    <t>* Phụ tải xã Hoàng Xá,</t>
  </si>
  <si>
    <t>Một phần phụ tải xã Cao Xá, Vĩnh Lại huyện Lâm Thao</t>
  </si>
  <si>
    <t>Cắt 372E4.17 đến RCL 371/56 đến  DCL 373-7 TG Minh Phương đi Dệt Vĩnh Phú đến RCL372/38/4/1 Pangrim Neotext -Minh Phương</t>
  </si>
  <si>
    <t>373E4.16 cấp đến DCLPT373-7/83 đến RCL373/64/14/1/8/8/9/3 Takao Granite-Thanh Uyên (373E4.16)</t>
  </si>
  <si>
    <t>Phụ tải các xã Hà Lộc, Khải Xuân, TX Phú Thọ
Phụ tải các xã Phú Hộ, Tiên Phú, huyện Phù Ninh</t>
  </si>
  <si>
    <t>* Phụ tải Công ty Dệt, Việt Trì</t>
  </si>
  <si>
    <t>* Phụ tải xã Thụy Vân, Minh Nông,TP Việt Trì</t>
  </si>
  <si>
    <t xml:space="preserve">* Phụ tải Phường Bạch hạc, </t>
  </si>
  <si>
    <t>CCN Bạch Hạc</t>
  </si>
  <si>
    <t>Công ty CP Giấy Lửa Việt</t>
  </si>
  <si>
    <t>* Phụ tải các xã Thục Luyện, Cự Thắng, Tất Thắng, Cự Đồng, Thắng Sơn, Hương Cần, Yên Lãng, Yên Lương, Yên Sơn, Tân Lập, huyện Thanh Sơn
* Phụ tải xã Yến Mao, huyện Thanh Thủy</t>
  </si>
  <si>
    <t>* Phụ tải Công ty Baisheng (huyện Thanh Thủy)</t>
  </si>
  <si>
    <t>CCN Yên Lập</t>
  </si>
  <si>
    <t>12/6/2023</t>
  </si>
  <si>
    <t>13/6/2023</t>
  </si>
  <si>
    <t>14/6/2023</t>
  </si>
  <si>
    <t>15/6/2023</t>
  </si>
  <si>
    <t>16/6/2023</t>
  </si>
  <si>
    <t>19/6/2023</t>
  </si>
  <si>
    <t>20/6/2023</t>
  </si>
  <si>
    <r>
      <t xml:space="preserve">Phụ lục
KẾ HOẠCH TIẾT GIẢM PHỤ TẢI
Từ ngày 12 tháng 06 đến ngày 20 tháng 06 năm 2023
</t>
    </r>
    <r>
      <rPr>
        <i/>
        <sz val="14"/>
        <rFont val="Times New Roman"/>
        <family val="1"/>
      </rPr>
      <t>(Kèm theo Quyết định số:        /QĐ-BCD ngày          tháng 6 năm 2023 của Ban Chỉ đạo phát triển điện lực tỉnh Phú Thọ)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</si>
</sst>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409]h:mm:ss\ AM/PM"/>
    <numFmt numFmtId="166" formatCode="h:mm;@"/>
    <numFmt numFmtId="167" formatCode="0.000"/>
    <numFmt numFmtId="168" formatCode="#,##0.000"/>
    <numFmt numFmtId="169" formatCode="0.0"/>
    <numFmt numFmtId="170" formatCode="0.00_)"/>
    <numFmt numFmtId="171" formatCode="00000"/>
    <numFmt numFmtId="172" formatCode="###\ ###\ ###"/>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sz val="10"/>
      <name val="Arial"/>
      <family val="2"/>
    </font>
    <font>
      <sz val="10"/>
      <name val="Times New Roman"/>
      <family val="1"/>
    </font>
    <font>
      <b/>
      <sz val="10"/>
      <name val="Times New Roman"/>
      <family val="1"/>
    </font>
    <font>
      <sz val="11"/>
      <name val="Times New Roman"/>
      <family val="1"/>
    </font>
    <font>
      <sz val="10"/>
      <name val="Times New Roman"/>
      <family val="1"/>
      <charset val="163"/>
    </font>
    <font>
      <b/>
      <u/>
      <sz val="12"/>
      <name val="Times New Roman"/>
      <family val="1"/>
    </font>
    <font>
      <b/>
      <sz val="8"/>
      <name val="Times New Roman"/>
      <family val="1"/>
    </font>
    <font>
      <sz val="10"/>
      <name val="Arial"/>
      <family val="2"/>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1"/>
      <name val=".VnTime"/>
      <family val="2"/>
    </font>
    <font>
      <sz val="12"/>
      <name val=".VnTime"/>
      <family val="2"/>
    </font>
    <font>
      <sz val="10"/>
      <name val="Arial"/>
      <family val="2"/>
    </font>
    <font>
      <sz val="10"/>
      <name val="Times New Roman"/>
      <family val="1"/>
    </font>
    <font>
      <sz val="10"/>
      <name val="Arial"/>
      <family val="2"/>
    </font>
    <font>
      <sz val="10"/>
      <name val="Times New Roman"/>
      <family val="1"/>
    </font>
    <font>
      <sz val="10"/>
      <name val="Arial"/>
      <family val="2"/>
      <charset val="163"/>
    </font>
    <font>
      <b/>
      <sz val="13"/>
      <name val="Times New Roman"/>
      <family val="1"/>
    </font>
    <font>
      <sz val="13"/>
      <name val="Times New Roman"/>
      <family val="1"/>
    </font>
    <font>
      <b/>
      <i/>
      <sz val="16"/>
      <name val="Helv"/>
    </font>
    <font>
      <sz val="10"/>
      <name val="Arial"/>
      <family val="2"/>
    </font>
    <font>
      <sz val="10"/>
      <name val="Times New Roman"/>
      <family val="1"/>
    </font>
    <font>
      <sz val="10"/>
      <color indexed="10"/>
      <name val="Times New Roman"/>
      <family val="1"/>
    </font>
    <font>
      <i/>
      <sz val="10"/>
      <name val="Times New Roman"/>
      <family val="1"/>
    </font>
    <font>
      <b/>
      <i/>
      <sz val="8"/>
      <name val="Times New Roman"/>
      <family val="1"/>
    </font>
    <font>
      <b/>
      <sz val="11"/>
      <name val="Times New Roman"/>
      <family val="1"/>
    </font>
    <font>
      <sz val="10"/>
      <name val="Arial"/>
      <family val="2"/>
    </font>
    <font>
      <sz val="10"/>
      <name val="Times New Roman"/>
      <family val="1"/>
    </font>
    <font>
      <b/>
      <i/>
      <sz val="10"/>
      <name val="Times New Roman"/>
      <family val="1"/>
    </font>
    <font>
      <sz val="10"/>
      <name val="Times New Roman"/>
      <family val="1"/>
    </font>
    <font>
      <sz val="10"/>
      <name val="Arial"/>
      <family val="2"/>
    </font>
    <font>
      <i/>
      <sz val="11"/>
      <name val="Times New Roman"/>
      <family val="1"/>
    </font>
    <font>
      <sz val="10"/>
      <name val="Arial"/>
      <family val="2"/>
    </font>
    <font>
      <sz val="11"/>
      <color indexed="8"/>
      <name val="Times New Roman"/>
      <family val="1"/>
    </font>
    <font>
      <sz val="8"/>
      <name val="Arial"/>
      <family val="2"/>
    </font>
    <font>
      <sz val="10"/>
      <name val="Arial"/>
      <family val="2"/>
    </font>
    <font>
      <sz val="11"/>
      <color theme="1"/>
      <name val="Calibri"/>
      <family val="2"/>
      <scheme val="minor"/>
    </font>
    <font>
      <sz val="11"/>
      <color rgb="FF9C0006"/>
      <name val="Calibri"/>
      <family val="2"/>
      <scheme val="minor"/>
    </font>
    <font>
      <sz val="11"/>
      <color rgb="FF9C6500"/>
      <name val="Calibri"/>
      <family val="2"/>
      <scheme val="minor"/>
    </font>
    <font>
      <sz val="12"/>
      <color theme="1"/>
      <name val="Calibri"/>
      <family val="2"/>
      <scheme val="minor"/>
    </font>
    <font>
      <sz val="11"/>
      <color theme="1"/>
      <name val="Times New Roman"/>
      <family val="1"/>
    </font>
    <font>
      <sz val="11"/>
      <name val="Arial"/>
      <family val="2"/>
    </font>
    <font>
      <sz val="11"/>
      <color rgb="FFFF0000"/>
      <name val="Times New Roman"/>
      <family val="1"/>
    </font>
    <font>
      <b/>
      <i/>
      <sz val="11"/>
      <name val="Times New Roman"/>
      <family val="1"/>
    </font>
    <font>
      <b/>
      <sz val="11"/>
      <color indexed="10"/>
      <name val="Times New Roman"/>
      <family val="1"/>
    </font>
    <font>
      <sz val="12"/>
      <color rgb="FFFF0000"/>
      <name val="Times New Roman"/>
      <family val="1"/>
    </font>
    <font>
      <sz val="12"/>
      <color indexed="8"/>
      <name val="Times New Roman"/>
      <family val="2"/>
      <charset val="163"/>
    </font>
    <font>
      <sz val="12"/>
      <color indexed="9"/>
      <name val="Times New Roman"/>
      <family val="2"/>
      <charset val="163"/>
    </font>
    <font>
      <sz val="12"/>
      <color indexed="20"/>
      <name val="Times New Roman"/>
      <family val="2"/>
      <charset val="163"/>
    </font>
    <font>
      <b/>
      <sz val="12"/>
      <color indexed="52"/>
      <name val="Times New Roman"/>
      <family val="2"/>
      <charset val="163"/>
    </font>
    <font>
      <b/>
      <sz val="12"/>
      <color indexed="9"/>
      <name val="Times New Roman"/>
      <family val="2"/>
      <charset val="163"/>
    </font>
    <font>
      <i/>
      <sz val="12"/>
      <color indexed="23"/>
      <name val="Times New Roman"/>
      <family val="2"/>
      <charset val="163"/>
    </font>
    <font>
      <sz val="12"/>
      <color indexed="17"/>
      <name val="Times New Roman"/>
      <family val="2"/>
      <charset val="163"/>
    </font>
    <font>
      <b/>
      <sz val="15"/>
      <color indexed="56"/>
      <name val="Times New Roman"/>
      <family val="2"/>
      <charset val="163"/>
    </font>
    <font>
      <b/>
      <sz val="13"/>
      <color indexed="56"/>
      <name val="Times New Roman"/>
      <family val="2"/>
      <charset val="163"/>
    </font>
    <font>
      <b/>
      <sz val="11"/>
      <color indexed="56"/>
      <name val="Times New Roman"/>
      <family val="2"/>
      <charset val="163"/>
    </font>
    <font>
      <sz val="12"/>
      <color indexed="62"/>
      <name val="Times New Roman"/>
      <family val="2"/>
      <charset val="163"/>
    </font>
    <font>
      <sz val="12"/>
      <color indexed="52"/>
      <name val="Times New Roman"/>
      <family val="2"/>
      <charset val="163"/>
    </font>
    <font>
      <sz val="12"/>
      <color indexed="60"/>
      <name val="Times New Roman"/>
      <family val="2"/>
      <charset val="163"/>
    </font>
    <font>
      <b/>
      <sz val="12"/>
      <color indexed="63"/>
      <name val="Times New Roman"/>
      <family val="2"/>
      <charset val="163"/>
    </font>
    <font>
      <b/>
      <sz val="18"/>
      <color indexed="56"/>
      <name val="Times New Roman"/>
      <family val="2"/>
      <charset val="163"/>
    </font>
    <font>
      <b/>
      <sz val="12"/>
      <color indexed="8"/>
      <name val="Times New Roman"/>
      <family val="2"/>
      <charset val="163"/>
    </font>
    <font>
      <sz val="12"/>
      <color indexed="10"/>
      <name val="Times New Roman"/>
      <family val="2"/>
      <charset val="163"/>
    </font>
    <font>
      <b/>
      <sz val="11"/>
      <color theme="1"/>
      <name val="Calibri"/>
      <family val="2"/>
      <scheme val="minor"/>
    </font>
    <font>
      <b/>
      <sz val="11"/>
      <color rgb="FFFF0000"/>
      <name val="Times New Roman"/>
      <family val="1"/>
    </font>
    <font>
      <sz val="11"/>
      <color rgb="FFCC0000"/>
      <name val="Times New Roman"/>
      <family val="1"/>
    </font>
    <font>
      <b/>
      <u/>
      <sz val="11"/>
      <name val="Times New Roman"/>
      <family val="1"/>
    </font>
    <font>
      <sz val="11"/>
      <color indexed="10"/>
      <name val="Times New Roman"/>
      <family val="1"/>
    </font>
    <font>
      <i/>
      <sz val="9"/>
      <name val="Times New Roman"/>
      <family val="1"/>
    </font>
    <font>
      <b/>
      <i/>
      <sz val="10"/>
      <color indexed="30"/>
      <name val="Times New Roman"/>
      <family val="1"/>
    </font>
    <font>
      <b/>
      <sz val="10"/>
      <color indexed="10"/>
      <name val="Times New Roman"/>
      <family val="1"/>
    </font>
    <font>
      <sz val="10"/>
      <color indexed="8"/>
      <name val="Times New Roman"/>
      <family val="1"/>
    </font>
    <font>
      <i/>
      <sz val="11"/>
      <color indexed="8"/>
      <name val="Times New Roman"/>
      <family val="1"/>
    </font>
    <font>
      <b/>
      <i/>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indexed="8"/>
      <name val="Times New Roman"/>
      <family val="1"/>
    </font>
    <font>
      <b/>
      <i/>
      <sz val="11"/>
      <color rgb="FF000000"/>
      <name val="Times New Roman"/>
      <family val="1"/>
    </font>
    <font>
      <sz val="11"/>
      <color rgb="FF212529"/>
      <name val="Times New Roman"/>
      <family val="1"/>
    </font>
    <font>
      <sz val="10.5"/>
      <name val="Times New Roman"/>
      <family val="1"/>
    </font>
    <font>
      <b/>
      <sz val="10.5"/>
      <name val="Times New Roman"/>
      <family val="1"/>
    </font>
    <font>
      <sz val="10.5"/>
      <color indexed="8"/>
      <name val="Times New Roman"/>
      <family val="1"/>
    </font>
    <font>
      <b/>
      <sz val="10.5"/>
      <color indexed="8"/>
      <name val="Times New Roman"/>
      <family val="1"/>
    </font>
    <font>
      <b/>
      <i/>
      <sz val="10.5"/>
      <color rgb="FF000000"/>
      <name val="Times New Roman"/>
      <family val="1"/>
    </font>
    <font>
      <sz val="10.5"/>
      <color rgb="FF000000"/>
      <name val="Times New Roman"/>
      <family val="1"/>
    </font>
    <font>
      <sz val="10.5"/>
      <color rgb="FFFF0000"/>
      <name val="Times New Roman"/>
      <family val="1"/>
    </font>
    <font>
      <b/>
      <sz val="10.5"/>
      <color rgb="FF000000"/>
      <name val="Times New Roman"/>
      <family val="1"/>
    </font>
    <font>
      <b/>
      <sz val="10.5"/>
      <color rgb="FFFF0000"/>
      <name val="Times New Roman"/>
      <family val="1"/>
    </font>
    <font>
      <sz val="11"/>
      <name val="Calibri"/>
      <family val="2"/>
      <scheme val="minor"/>
    </font>
    <font>
      <b/>
      <sz val="14"/>
      <name val="Times New Roman"/>
      <family val="1"/>
    </font>
    <font>
      <sz val="14"/>
      <name val="Times New Roman"/>
      <family val="1"/>
    </font>
    <font>
      <i/>
      <sz val="14"/>
      <name val="Times New Roman"/>
      <family val="1"/>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13"/>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549">
    <xf numFmtId="0" fontId="0" fillId="0" borderId="0">
      <alignment vertical="top"/>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61" fillId="47" borderId="0" applyNumberFormat="0" applyBorder="0" applyAlignment="0" applyProtection="0"/>
    <xf numFmtId="0" fontId="8" fillId="0" borderId="0"/>
    <xf numFmtId="0" fontId="19" fillId="20" borderId="1" applyNumberFormat="0" applyAlignment="0" applyProtection="0"/>
    <xf numFmtId="0" fontId="20" fillId="21" borderId="2" applyNumberFormat="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59" fillId="0" borderId="0" applyFont="0" applyFill="0" applyBorder="0" applyAlignment="0" applyProtection="0"/>
    <xf numFmtId="164" fontId="8" fillId="0" borderId="0" applyFont="0" applyFill="0" applyBorder="0" applyAlignment="0" applyProtection="0"/>
    <xf numFmtId="0" fontId="16" fillId="22" borderId="0"/>
    <xf numFmtId="0" fontId="16" fillId="23" borderId="0"/>
    <xf numFmtId="0" fontId="16" fillId="24" borderId="0"/>
    <xf numFmtId="0" fontId="16" fillId="25" borderId="0"/>
    <xf numFmtId="0" fontId="16" fillId="26" borderId="0"/>
    <xf numFmtId="0" fontId="16" fillId="27" borderId="0"/>
    <xf numFmtId="0" fontId="16" fillId="28" borderId="0"/>
    <xf numFmtId="0" fontId="16" fillId="29" borderId="0"/>
    <xf numFmtId="0" fontId="16" fillId="30" borderId="0"/>
    <xf numFmtId="0" fontId="16" fillId="25" borderId="0"/>
    <xf numFmtId="0" fontId="16" fillId="28" borderId="0"/>
    <xf numFmtId="0" fontId="16" fillId="31" borderId="0"/>
    <xf numFmtId="0" fontId="17" fillId="32" borderId="0"/>
    <xf numFmtId="0" fontId="17" fillId="29" borderId="0"/>
    <xf numFmtId="0" fontId="17" fillId="30" borderId="0"/>
    <xf numFmtId="0" fontId="17" fillId="33" borderId="0"/>
    <xf numFmtId="0" fontId="17" fillId="34" borderId="0"/>
    <xf numFmtId="0" fontId="17" fillId="35" borderId="0"/>
    <xf numFmtId="0" fontId="17" fillId="36" borderId="0"/>
    <xf numFmtId="0" fontId="17" fillId="37" borderId="0"/>
    <xf numFmtId="0" fontId="17" fillId="38" borderId="0"/>
    <xf numFmtId="0" fontId="17" fillId="33" borderId="0"/>
    <xf numFmtId="0" fontId="17" fillId="34" borderId="0"/>
    <xf numFmtId="0" fontId="17" fillId="39" borderId="0"/>
    <xf numFmtId="0" fontId="18" fillId="23" borderId="0"/>
    <xf numFmtId="0" fontId="19" fillId="40" borderId="1"/>
    <xf numFmtId="0" fontId="20" fillId="41" borderId="2"/>
    <xf numFmtId="0" fontId="21" fillId="0" borderId="0"/>
    <xf numFmtId="0" fontId="22" fillId="24" borderId="0"/>
    <xf numFmtId="0" fontId="23" fillId="0" borderId="3"/>
    <xf numFmtId="0" fontId="24" fillId="0" borderId="4"/>
    <xf numFmtId="0" fontId="25" fillId="0" borderId="5"/>
    <xf numFmtId="0" fontId="25" fillId="0" borderId="0"/>
    <xf numFmtId="0" fontId="26" fillId="27" borderId="1"/>
    <xf numFmtId="0" fontId="27" fillId="0" borderId="6"/>
    <xf numFmtId="0" fontId="28" fillId="42" borderId="0"/>
    <xf numFmtId="0" fontId="34" fillId="0" borderId="0"/>
    <xf numFmtId="0" fontId="34" fillId="43" borderId="7"/>
    <xf numFmtId="0" fontId="29" fillId="40" borderId="8"/>
    <xf numFmtId="0" fontId="30" fillId="0" borderId="0"/>
    <xf numFmtId="0" fontId="31" fillId="0" borderId="9"/>
    <xf numFmtId="0" fontId="32" fillId="0" borderId="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44" borderId="0" applyNumberFormat="0" applyBorder="0" applyAlignment="0" applyProtection="0"/>
    <xf numFmtId="0" fontId="62" fillId="48" borderId="0" applyNumberFormat="0" applyBorder="0" applyAlignment="0" applyProtection="0"/>
    <xf numFmtId="165" fontId="43" fillId="0" borderId="0"/>
    <xf numFmtId="170" fontId="43" fillId="0" borderId="0"/>
    <xf numFmtId="165" fontId="43" fillId="0" borderId="0"/>
    <xf numFmtId="0" fontId="38" fillId="0" borderId="0"/>
    <xf numFmtId="0" fontId="7" fillId="0" borderId="0"/>
    <xf numFmtId="0" fontId="7" fillId="0" borderId="0"/>
    <xf numFmtId="0" fontId="7" fillId="0" borderId="0"/>
    <xf numFmtId="0" fontId="60" fillId="0" borderId="0"/>
    <xf numFmtId="0" fontId="8" fillId="0" borderId="0"/>
    <xf numFmtId="0" fontId="8" fillId="0" borderId="0"/>
    <xf numFmtId="0" fontId="7" fillId="0" borderId="0"/>
    <xf numFmtId="0" fontId="7" fillId="0" borderId="0"/>
    <xf numFmtId="0" fontId="60" fillId="0" borderId="0"/>
    <xf numFmtId="0" fontId="60" fillId="0" borderId="0"/>
    <xf numFmtId="0" fontId="60" fillId="0" borderId="0"/>
    <xf numFmtId="0" fontId="60" fillId="0" borderId="0"/>
    <xf numFmtId="0" fontId="8" fillId="0" borderId="0"/>
    <xf numFmtId="0" fontId="7"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7" fillId="0" borderId="0"/>
    <xf numFmtId="0" fontId="7" fillId="0" borderId="0"/>
    <xf numFmtId="0" fontId="7" fillId="0" borderId="0"/>
    <xf numFmtId="0" fontId="35" fillId="0" borderId="0"/>
    <xf numFmtId="0" fontId="7" fillId="0" borderId="0"/>
    <xf numFmtId="0" fontId="40" fillId="0" borderId="0">
      <alignment vertical="top"/>
    </xf>
    <xf numFmtId="0" fontId="7" fillId="0" borderId="0">
      <alignment vertical="top"/>
    </xf>
    <xf numFmtId="0" fontId="7" fillId="0" borderId="0">
      <alignment vertical="top"/>
    </xf>
    <xf numFmtId="0" fontId="7" fillId="0" borderId="0">
      <alignment vertical="top"/>
    </xf>
    <xf numFmtId="0" fontId="8" fillId="0" borderId="0"/>
    <xf numFmtId="0" fontId="7" fillId="0" borderId="0"/>
    <xf numFmtId="0" fontId="8" fillId="0" borderId="0"/>
    <xf numFmtId="0" fontId="8" fillId="0" borderId="0"/>
    <xf numFmtId="0" fontId="8" fillId="0" borderId="0"/>
    <xf numFmtId="0" fontId="8" fillId="0" borderId="0"/>
    <xf numFmtId="0" fontId="11" fillId="0" borderId="0"/>
    <xf numFmtId="0" fontId="8" fillId="0" borderId="0"/>
    <xf numFmtId="0" fontId="15" fillId="0" borderId="0"/>
    <xf numFmtId="0" fontId="8" fillId="0" borderId="0"/>
    <xf numFmtId="0" fontId="7" fillId="0" borderId="0"/>
    <xf numFmtId="0" fontId="8" fillId="0" borderId="0"/>
    <xf numFmtId="0" fontId="8" fillId="0" borderId="0"/>
    <xf numFmtId="0" fontId="7" fillId="0" borderId="0"/>
    <xf numFmtId="0" fontId="3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40" fillId="0" borderId="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alignment vertical="top"/>
    </xf>
    <xf numFmtId="0" fontId="7" fillId="0" borderId="0">
      <alignment vertical="top"/>
    </xf>
    <xf numFmtId="0" fontId="8" fillId="0" borderId="0"/>
    <xf numFmtId="0" fontId="8" fillId="0" borderId="0"/>
    <xf numFmtId="0" fontId="7" fillId="0" borderId="0">
      <alignment vertical="top"/>
    </xf>
    <xf numFmtId="0" fontId="40" fillId="0" borderId="0"/>
    <xf numFmtId="0" fontId="7" fillId="0" borderId="0"/>
    <xf numFmtId="0" fontId="44" fillId="0" borderId="0"/>
    <xf numFmtId="0" fontId="44" fillId="0" borderId="0"/>
    <xf numFmtId="0" fontId="45" fillId="0" borderId="0"/>
    <xf numFmtId="0" fontId="45" fillId="0" borderId="0"/>
    <xf numFmtId="0" fontId="8" fillId="0" borderId="0"/>
    <xf numFmtId="0" fontId="8" fillId="0" borderId="0"/>
    <xf numFmtId="0" fontId="50" fillId="0" borderId="0"/>
    <xf numFmtId="0" fontId="50" fillId="0" borderId="0"/>
    <xf numFmtId="0" fontId="7" fillId="0" borderId="0"/>
    <xf numFmtId="0" fontId="50" fillId="0" borderId="0"/>
    <xf numFmtId="0" fontId="51" fillId="0" borderId="0"/>
    <xf numFmtId="0" fontId="14" fillId="0" borderId="0"/>
    <xf numFmtId="0" fontId="11" fillId="0" borderId="0"/>
    <xf numFmtId="0" fontId="7" fillId="0" borderId="0"/>
    <xf numFmtId="0" fontId="7" fillId="0" borderId="0"/>
    <xf numFmtId="0" fontId="7" fillId="0" borderId="0"/>
    <xf numFmtId="0" fontId="8" fillId="0" borderId="0"/>
    <xf numFmtId="0" fontId="7" fillId="0" borderId="0"/>
    <xf numFmtId="0" fontId="63" fillId="0" borderId="0"/>
    <xf numFmtId="0" fontId="51" fillId="0" borderId="0"/>
    <xf numFmtId="0" fontId="51" fillId="0" borderId="0"/>
    <xf numFmtId="0" fontId="51" fillId="0" borderId="0"/>
    <xf numFmtId="0" fontId="51"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alignment vertical="top"/>
    </xf>
    <xf numFmtId="0" fontId="8" fillId="0" borderId="0"/>
    <xf numFmtId="0" fontId="7" fillId="0" borderId="0">
      <alignment vertical="top"/>
    </xf>
    <xf numFmtId="0" fontId="7" fillId="0" borderId="0"/>
    <xf numFmtId="0" fontId="7" fillId="0" borderId="0"/>
    <xf numFmtId="0" fontId="56" fillId="0" borderId="0"/>
    <xf numFmtId="0" fontId="7" fillId="0" borderId="0"/>
    <xf numFmtId="0" fontId="60" fillId="0" borderId="0"/>
    <xf numFmtId="0" fontId="54" fillId="0" borderId="0"/>
    <xf numFmtId="0" fontId="54" fillId="0" borderId="0"/>
    <xf numFmtId="0" fontId="53" fillId="0" borderId="0"/>
    <xf numFmtId="0" fontId="53" fillId="0" borderId="0"/>
    <xf numFmtId="0" fontId="8" fillId="0" borderId="0"/>
    <xf numFmtId="0" fontId="7" fillId="0" borderId="0"/>
    <xf numFmtId="0" fontId="8" fillId="0" borderId="0">
      <alignment vertical="top"/>
    </xf>
    <xf numFmtId="0" fontId="8" fillId="0" borderId="0">
      <alignment vertical="top"/>
    </xf>
    <xf numFmtId="0" fontId="7" fillId="0" borderId="0"/>
    <xf numFmtId="0" fontId="7" fillId="0" borderId="0"/>
    <xf numFmtId="0" fontId="7" fillId="0" borderId="0"/>
    <xf numFmtId="0" fontId="7" fillId="0" borderId="0"/>
    <xf numFmtId="0" fontId="7" fillId="0" borderId="0"/>
    <xf numFmtId="0" fontId="60" fillId="0" borderId="0"/>
    <xf numFmtId="0" fontId="60" fillId="0" borderId="0"/>
    <xf numFmtId="0" fontId="7" fillId="0" borderId="0"/>
    <xf numFmtId="0" fontId="60" fillId="0" borderId="0"/>
    <xf numFmtId="0" fontId="60" fillId="0" borderId="0"/>
    <xf numFmtId="0" fontId="60" fillId="0" borderId="0"/>
    <xf numFmtId="0" fontId="7" fillId="0" borderId="0">
      <alignment vertical="top"/>
    </xf>
    <xf numFmtId="0" fontId="8" fillId="0" borderId="0"/>
    <xf numFmtId="0" fontId="7" fillId="0" borderId="0">
      <alignment vertical="top"/>
    </xf>
    <xf numFmtId="0" fontId="7" fillId="0" borderId="0"/>
    <xf numFmtId="0" fontId="60" fillId="0" borderId="0"/>
    <xf numFmtId="0" fontId="7" fillId="0" borderId="0"/>
    <xf numFmtId="0" fontId="7" fillId="0" borderId="0"/>
    <xf numFmtId="0" fontId="7" fillId="0" borderId="0"/>
    <xf numFmtId="0" fontId="7" fillId="0" borderId="0"/>
    <xf numFmtId="0" fontId="60" fillId="0" borderId="0"/>
    <xf numFmtId="0" fontId="7" fillId="0" borderId="0"/>
    <xf numFmtId="0" fontId="8" fillId="0" borderId="0"/>
    <xf numFmtId="0" fontId="7" fillId="0" borderId="0"/>
    <xf numFmtId="0" fontId="7" fillId="0" borderId="0"/>
    <xf numFmtId="0" fontId="36"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60" fillId="0" borderId="0"/>
    <xf numFmtId="0" fontId="60" fillId="0" borderId="0"/>
    <xf numFmtId="0" fontId="7" fillId="0" borderId="0"/>
    <xf numFmtId="0" fontId="60" fillId="0" borderId="0"/>
    <xf numFmtId="0" fontId="60" fillId="0" borderId="0"/>
    <xf numFmtId="0" fontId="7" fillId="0" borderId="0"/>
    <xf numFmtId="0" fontId="60" fillId="0" borderId="0"/>
    <xf numFmtId="0" fontId="7" fillId="0" borderId="0"/>
    <xf numFmtId="0" fontId="3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0" fillId="0" borderId="0"/>
    <xf numFmtId="0" fontId="7" fillId="0" borderId="0"/>
    <xf numFmtId="0" fontId="60" fillId="0" borderId="0"/>
    <xf numFmtId="0" fontId="60" fillId="0" borderId="0"/>
    <xf numFmtId="0" fontId="8" fillId="0" borderId="0"/>
    <xf numFmtId="0" fontId="8" fillId="0" borderId="0"/>
    <xf numFmtId="0" fontId="7" fillId="45" borderId="7" applyNumberFormat="0" applyFont="0" applyAlignment="0" applyProtection="0"/>
    <xf numFmtId="0" fontId="35" fillId="45" borderId="7" applyNumberFormat="0" applyFont="0" applyAlignment="0" applyProtection="0"/>
    <xf numFmtId="0" fontId="29" fillId="20" borderId="8" applyNumberFormat="0" applyAlignment="0" applyProtection="0"/>
    <xf numFmtId="0" fontId="33" fillId="0" borderId="0">
      <alignment vertical="top"/>
    </xf>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xf numFmtId="0" fontId="4" fillId="45" borderId="7" applyNumberFormat="0" applyFont="0" applyAlignment="0" applyProtection="0"/>
    <xf numFmtId="0" fontId="8" fillId="0" borderId="0"/>
    <xf numFmtId="0" fontId="4" fillId="0" borderId="0"/>
    <xf numFmtId="0" fontId="70" fillId="2" borderId="0" applyNumberFormat="0" applyBorder="0" applyAlignment="0" applyProtection="0"/>
    <xf numFmtId="0" fontId="70" fillId="3"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1" fillId="12"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9" borderId="0" applyNumberFormat="0" applyBorder="0" applyAlignment="0" applyProtection="0"/>
    <xf numFmtId="0" fontId="72" fillId="3" borderId="0" applyNumberFormat="0" applyBorder="0" applyAlignment="0" applyProtection="0"/>
    <xf numFmtId="0" fontId="73" fillId="20" borderId="1" applyNumberFormat="0" applyAlignment="0" applyProtection="0"/>
    <xf numFmtId="0" fontId="74" fillId="21" borderId="2"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 fillId="0" borderId="0" applyFont="0" applyFill="0" applyBorder="0" applyAlignment="0" applyProtection="0"/>
    <xf numFmtId="0" fontId="75" fillId="0" borderId="0" applyNumberFormat="0" applyFill="0" applyBorder="0" applyAlignment="0" applyProtection="0"/>
    <xf numFmtId="0" fontId="76" fillId="4" borderId="0" applyNumberFormat="0" applyBorder="0" applyAlignment="0" applyProtection="0"/>
    <xf numFmtId="0" fontId="77" fillId="0" borderId="3" applyNumberFormat="0" applyFill="0" applyAlignment="0" applyProtection="0"/>
    <xf numFmtId="0" fontId="78" fillId="0" borderId="4" applyNumberFormat="0" applyFill="0" applyAlignment="0" applyProtection="0"/>
    <xf numFmtId="0" fontId="79" fillId="0" borderId="5" applyNumberFormat="0" applyFill="0" applyAlignment="0" applyProtection="0"/>
    <xf numFmtId="0" fontId="79" fillId="0" borderId="0" applyNumberFormat="0" applyFill="0" applyBorder="0" applyAlignment="0" applyProtection="0"/>
    <xf numFmtId="0" fontId="80" fillId="7" borderId="1" applyNumberFormat="0" applyAlignment="0" applyProtection="0"/>
    <xf numFmtId="0" fontId="81" fillId="0" borderId="6" applyNumberFormat="0" applyFill="0" applyAlignment="0" applyProtection="0"/>
    <xf numFmtId="0" fontId="82" fillId="44" borderId="0" applyNumberFormat="0" applyBorder="0" applyAlignment="0" applyProtection="0"/>
    <xf numFmtId="43" fontId="4" fillId="0" borderId="0" applyFont="0" applyFill="0" applyBorder="0" applyAlignment="0" applyProtection="0"/>
    <xf numFmtId="0" fontId="4" fillId="0" borderId="0"/>
    <xf numFmtId="0" fontId="8" fillId="0" borderId="0"/>
    <xf numFmtId="0" fontId="40" fillId="45" borderId="7" applyNumberFormat="0" applyFont="0" applyAlignment="0" applyProtection="0"/>
    <xf numFmtId="0" fontId="83" fillId="20" borderId="8" applyNumberFormat="0" applyAlignment="0" applyProtection="0"/>
    <xf numFmtId="9" fontId="11" fillId="0" borderId="0" applyFont="0" applyFill="0" applyBorder="0" applyAlignment="0" applyProtection="0"/>
    <xf numFmtId="0" fontId="84" fillId="0" borderId="0" applyNumberFormat="0" applyFill="0" applyBorder="0" applyAlignment="0" applyProtection="0"/>
    <xf numFmtId="0" fontId="85" fillId="0" borderId="9" applyNumberFormat="0" applyFill="0" applyAlignment="0" applyProtection="0"/>
    <xf numFmtId="0" fontId="86"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3"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alignment vertical="top"/>
    </xf>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top"/>
    </xf>
    <xf numFmtId="0" fontId="1" fillId="0" borderId="0"/>
    <xf numFmtId="0" fontId="1" fillId="0" borderId="0"/>
    <xf numFmtId="0" fontId="1" fillId="0" borderId="0"/>
    <xf numFmtId="0" fontId="1" fillId="0" borderId="0"/>
  </cellStyleXfs>
  <cellXfs count="812">
    <xf numFmtId="0" fontId="0" fillId="0" borderId="0" xfId="0" applyAlignment="1"/>
    <xf numFmtId="1" fontId="10" fillId="0" borderId="10" xfId="0" applyNumberFormat="1" applyFont="1" applyBorder="1" applyAlignment="1">
      <alignment horizontal="center" vertical="center" wrapText="1"/>
    </xf>
    <xf numFmtId="1" fontId="10" fillId="0" borderId="10" xfId="0" applyNumberFormat="1" applyFont="1" applyBorder="1" applyAlignment="1">
      <alignment horizontal="center" vertical="center"/>
    </xf>
    <xf numFmtId="49" fontId="10" fillId="0" borderId="10" xfId="0" applyNumberFormat="1" applyFont="1" applyBorder="1" applyAlignment="1">
      <alignment horizontal="center" vertical="center" wrapText="1"/>
    </xf>
    <xf numFmtId="49" fontId="10" fillId="0" borderId="10" xfId="0" applyNumberFormat="1" applyFont="1" applyBorder="1" applyAlignment="1">
      <alignment vertical="center" wrapText="1"/>
    </xf>
    <xf numFmtId="49" fontId="48" fillId="0" borderId="10" xfId="107" applyNumberFormat="1" applyFont="1" applyFill="1" applyBorder="1" applyAlignment="1">
      <alignment horizontal="center" vertical="center" wrapText="1"/>
    </xf>
    <xf numFmtId="0" fontId="10" fillId="49" borderId="10" xfId="0" applyFont="1" applyFill="1" applyBorder="1" applyAlignment="1">
      <alignment horizontal="center" vertical="center" wrapText="1"/>
    </xf>
    <xf numFmtId="49" fontId="8" fillId="0" borderId="13" xfId="252" applyNumberFormat="1" applyBorder="1" applyAlignment="1">
      <alignment horizontal="center" vertical="center" wrapText="1"/>
    </xf>
    <xf numFmtId="0" fontId="8" fillId="0" borderId="13" xfId="252" applyBorder="1" applyAlignment="1">
      <alignment horizontal="center" vertical="center" wrapText="1"/>
    </xf>
    <xf numFmtId="2" fontId="65" fillId="0" borderId="10" xfId="0" applyNumberFormat="1" applyFont="1" applyBorder="1" applyAlignment="1">
      <alignment horizontal="center" vertical="center"/>
    </xf>
    <xf numFmtId="0" fontId="10" fillId="0" borderId="10" xfId="0" applyFont="1" applyBorder="1" applyAlignment="1">
      <alignment horizontal="center" vertical="center"/>
    </xf>
    <xf numFmtId="0" fontId="49" fillId="0" borderId="10" xfId="0" applyFont="1" applyBorder="1" applyAlignment="1">
      <alignment horizontal="center" vertical="center" wrapText="1"/>
    </xf>
    <xf numFmtId="0" fontId="10" fillId="0" borderId="10" xfId="0" applyFont="1" applyBorder="1" applyAlignment="1">
      <alignment vertical="center" wrapText="1"/>
    </xf>
    <xf numFmtId="20" fontId="10" fillId="0" borderId="10" xfId="0" applyNumberFormat="1" applyFont="1" applyBorder="1" applyAlignment="1">
      <alignment horizontal="center" vertical="center" wrapText="1"/>
    </xf>
    <xf numFmtId="0" fontId="10" fillId="0" borderId="10" xfId="0" applyFont="1" applyBorder="1" applyAlignment="1">
      <alignment horizontal="left" vertical="center" wrapText="1"/>
    </xf>
    <xf numFmtId="0" fontId="10" fillId="50" borderId="10" xfId="0" applyFont="1" applyFill="1" applyBorder="1" applyAlignment="1">
      <alignment horizontal="center" vertical="center" wrapText="1"/>
    </xf>
    <xf numFmtId="1" fontId="10" fillId="50" borderId="10" xfId="0" applyNumberFormat="1" applyFont="1" applyFill="1" applyBorder="1" applyAlignment="1">
      <alignment horizontal="center" vertical="center"/>
    </xf>
    <xf numFmtId="0" fontId="10" fillId="0" borderId="0" xfId="0" applyFont="1" applyAlignment="1">
      <alignment horizontal="center" vertical="center" wrapText="1"/>
    </xf>
    <xf numFmtId="0" fontId="64"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49" fontId="10" fillId="0" borderId="10" xfId="0" applyNumberFormat="1" applyFont="1" applyBorder="1" applyAlignment="1">
      <alignment horizontal="left" vertical="center" wrapText="1"/>
    </xf>
    <xf numFmtId="49" fontId="10" fillId="0" borderId="10" xfId="107" applyNumberFormat="1" applyFont="1" applyFill="1" applyBorder="1" applyAlignment="1">
      <alignment horizontal="center" vertical="center" wrapText="1"/>
    </xf>
    <xf numFmtId="20" fontId="10" fillId="0" borderId="13"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49" fillId="0" borderId="10" xfId="0" applyFont="1" applyBorder="1" applyAlignment="1">
      <alignment horizontal="left" vertical="center" wrapText="1"/>
    </xf>
    <xf numFmtId="0" fontId="8" fillId="0" borderId="0" xfId="316" applyFont="1" applyAlignment="1">
      <alignment horizontal="left" vertical="center" wrapText="1"/>
    </xf>
    <xf numFmtId="0" fontId="9" fillId="0" borderId="0" xfId="316" applyFont="1" applyAlignment="1">
      <alignment horizontal="center" wrapText="1"/>
    </xf>
    <xf numFmtId="169" fontId="9" fillId="0" borderId="0" xfId="316" applyNumberFormat="1" applyFont="1" applyAlignment="1">
      <alignment horizontal="center" wrapText="1"/>
    </xf>
    <xf numFmtId="2" fontId="9" fillId="0" borderId="0" xfId="316" applyNumberFormat="1" applyFont="1" applyAlignment="1">
      <alignment horizontal="center" wrapText="1"/>
    </xf>
    <xf numFmtId="166" fontId="8" fillId="0" borderId="0" xfId="316" applyNumberFormat="1" applyFont="1" applyAlignment="1">
      <alignment horizontal="center" wrapText="1"/>
    </xf>
    <xf numFmtId="0" fontId="8" fillId="0" borderId="0" xfId="316" applyFont="1" applyAlignment="1">
      <alignment horizontal="center" vertical="center" wrapText="1"/>
    </xf>
    <xf numFmtId="0" fontId="8" fillId="0" borderId="0" xfId="316" applyFont="1" applyAlignment="1">
      <alignment wrapText="1"/>
    </xf>
    <xf numFmtId="0" fontId="8" fillId="0" borderId="0" xfId="316" applyFont="1" applyAlignment="1">
      <alignment vertical="center" wrapText="1"/>
    </xf>
    <xf numFmtId="166" fontId="5" fillId="0" borderId="0" xfId="316" applyNumberFormat="1" applyFont="1" applyAlignment="1">
      <alignment horizontal="center" vertical="center" wrapText="1"/>
    </xf>
    <xf numFmtId="1" fontId="5" fillId="0" borderId="0" xfId="316" applyNumberFormat="1" applyFont="1" applyAlignment="1">
      <alignment horizontal="center" vertical="center" wrapText="1"/>
    </xf>
    <xf numFmtId="1" fontId="5" fillId="0" borderId="0" xfId="316" applyNumberFormat="1" applyFont="1" applyAlignment="1">
      <alignment horizontal="center" wrapText="1"/>
    </xf>
    <xf numFmtId="2" fontId="9" fillId="0" borderId="10" xfId="316" applyNumberFormat="1" applyFont="1" applyBorder="1" applyAlignment="1">
      <alignment horizontal="center" vertical="center" wrapText="1"/>
    </xf>
    <xf numFmtId="166" fontId="9" fillId="0" borderId="10" xfId="316" applyNumberFormat="1" applyFont="1" applyBorder="1" applyAlignment="1">
      <alignment horizontal="center" vertical="center" wrapText="1"/>
    </xf>
    <xf numFmtId="0" fontId="13" fillId="0" borderId="10" xfId="316" applyFont="1" applyBorder="1" applyAlignment="1">
      <alignment horizontal="center" vertical="center" wrapText="1"/>
    </xf>
    <xf numFmtId="169" fontId="13" fillId="0" borderId="10" xfId="316" applyNumberFormat="1" applyFont="1" applyBorder="1" applyAlignment="1">
      <alignment horizontal="center" vertical="center" wrapText="1"/>
    </xf>
    <xf numFmtId="2" fontId="13" fillId="0" borderId="10" xfId="316" applyNumberFormat="1" applyFont="1" applyBorder="1" applyAlignment="1">
      <alignment horizontal="center" vertical="center" wrapText="1"/>
    </xf>
    <xf numFmtId="1" fontId="13" fillId="0" borderId="10" xfId="316" applyNumberFormat="1" applyFont="1" applyBorder="1" applyAlignment="1">
      <alignment horizontal="center" vertical="center" wrapText="1"/>
    </xf>
    <xf numFmtId="0" fontId="9" fillId="0" borderId="10" xfId="316" applyFont="1" applyBorder="1" applyAlignment="1">
      <alignment horizontal="center" wrapText="1"/>
    </xf>
    <xf numFmtId="169" fontId="4" fillId="0" borderId="10" xfId="316" applyNumberFormat="1" applyBorder="1" applyAlignment="1">
      <alignment horizontal="center"/>
    </xf>
    <xf numFmtId="2" fontId="4" fillId="0" borderId="10" xfId="316" applyNumberFormat="1" applyBorder="1" applyAlignment="1">
      <alignment horizontal="center"/>
    </xf>
    <xf numFmtId="166" fontId="8" fillId="0" borderId="10" xfId="316" applyNumberFormat="1" applyFont="1" applyBorder="1" applyAlignment="1">
      <alignment horizontal="center" vertical="center" wrapText="1"/>
    </xf>
    <xf numFmtId="0" fontId="8" fillId="0" borderId="10" xfId="316" applyFont="1" applyBorder="1" applyAlignment="1">
      <alignment horizontal="center" vertical="center" wrapText="1"/>
    </xf>
    <xf numFmtId="49" fontId="8" fillId="0" borderId="10" xfId="316" applyNumberFormat="1" applyFont="1" applyBorder="1" applyAlignment="1">
      <alignment horizontal="left" vertical="center" wrapText="1"/>
    </xf>
    <xf numFmtId="49" fontId="8" fillId="0" borderId="10" xfId="316" applyNumberFormat="1" applyFont="1" applyBorder="1" applyAlignment="1">
      <alignment horizontal="center" vertical="center" wrapText="1"/>
    </xf>
    <xf numFmtId="0" fontId="8" fillId="0" borderId="10" xfId="316" applyFont="1" applyBorder="1" applyAlignment="1">
      <alignment horizontal="center" vertical="center"/>
    </xf>
    <xf numFmtId="1" fontId="8" fillId="0" borderId="10" xfId="316" applyNumberFormat="1" applyFont="1" applyBorder="1" applyAlignment="1">
      <alignment horizontal="center" vertical="center"/>
    </xf>
    <xf numFmtId="0" fontId="9" fillId="0" borderId="0" xfId="316" applyFont="1" applyAlignment="1">
      <alignment vertical="center" wrapText="1"/>
    </xf>
    <xf numFmtId="0" fontId="9" fillId="0" borderId="0" xfId="316" applyFont="1" applyAlignment="1">
      <alignment wrapText="1"/>
    </xf>
    <xf numFmtId="1" fontId="8" fillId="0" borderId="0" xfId="316" applyNumberFormat="1" applyFont="1" applyAlignment="1">
      <alignment horizontal="center" vertical="center" wrapText="1"/>
    </xf>
    <xf numFmtId="1" fontId="9" fillId="0" borderId="0" xfId="316" applyNumberFormat="1" applyFont="1" applyAlignment="1">
      <alignment horizontal="center" wrapText="1"/>
    </xf>
    <xf numFmtId="1" fontId="8" fillId="0" borderId="0" xfId="316" applyNumberFormat="1" applyFont="1" applyAlignment="1">
      <alignment horizontal="center" wrapText="1"/>
    </xf>
    <xf numFmtId="2" fontId="8" fillId="0" borderId="10" xfId="316" applyNumberFormat="1" applyFont="1" applyBorder="1" applyAlignment="1">
      <alignment horizontal="center" vertical="center" wrapText="1"/>
    </xf>
    <xf numFmtId="20" fontId="8" fillId="0" borderId="10" xfId="316" applyNumberFormat="1" applyFont="1" applyBorder="1" applyAlignment="1">
      <alignment horizontal="center" vertical="center" wrapText="1"/>
    </xf>
    <xf numFmtId="0" fontId="8" fillId="0" borderId="10" xfId="316" applyFont="1" applyBorder="1" applyAlignment="1">
      <alignment vertical="center" wrapText="1"/>
    </xf>
    <xf numFmtId="0" fontId="9" fillId="0" borderId="10" xfId="316" applyFont="1" applyBorder="1" applyAlignment="1">
      <alignment horizontal="left" vertical="center" wrapText="1"/>
    </xf>
    <xf numFmtId="49" fontId="8" fillId="0" borderId="10" xfId="316" applyNumberFormat="1" applyFont="1" applyBorder="1" applyAlignment="1">
      <alignment vertical="center" wrapText="1"/>
    </xf>
    <xf numFmtId="49" fontId="9" fillId="0" borderId="10" xfId="316" applyNumberFormat="1" applyFont="1" applyBorder="1" applyAlignment="1">
      <alignment vertical="center"/>
    </xf>
    <xf numFmtId="0" fontId="47" fillId="0" borderId="10" xfId="316" applyFont="1" applyBorder="1" applyAlignment="1">
      <alignment horizontal="center" vertical="center" wrapText="1"/>
    </xf>
    <xf numFmtId="0" fontId="8" fillId="0" borderId="0" xfId="316" applyFont="1" applyAlignment="1">
      <alignment horizontal="center"/>
    </xf>
    <xf numFmtId="0" fontId="8" fillId="0" borderId="0" xfId="316" applyFont="1" applyAlignment="1"/>
    <xf numFmtId="0" fontId="8" fillId="0" borderId="10" xfId="316" applyFont="1" applyBorder="1" applyAlignment="1">
      <alignment horizontal="left" vertical="center" wrapText="1"/>
    </xf>
    <xf numFmtId="49" fontId="47" fillId="0" borderId="10" xfId="316" applyNumberFormat="1" applyFont="1" applyBorder="1" applyAlignment="1">
      <alignment horizontal="left" vertical="center" wrapText="1"/>
    </xf>
    <xf numFmtId="2" fontId="47" fillId="0" borderId="10" xfId="316" applyNumberFormat="1" applyFont="1" applyBorder="1" applyAlignment="1">
      <alignment horizontal="center" vertical="center" wrapText="1"/>
    </xf>
    <xf numFmtId="169" fontId="47" fillId="0" borderId="10" xfId="316" applyNumberFormat="1" applyFont="1" applyBorder="1" applyAlignment="1">
      <alignment horizontal="center" vertical="center" wrapText="1"/>
    </xf>
    <xf numFmtId="0" fontId="52" fillId="0" borderId="10" xfId="316" applyFont="1" applyBorder="1" applyAlignment="1">
      <alignment vertical="center" wrapText="1"/>
    </xf>
    <xf numFmtId="1" fontId="47" fillId="0" borderId="10" xfId="316" applyNumberFormat="1" applyFont="1" applyBorder="1" applyAlignment="1">
      <alignment horizontal="center" vertical="center"/>
    </xf>
    <xf numFmtId="1" fontId="46" fillId="0" borderId="0" xfId="316" applyNumberFormat="1" applyFont="1" applyAlignment="1">
      <alignment horizontal="center" vertical="center" wrapText="1"/>
    </xf>
    <xf numFmtId="1" fontId="8" fillId="0" borderId="0" xfId="316" applyNumberFormat="1" applyFont="1" applyAlignment="1">
      <alignment wrapText="1"/>
    </xf>
    <xf numFmtId="167" fontId="9" fillId="0" borderId="10" xfId="316" quotePrefix="1" applyNumberFormat="1" applyFont="1" applyBorder="1" applyAlignment="1">
      <alignment horizontal="center" vertical="center" wrapText="1"/>
    </xf>
    <xf numFmtId="1" fontId="9" fillId="0" borderId="10" xfId="316" applyNumberFormat="1" applyFont="1" applyBorder="1" applyAlignment="1">
      <alignment vertical="center" wrapText="1"/>
    </xf>
    <xf numFmtId="3" fontId="8" fillId="0" borderId="0" xfId="316" applyNumberFormat="1" applyFont="1" applyAlignment="1">
      <alignment wrapText="1"/>
    </xf>
    <xf numFmtId="0" fontId="9" fillId="0" borderId="0" xfId="316" applyFont="1" applyAlignment="1">
      <alignment horizontal="center" vertical="top" wrapText="1"/>
    </xf>
    <xf numFmtId="0" fontId="6" fillId="0" borderId="0" xfId="316" applyFont="1" applyAlignment="1">
      <alignment horizontal="center" vertical="top" wrapText="1"/>
    </xf>
    <xf numFmtId="2" fontId="6" fillId="0" borderId="0" xfId="316" applyNumberFormat="1" applyFont="1" applyAlignment="1">
      <alignment horizontal="left" vertical="top" wrapText="1"/>
    </xf>
    <xf numFmtId="49" fontId="8" fillId="0" borderId="0" xfId="316" applyNumberFormat="1" applyFont="1" applyAlignment="1">
      <alignment horizontal="center" vertical="top" wrapText="1"/>
    </xf>
    <xf numFmtId="169" fontId="42" fillId="0" borderId="0" xfId="316" applyNumberFormat="1" applyFont="1" applyAlignment="1">
      <alignment horizontal="center" vertical="top" wrapText="1"/>
    </xf>
    <xf numFmtId="2" fontId="42" fillId="0" borderId="0" xfId="316" applyNumberFormat="1" applyFont="1" applyAlignment="1">
      <alignment horizontal="center" vertical="top" wrapText="1"/>
    </xf>
    <xf numFmtId="169" fontId="9" fillId="0" borderId="0" xfId="316" applyNumberFormat="1" applyFont="1" applyAlignment="1">
      <alignment horizontal="center" vertical="center" wrapText="1"/>
    </xf>
    <xf numFmtId="2" fontId="9" fillId="0" borderId="0" xfId="316" applyNumberFormat="1" applyFont="1" applyAlignment="1">
      <alignment horizontal="center" vertical="center" wrapText="1"/>
    </xf>
    <xf numFmtId="0" fontId="9" fillId="0" borderId="0" xfId="316" applyFont="1" applyAlignment="1">
      <alignment horizontal="left" vertical="center" wrapText="1"/>
    </xf>
    <xf numFmtId="20" fontId="47" fillId="0" borderId="10" xfId="316" applyNumberFormat="1" applyFont="1" applyBorder="1" applyAlignment="1">
      <alignment horizontal="center" vertical="center" wrapText="1"/>
    </xf>
    <xf numFmtId="1" fontId="47" fillId="0" borderId="10" xfId="316" applyNumberFormat="1" applyFont="1" applyBorder="1" applyAlignment="1">
      <alignment horizontal="center" vertical="center" wrapText="1"/>
    </xf>
    <xf numFmtId="2" fontId="8" fillId="0" borderId="10" xfId="316" applyNumberFormat="1" applyFont="1" applyBorder="1" applyAlignment="1">
      <alignment horizontal="center" vertical="center"/>
    </xf>
    <xf numFmtId="0" fontId="10" fillId="0" borderId="10" xfId="316" applyFont="1" applyBorder="1" applyAlignment="1">
      <alignment horizontal="center" vertical="center" wrapText="1"/>
    </xf>
    <xf numFmtId="0" fontId="49" fillId="0" borderId="0" xfId="316" applyFont="1" applyAlignment="1">
      <alignment horizontal="center" vertical="center" wrapText="1"/>
    </xf>
    <xf numFmtId="1" fontId="49" fillId="0" borderId="0" xfId="316" applyNumberFormat="1" applyFont="1" applyAlignment="1">
      <alignment horizontal="center" wrapText="1"/>
    </xf>
    <xf numFmtId="1" fontId="10" fillId="0" borderId="0" xfId="316" applyNumberFormat="1" applyFont="1" applyAlignment="1">
      <alignment horizontal="center" wrapText="1"/>
    </xf>
    <xf numFmtId="0" fontId="10" fillId="0" borderId="0" xfId="316" applyFont="1" applyAlignment="1">
      <alignment horizontal="center" wrapText="1"/>
    </xf>
    <xf numFmtId="0" fontId="49" fillId="0" borderId="0" xfId="316" applyFont="1" applyAlignment="1">
      <alignment wrapText="1"/>
    </xf>
    <xf numFmtId="0" fontId="10" fillId="0" borderId="0" xfId="316" applyFont="1" applyAlignment="1">
      <alignment wrapText="1"/>
    </xf>
    <xf numFmtId="49" fontId="10" fillId="49" borderId="10" xfId="0" applyNumberFormat="1" applyFont="1" applyFill="1" applyBorder="1" applyAlignment="1">
      <alignment horizontal="left" vertical="center" wrapText="1"/>
    </xf>
    <xf numFmtId="0" fontId="49" fillId="49" borderId="10" xfId="0" applyFont="1" applyFill="1" applyBorder="1" applyAlignment="1">
      <alignment horizontal="left" vertical="center" wrapText="1"/>
    </xf>
    <xf numFmtId="169" fontId="10" fillId="0" borderId="10" xfId="0" applyNumberFormat="1" applyFont="1" applyBorder="1" applyAlignment="1">
      <alignment horizontal="center" vertical="center" wrapText="1"/>
    </xf>
    <xf numFmtId="1" fontId="10" fillId="0" borderId="0" xfId="316" applyNumberFormat="1" applyFont="1" applyAlignment="1">
      <alignment horizontal="center" vertical="center" wrapText="1"/>
    </xf>
    <xf numFmtId="49" fontId="10" fillId="0" borderId="10" xfId="0" applyNumberFormat="1" applyFont="1" applyBorder="1" applyAlignment="1">
      <alignment horizontal="center" vertical="center"/>
    </xf>
    <xf numFmtId="0" fontId="10" fillId="0" borderId="0" xfId="316" applyFont="1" applyAlignment="1">
      <alignment horizontal="center" vertical="center" wrapText="1"/>
    </xf>
    <xf numFmtId="20" fontId="10" fillId="0" borderId="10" xfId="316" applyNumberFormat="1" applyFont="1" applyBorder="1" applyAlignment="1">
      <alignment horizontal="center" vertical="center" wrapText="1"/>
    </xf>
    <xf numFmtId="0" fontId="10" fillId="50" borderId="13" xfId="316" applyFont="1" applyFill="1" applyBorder="1" applyAlignment="1">
      <alignment horizontal="center" vertical="center" wrapText="1"/>
    </xf>
    <xf numFmtId="49" fontId="10" fillId="50" borderId="13" xfId="316" applyNumberFormat="1" applyFont="1" applyFill="1" applyBorder="1" applyAlignment="1">
      <alignment horizontal="left" vertical="center" wrapText="1"/>
    </xf>
    <xf numFmtId="0" fontId="10" fillId="50" borderId="10" xfId="316" applyFont="1" applyFill="1" applyBorder="1" applyAlignment="1">
      <alignment horizontal="center" vertical="center" wrapText="1"/>
    </xf>
    <xf numFmtId="2" fontId="10" fillId="50" borderId="10" xfId="316" applyNumberFormat="1" applyFont="1" applyFill="1" applyBorder="1" applyAlignment="1">
      <alignment horizontal="center" vertical="center" wrapText="1"/>
    </xf>
    <xf numFmtId="20" fontId="10" fillId="50" borderId="13" xfId="316" applyNumberFormat="1" applyFont="1" applyFill="1" applyBorder="1" applyAlignment="1">
      <alignment horizontal="center" vertical="center" wrapText="1"/>
    </xf>
    <xf numFmtId="1" fontId="10" fillId="50" borderId="13" xfId="316" applyNumberFormat="1" applyFont="1" applyFill="1" applyBorder="1" applyAlignment="1">
      <alignment horizontal="center" vertical="center" wrapText="1"/>
    </xf>
    <xf numFmtId="20" fontId="10" fillId="50" borderId="13" xfId="316" quotePrefix="1" applyNumberFormat="1" applyFont="1" applyFill="1" applyBorder="1" applyAlignment="1">
      <alignment horizontal="center" vertical="center" wrapText="1"/>
    </xf>
    <xf numFmtId="0" fontId="10" fillId="50" borderId="13" xfId="0" applyFont="1" applyFill="1" applyBorder="1" applyAlignment="1">
      <alignment horizontal="left" vertical="center" wrapText="1"/>
    </xf>
    <xf numFmtId="0" fontId="10" fillId="50" borderId="13" xfId="316" applyFont="1" applyFill="1" applyBorder="1" applyAlignment="1">
      <alignment horizontal="left" vertical="center" wrapText="1"/>
    </xf>
    <xf numFmtId="1" fontId="10" fillId="50" borderId="10" xfId="316" applyNumberFormat="1" applyFont="1" applyFill="1" applyBorder="1" applyAlignment="1">
      <alignment horizontal="center" vertical="center"/>
    </xf>
    <xf numFmtId="0" fontId="49" fillId="50" borderId="0" xfId="316" applyFont="1" applyFill="1" applyAlignment="1">
      <alignment horizontal="center" vertical="center" wrapText="1"/>
    </xf>
    <xf numFmtId="1" fontId="49" fillId="50" borderId="0" xfId="316" applyNumberFormat="1" applyFont="1" applyFill="1" applyAlignment="1">
      <alignment horizontal="center" wrapText="1"/>
    </xf>
    <xf numFmtId="1" fontId="10" fillId="50" borderId="0" xfId="316" applyNumberFormat="1" applyFont="1" applyFill="1" applyAlignment="1">
      <alignment horizontal="center" wrapText="1"/>
    </xf>
    <xf numFmtId="0" fontId="10" fillId="50" borderId="0" xfId="316" applyFont="1" applyFill="1" applyAlignment="1">
      <alignment horizontal="center" wrapText="1"/>
    </xf>
    <xf numFmtId="0" fontId="49" fillId="50" borderId="0" xfId="316" applyFont="1" applyFill="1" applyAlignment="1">
      <alignment wrapText="1"/>
    </xf>
    <xf numFmtId="0" fontId="10" fillId="50" borderId="0" xfId="316" applyFont="1" applyFill="1" applyAlignment="1">
      <alignment wrapText="1"/>
    </xf>
    <xf numFmtId="20" fontId="49" fillId="0" borderId="10" xfId="0" applyNumberFormat="1" applyFont="1" applyBorder="1" applyAlignment="1">
      <alignment horizontal="center" vertical="center" wrapText="1"/>
    </xf>
    <xf numFmtId="0" fontId="55" fillId="0" borderId="10" xfId="0" applyFont="1" applyBorder="1" applyAlignment="1">
      <alignment horizontal="left" vertical="center" wrapText="1"/>
    </xf>
    <xf numFmtId="0" fontId="49" fillId="0" borderId="10" xfId="0" applyFont="1" applyBorder="1" applyAlignment="1">
      <alignment horizontal="right" vertical="center" wrapText="1"/>
    </xf>
    <xf numFmtId="0" fontId="49" fillId="0" borderId="0" xfId="30" applyNumberFormat="1" applyFont="1" applyFill="1" applyBorder="1" applyAlignment="1">
      <alignment horizontal="left" vertical="center" wrapText="1"/>
    </xf>
    <xf numFmtId="167" fontId="49" fillId="0" borderId="10" xfId="0" quotePrefix="1" applyNumberFormat="1" applyFont="1" applyBorder="1" applyAlignment="1">
      <alignment horizontal="center" vertical="center" wrapText="1"/>
    </xf>
    <xf numFmtId="0" fontId="55" fillId="0" borderId="10" xfId="316" applyFont="1" applyBorder="1" applyAlignment="1">
      <alignment horizontal="center" vertical="center" wrapText="1"/>
    </xf>
    <xf numFmtId="169" fontId="10" fillId="0" borderId="10" xfId="316" applyNumberFormat="1" applyFont="1" applyBorder="1" applyAlignment="1">
      <alignment horizontal="center" vertical="center" wrapText="1"/>
    </xf>
    <xf numFmtId="0" fontId="10" fillId="0" borderId="10" xfId="316" applyFont="1" applyBorder="1" applyAlignment="1">
      <alignment horizontal="center" vertical="center"/>
    </xf>
    <xf numFmtId="0" fontId="2" fillId="0" borderId="0" xfId="499"/>
    <xf numFmtId="0" fontId="2" fillId="0" borderId="10" xfId="499" applyBorder="1"/>
    <xf numFmtId="0" fontId="2" fillId="0" borderId="10" xfId="499" applyBorder="1" applyAlignment="1">
      <alignment horizontal="center" vertical="center"/>
    </xf>
    <xf numFmtId="0" fontId="2" fillId="0" borderId="10" xfId="499" applyBorder="1" applyAlignment="1">
      <alignment horizontal="center" vertical="center" wrapText="1"/>
    </xf>
    <xf numFmtId="0" fontId="2" fillId="0" borderId="10" xfId="499" applyBorder="1" applyAlignment="1">
      <alignment horizontal="center"/>
    </xf>
    <xf numFmtId="0" fontId="8" fillId="0" borderId="10" xfId="499" applyFont="1" applyBorder="1" applyAlignment="1">
      <alignment horizontal="center"/>
    </xf>
    <xf numFmtId="0" fontId="8" fillId="0" borderId="10" xfId="499" applyFont="1" applyBorder="1" applyAlignment="1">
      <alignment horizontal="center" vertical="center"/>
    </xf>
    <xf numFmtId="0" fontId="9" fillId="0" borderId="10" xfId="499" applyFont="1" applyBorder="1" applyAlignment="1">
      <alignment horizontal="left" vertical="center"/>
    </xf>
    <xf numFmtId="0" fontId="5" fillId="0" borderId="0" xfId="316" applyFont="1" applyAlignment="1">
      <alignment horizontal="center" vertical="center" wrapText="1"/>
    </xf>
    <xf numFmtId="0" fontId="6" fillId="0" borderId="0" xfId="316" applyFont="1" applyAlignment="1">
      <alignment horizontal="center" vertical="center" wrapText="1"/>
    </xf>
    <xf numFmtId="49" fontId="6" fillId="0" borderId="0" xfId="316" applyNumberFormat="1" applyFont="1" applyAlignment="1">
      <alignment horizontal="center" vertical="center" wrapText="1"/>
    </xf>
    <xf numFmtId="0" fontId="5" fillId="0" borderId="0" xfId="316" applyFont="1" applyAlignment="1">
      <alignment horizontal="left" vertical="center" wrapText="1"/>
    </xf>
    <xf numFmtId="0" fontId="8" fillId="0" borderId="0" xfId="316" applyFont="1" applyAlignment="1">
      <alignment horizontal="center" wrapText="1"/>
    </xf>
    <xf numFmtId="0" fontId="9" fillId="0" borderId="10" xfId="316" applyFont="1" applyBorder="1" applyAlignment="1">
      <alignment horizontal="center" vertical="center" wrapText="1"/>
    </xf>
    <xf numFmtId="49" fontId="9" fillId="0" borderId="10" xfId="316" applyNumberFormat="1" applyFont="1" applyBorder="1" applyAlignment="1">
      <alignment horizontal="center" vertical="center" wrapText="1"/>
    </xf>
    <xf numFmtId="1" fontId="9" fillId="0" borderId="10" xfId="316" applyNumberFormat="1" applyFont="1" applyBorder="1" applyAlignment="1">
      <alignment horizontal="center" vertical="center" wrapText="1"/>
    </xf>
    <xf numFmtId="169" fontId="9" fillId="0" borderId="10" xfId="316" applyNumberFormat="1" applyFont="1" applyBorder="1" applyAlignment="1">
      <alignment horizontal="center" vertical="center" wrapText="1"/>
    </xf>
    <xf numFmtId="49" fontId="9" fillId="0" borderId="10" xfId="316" applyNumberFormat="1" applyFont="1" applyBorder="1" applyAlignment="1">
      <alignment horizontal="left" vertical="center"/>
    </xf>
    <xf numFmtId="0" fontId="9" fillId="0" borderId="0" xfId="316" applyFont="1" applyAlignment="1">
      <alignment horizontal="center" vertical="center" wrapText="1"/>
    </xf>
    <xf numFmtId="168" fontId="8" fillId="0" borderId="10" xfId="316" applyNumberFormat="1" applyFont="1" applyBorder="1" applyAlignment="1">
      <alignment horizontal="center" vertical="center" wrapText="1"/>
    </xf>
    <xf numFmtId="167" fontId="8" fillId="0" borderId="10" xfId="316" applyNumberFormat="1" applyFont="1" applyBorder="1" applyAlignment="1">
      <alignment horizontal="center" vertical="center" wrapText="1"/>
    </xf>
    <xf numFmtId="1" fontId="8" fillId="0" borderId="10" xfId="316" applyNumberFormat="1" applyFont="1" applyBorder="1" applyAlignment="1">
      <alignment horizontal="center" vertical="center" wrapText="1"/>
    </xf>
    <xf numFmtId="167" fontId="9" fillId="0" borderId="10" xfId="316" applyNumberFormat="1" applyFont="1" applyBorder="1" applyAlignment="1">
      <alignment horizontal="center" vertical="center" wrapText="1"/>
    </xf>
    <xf numFmtId="0" fontId="6" fillId="0" borderId="0" xfId="316" applyFont="1" applyAlignment="1">
      <alignment horizontal="left" vertical="top" wrapText="1"/>
    </xf>
    <xf numFmtId="0" fontId="41" fillId="0" borderId="0" xfId="316" applyFont="1" applyAlignment="1">
      <alignment horizontal="center" vertical="center" wrapText="1"/>
    </xf>
    <xf numFmtId="49" fontId="8" fillId="0" borderId="0" xfId="316" applyNumberFormat="1" applyFont="1" applyAlignment="1">
      <alignment horizontal="left" vertical="top" wrapText="1"/>
    </xf>
    <xf numFmtId="0" fontId="10" fillId="49" borderId="10" xfId="316" applyFont="1" applyFill="1" applyBorder="1" applyAlignment="1">
      <alignment horizontal="center" vertical="center" wrapText="1"/>
    </xf>
    <xf numFmtId="49" fontId="10" fillId="0" borderId="10" xfId="316" applyNumberFormat="1" applyFont="1" applyBorder="1" applyAlignment="1">
      <alignment horizontal="left" vertical="center" wrapText="1"/>
    </xf>
    <xf numFmtId="49" fontId="10" fillId="0" borderId="10" xfId="316" applyNumberFormat="1" applyFont="1" applyBorder="1" applyAlignment="1">
      <alignment horizontal="center" vertical="center" wrapText="1"/>
    </xf>
    <xf numFmtId="1" fontId="10" fillId="0" borderId="10" xfId="316" applyNumberFormat="1" applyFont="1" applyBorder="1" applyAlignment="1">
      <alignment horizontal="center" vertical="center" wrapText="1"/>
    </xf>
    <xf numFmtId="2" fontId="65" fillId="0" borderId="10" xfId="316" applyNumberFormat="1" applyFont="1" applyBorder="1" applyAlignment="1">
      <alignment horizontal="center" vertical="center"/>
    </xf>
    <xf numFmtId="1" fontId="10" fillId="0" borderId="10" xfId="316" applyNumberFormat="1" applyFont="1" applyBorder="1" applyAlignment="1">
      <alignment horizontal="center" vertical="center"/>
    </xf>
    <xf numFmtId="0" fontId="9" fillId="50" borderId="0" xfId="316" applyFont="1" applyFill="1" applyAlignment="1">
      <alignment horizontal="center" vertical="center" wrapText="1"/>
    </xf>
    <xf numFmtId="1" fontId="9" fillId="50" borderId="0" xfId="316" applyNumberFormat="1" applyFont="1" applyFill="1" applyAlignment="1">
      <alignment horizontal="center" wrapText="1"/>
    </xf>
    <xf numFmtId="1" fontId="8" fillId="50" borderId="0" xfId="316" applyNumberFormat="1" applyFont="1" applyFill="1" applyAlignment="1">
      <alignment horizontal="center" wrapText="1"/>
    </xf>
    <xf numFmtId="0" fontId="8" fillId="50" borderId="0" xfId="316" applyFont="1" applyFill="1" applyAlignment="1">
      <alignment horizontal="center" wrapText="1"/>
    </xf>
    <xf numFmtId="0" fontId="9" fillId="50" borderId="0" xfId="316" applyFont="1" applyFill="1" applyAlignment="1">
      <alignment wrapText="1"/>
    </xf>
    <xf numFmtId="0" fontId="8" fillId="50" borderId="0" xfId="316" applyFont="1" applyFill="1" applyAlignment="1">
      <alignment wrapText="1"/>
    </xf>
    <xf numFmtId="0" fontId="10" fillId="0" borderId="10" xfId="316" applyFont="1" applyBorder="1" applyAlignment="1">
      <alignment horizontal="left" vertical="center" wrapText="1"/>
    </xf>
    <xf numFmtId="49" fontId="10" fillId="0" borderId="10" xfId="316" applyNumberFormat="1" applyFont="1" applyBorder="1" applyAlignment="1">
      <alignment vertical="center" wrapText="1"/>
    </xf>
    <xf numFmtId="0" fontId="49" fillId="0" borderId="10" xfId="316" applyFont="1" applyBorder="1" applyAlignment="1">
      <alignment horizontal="right" vertical="center" wrapText="1"/>
    </xf>
    <xf numFmtId="0" fontId="49" fillId="0" borderId="10" xfId="316" applyFont="1" applyBorder="1" applyAlignment="1">
      <alignment horizontal="left" vertical="center" wrapText="1"/>
    </xf>
    <xf numFmtId="20" fontId="49" fillId="0" borderId="10" xfId="316" applyNumberFormat="1" applyFont="1" applyBorder="1" applyAlignment="1">
      <alignment horizontal="center" vertical="center" wrapText="1"/>
    </xf>
    <xf numFmtId="0" fontId="55" fillId="0" borderId="10" xfId="316" applyFont="1" applyBorder="1" applyAlignment="1">
      <alignment horizontal="left" vertical="center" wrapText="1"/>
    </xf>
    <xf numFmtId="49" fontId="10" fillId="0" borderId="10" xfId="316" applyNumberFormat="1" applyFont="1" applyBorder="1" applyAlignment="1">
      <alignment horizontal="center" vertical="center"/>
    </xf>
    <xf numFmtId="0" fontId="10" fillId="0" borderId="10" xfId="316" applyFont="1" applyBorder="1" applyAlignment="1">
      <alignment vertical="center" wrapText="1"/>
    </xf>
    <xf numFmtId="0" fontId="66" fillId="0" borderId="10" xfId="316" applyFont="1" applyBorder="1" applyAlignment="1">
      <alignment horizontal="center" vertical="center" wrapText="1"/>
    </xf>
    <xf numFmtId="49" fontId="10" fillId="49" borderId="10" xfId="316" applyNumberFormat="1" applyFont="1" applyFill="1" applyBorder="1" applyAlignment="1">
      <alignment horizontal="left" vertical="center" wrapText="1"/>
    </xf>
    <xf numFmtId="0" fontId="49" fillId="49" borderId="10" xfId="316" applyFont="1" applyFill="1" applyBorder="1" applyAlignment="1">
      <alignment horizontal="left" vertical="center" wrapText="1"/>
    </xf>
    <xf numFmtId="0" fontId="10" fillId="0" borderId="10" xfId="0" applyFont="1" applyBorder="1" applyAlignment="1">
      <alignment horizontal="center" wrapText="1"/>
    </xf>
    <xf numFmtId="0" fontId="10" fillId="0" borderId="10" xfId="0" applyFont="1" applyBorder="1" applyAlignment="1">
      <alignment horizontal="left" vertical="center"/>
    </xf>
    <xf numFmtId="0" fontId="10" fillId="0" borderId="0" xfId="0" applyFont="1" applyAlignment="1">
      <alignment horizontal="center"/>
    </xf>
    <xf numFmtId="0" fontId="10" fillId="51" borderId="10" xfId="0" applyFont="1" applyFill="1" applyBorder="1" applyAlignment="1">
      <alignment horizontal="center" wrapText="1"/>
    </xf>
    <xf numFmtId="0" fontId="89" fillId="0" borderId="10" xfId="0" applyFont="1" applyBorder="1" applyAlignment="1">
      <alignment horizontal="center" wrapText="1"/>
    </xf>
    <xf numFmtId="0" fontId="10" fillId="0" borderId="0" xfId="0" applyFont="1" applyAlignment="1">
      <alignment horizontal="center" vertical="center"/>
    </xf>
    <xf numFmtId="0" fontId="10" fillId="0" borderId="0" xfId="0" applyFont="1" applyAlignment="1">
      <alignment horizontal="left" vertical="center"/>
    </xf>
    <xf numFmtId="0" fontId="49" fillId="50" borderId="20" xfId="316" applyFont="1" applyFill="1" applyBorder="1" applyAlignment="1">
      <alignment vertical="center" wrapText="1"/>
    </xf>
    <xf numFmtId="0" fontId="49" fillId="50" borderId="18" xfId="316" applyFont="1" applyFill="1" applyBorder="1" applyAlignment="1">
      <alignment vertical="center" wrapText="1"/>
    </xf>
    <xf numFmtId="0" fontId="49" fillId="50" borderId="16" xfId="316" applyFont="1" applyFill="1" applyBorder="1" applyAlignment="1">
      <alignment vertical="center"/>
    </xf>
    <xf numFmtId="166" fontId="10" fillId="0" borderId="10" xfId="0" applyNumberFormat="1" applyFont="1" applyBorder="1" applyAlignment="1">
      <alignment horizontal="center" vertical="center" wrapText="1"/>
    </xf>
    <xf numFmtId="1" fontId="49" fillId="0" borderId="0" xfId="0" applyNumberFormat="1" applyFont="1" applyAlignment="1">
      <alignment horizontal="center" vertical="center" wrapText="1"/>
    </xf>
    <xf numFmtId="169" fontId="10" fillId="0" borderId="10" xfId="0" applyNumberFormat="1" applyFont="1" applyBorder="1" applyAlignment="1">
      <alignment horizontal="center" vertical="center"/>
    </xf>
    <xf numFmtId="49" fontId="10" fillId="0" borderId="10" xfId="0" quotePrefix="1" applyNumberFormat="1" applyFont="1" applyBorder="1" applyAlignment="1">
      <alignment horizontal="left" vertical="center" wrapText="1"/>
    </xf>
    <xf numFmtId="1" fontId="10" fillId="0" borderId="13"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68" fillId="0" borderId="0" xfId="316" applyFont="1" applyAlignment="1">
      <alignment horizontal="center" vertical="center" wrapText="1"/>
    </xf>
    <xf numFmtId="0" fontId="10" fillId="0" borderId="13" xfId="316" applyFont="1" applyBorder="1" applyAlignment="1">
      <alignment horizontal="center" vertical="center" wrapText="1"/>
    </xf>
    <xf numFmtId="49" fontId="10" fillId="0" borderId="13" xfId="316" applyNumberFormat="1" applyFont="1" applyBorder="1" applyAlignment="1">
      <alignment horizontal="left" vertical="center" wrapText="1"/>
    </xf>
    <xf numFmtId="0" fontId="10" fillId="0" borderId="13" xfId="316" quotePrefix="1" applyFont="1" applyBorder="1" applyAlignment="1">
      <alignment horizontal="left" vertical="center" wrapText="1"/>
    </xf>
    <xf numFmtId="0" fontId="57" fillId="0" borderId="10" xfId="316" applyFont="1" applyBorder="1" applyAlignment="1">
      <alignment horizontal="center" vertical="center" wrapText="1"/>
    </xf>
    <xf numFmtId="20" fontId="57" fillId="0" borderId="10" xfId="316" applyNumberFormat="1" applyFont="1" applyBorder="1" applyAlignment="1">
      <alignment horizontal="center" vertical="center" wrapText="1"/>
    </xf>
    <xf numFmtId="0" fontId="10" fillId="0" borderId="10" xfId="316" quotePrefix="1" applyFont="1" applyBorder="1" applyAlignment="1">
      <alignment horizontal="left" vertical="center" wrapText="1"/>
    </xf>
    <xf numFmtId="1" fontId="91" fillId="0" borderId="0" xfId="316" applyNumberFormat="1" applyFont="1" applyAlignment="1">
      <alignment horizontal="center" vertical="center" wrapText="1"/>
    </xf>
    <xf numFmtId="1" fontId="91" fillId="0" borderId="0" xfId="316" applyNumberFormat="1" applyFont="1" applyAlignment="1">
      <alignment horizontal="center" wrapText="1"/>
    </xf>
    <xf numFmtId="0" fontId="8" fillId="0" borderId="17" xfId="316" applyFont="1" applyBorder="1" applyAlignment="1">
      <alignment horizontal="center" vertical="center" wrapText="1"/>
    </xf>
    <xf numFmtId="49" fontId="8" fillId="46" borderId="24" xfId="316" applyNumberFormat="1" applyFont="1" applyFill="1" applyBorder="1" applyAlignment="1">
      <alignment horizontal="left" vertical="center" wrapText="1"/>
    </xf>
    <xf numFmtId="0" fontId="47" fillId="0" borderId="24" xfId="316" applyFont="1" applyBorder="1" applyAlignment="1">
      <alignment horizontal="center" vertical="center" wrapText="1"/>
    </xf>
    <xf numFmtId="0" fontId="47" fillId="0" borderId="24" xfId="316" applyFont="1" applyBorder="1" applyAlignment="1">
      <alignment horizontal="left" vertical="center" wrapText="1"/>
    </xf>
    <xf numFmtId="20" fontId="47" fillId="0" borderId="24" xfId="316" applyNumberFormat="1" applyFont="1" applyBorder="1" applyAlignment="1">
      <alignment horizontal="center" vertical="center" wrapText="1"/>
    </xf>
    <xf numFmtId="1" fontId="8" fillId="0" borderId="24" xfId="316" quotePrefix="1" applyNumberFormat="1" applyFont="1" applyBorder="1" applyAlignment="1">
      <alignment horizontal="center" vertical="center" wrapText="1"/>
    </xf>
    <xf numFmtId="49" fontId="8" fillId="0" borderId="24" xfId="316" applyNumberFormat="1" applyFont="1" applyBorder="1" applyAlignment="1">
      <alignment horizontal="left" vertical="center" wrapText="1"/>
    </xf>
    <xf numFmtId="0" fontId="92" fillId="0" borderId="24" xfId="316" applyFont="1" applyBorder="1" applyAlignment="1">
      <alignment horizontal="left" vertical="center" wrapText="1"/>
    </xf>
    <xf numFmtId="1" fontId="8" fillId="0" borderId="24" xfId="316" applyNumberFormat="1" applyFont="1" applyBorder="1" applyAlignment="1">
      <alignment horizontal="center" vertical="center"/>
    </xf>
    <xf numFmtId="0" fontId="93" fillId="0" borderId="24" xfId="316" applyFont="1" applyBorder="1" applyAlignment="1">
      <alignment horizontal="center" vertical="center" wrapText="1"/>
    </xf>
    <xf numFmtId="0" fontId="47" fillId="0" borderId="25" xfId="316" applyFont="1" applyBorder="1" applyAlignment="1">
      <alignment horizontal="center" vertical="center" wrapText="1"/>
    </xf>
    <xf numFmtId="0" fontId="94" fillId="0" borderId="0" xfId="316" applyFont="1" applyAlignment="1">
      <alignment horizontal="center" vertical="center" wrapText="1"/>
    </xf>
    <xf numFmtId="49" fontId="47" fillId="0" borderId="24" xfId="316" applyNumberFormat="1" applyFont="1" applyBorder="1" applyAlignment="1">
      <alignment horizontal="left" vertical="center" wrapText="1"/>
    </xf>
    <xf numFmtId="49" fontId="11" fillId="46" borderId="10" xfId="316" applyNumberFormat="1" applyFont="1" applyFill="1" applyBorder="1" applyAlignment="1">
      <alignment horizontal="left" vertical="center" wrapText="1"/>
    </xf>
    <xf numFmtId="0" fontId="95" fillId="0" borderId="10" xfId="316" applyFont="1" applyBorder="1" applyAlignment="1">
      <alignment horizontal="center" vertical="center" wrapText="1"/>
    </xf>
    <xf numFmtId="20" fontId="95" fillId="0" borderId="10" xfId="316" applyNumberFormat="1" applyFont="1" applyBorder="1" applyAlignment="1">
      <alignment horizontal="center" vertical="center" wrapText="1"/>
    </xf>
    <xf numFmtId="0" fontId="8" fillId="0" borderId="11" xfId="316" applyFont="1" applyBorder="1" applyAlignment="1">
      <alignment horizontal="center" vertical="center" wrapText="1"/>
    </xf>
    <xf numFmtId="0" fontId="47" fillId="0" borderId="10" xfId="316" applyFont="1" applyBorder="1" applyAlignment="1">
      <alignment horizontal="justify" vertical="center" wrapText="1"/>
    </xf>
    <xf numFmtId="0" fontId="8" fillId="0" borderId="10" xfId="316" applyFont="1" applyBorder="1" applyAlignment="1">
      <alignment horizontal="justify" vertical="center" wrapText="1"/>
    </xf>
    <xf numFmtId="0" fontId="8" fillId="46" borderId="10" xfId="316" applyFont="1" applyFill="1" applyBorder="1" applyAlignment="1">
      <alignment horizontal="left" vertical="center" wrapText="1"/>
    </xf>
    <xf numFmtId="49" fontId="8" fillId="46" borderId="10" xfId="316" applyNumberFormat="1" applyFont="1" applyFill="1" applyBorder="1" applyAlignment="1">
      <alignment horizontal="center" vertical="center" wrapText="1"/>
    </xf>
    <xf numFmtId="0" fontId="8" fillId="46" borderId="10" xfId="316" applyFont="1" applyFill="1" applyBorder="1" applyAlignment="1">
      <alignment horizontal="center" vertical="center" wrapText="1"/>
    </xf>
    <xf numFmtId="20" fontId="8" fillId="46" borderId="10" xfId="316" applyNumberFormat="1" applyFont="1" applyFill="1" applyBorder="1" applyAlignment="1">
      <alignment horizontal="center" vertical="center" wrapText="1"/>
    </xf>
    <xf numFmtId="0" fontId="8" fillId="46" borderId="10" xfId="316" quotePrefix="1" applyFont="1" applyFill="1" applyBorder="1" applyAlignment="1">
      <alignment horizontal="left" vertical="center" wrapText="1"/>
    </xf>
    <xf numFmtId="49" fontId="8" fillId="46" borderId="10" xfId="316" quotePrefix="1" applyNumberFormat="1" applyFont="1" applyFill="1" applyBorder="1" applyAlignment="1">
      <alignment horizontal="left" vertical="center" wrapText="1"/>
    </xf>
    <xf numFmtId="0" fontId="57" fillId="0" borderId="10" xfId="316" applyFont="1" applyBorder="1" applyAlignment="1">
      <alignment horizontal="left" vertical="center" wrapText="1"/>
    </xf>
    <xf numFmtId="20" fontId="55" fillId="0" borderId="13" xfId="316" applyNumberFormat="1" applyFont="1" applyBorder="1" applyAlignment="1">
      <alignment horizontal="center" vertical="center" wrapText="1"/>
    </xf>
    <xf numFmtId="0" fontId="10" fillId="46" borderId="10" xfId="316" applyFont="1" applyFill="1" applyBorder="1" applyAlignment="1">
      <alignment horizontal="center" vertical="center" wrapText="1"/>
    </xf>
    <xf numFmtId="0" fontId="10" fillId="46" borderId="13" xfId="316" applyFont="1" applyFill="1" applyBorder="1" applyAlignment="1">
      <alignment horizontal="center" vertical="center" wrapText="1"/>
    </xf>
    <xf numFmtId="0" fontId="5" fillId="0" borderId="13" xfId="316" quotePrefix="1" applyFont="1" applyBorder="1" applyAlignment="1">
      <alignment vertical="center" wrapText="1"/>
    </xf>
    <xf numFmtId="1" fontId="10" fillId="46" borderId="10" xfId="316" applyNumberFormat="1" applyFont="1" applyFill="1" applyBorder="1" applyAlignment="1">
      <alignment horizontal="center" vertical="center"/>
    </xf>
    <xf numFmtId="0" fontId="96" fillId="46" borderId="10" xfId="316" applyFont="1" applyFill="1" applyBorder="1" applyAlignment="1">
      <alignment horizontal="center" vertical="center" wrapText="1"/>
    </xf>
    <xf numFmtId="0" fontId="94" fillId="0" borderId="0" xfId="316" applyFont="1" applyAlignment="1">
      <alignment vertical="center" wrapText="1"/>
    </xf>
    <xf numFmtId="0" fontId="94" fillId="0" borderId="0" xfId="316" applyFont="1" applyAlignment="1">
      <alignment horizontal="center" wrapText="1"/>
    </xf>
    <xf numFmtId="0" fontId="46" fillId="0" borderId="0" xfId="316" applyFont="1" applyAlignment="1">
      <alignment horizontal="center" wrapText="1"/>
    </xf>
    <xf numFmtId="0" fontId="94" fillId="0" borderId="0" xfId="316" applyFont="1" applyAlignment="1">
      <alignment wrapText="1"/>
    </xf>
    <xf numFmtId="0" fontId="46" fillId="0" borderId="0" xfId="316" applyFont="1" applyAlignment="1">
      <alignment wrapText="1"/>
    </xf>
    <xf numFmtId="20" fontId="55" fillId="0" borderId="10" xfId="316" applyNumberFormat="1" applyFont="1" applyBorder="1" applyAlignment="1">
      <alignment horizontal="center" vertical="center" wrapText="1"/>
    </xf>
    <xf numFmtId="0" fontId="94" fillId="52" borderId="0" xfId="316" applyFont="1" applyFill="1" applyAlignment="1">
      <alignment horizontal="center" vertical="center" wrapText="1"/>
    </xf>
    <xf numFmtId="1" fontId="46" fillId="52" borderId="0" xfId="316" applyNumberFormat="1" applyFont="1" applyFill="1" applyAlignment="1">
      <alignment horizontal="center" vertical="center" wrapText="1"/>
    </xf>
    <xf numFmtId="1" fontId="8" fillId="52" borderId="0" xfId="316" applyNumberFormat="1" applyFont="1" applyFill="1" applyAlignment="1">
      <alignment horizontal="center" wrapText="1"/>
    </xf>
    <xf numFmtId="0" fontId="8" fillId="52" borderId="0" xfId="316" applyFont="1" applyFill="1" applyAlignment="1">
      <alignment horizontal="center" wrapText="1"/>
    </xf>
    <xf numFmtId="0" fontId="9" fillId="52" borderId="0" xfId="316" applyFont="1" applyFill="1" applyAlignment="1">
      <alignment wrapText="1"/>
    </xf>
    <xf numFmtId="0" fontId="8" fillId="52" borderId="0" xfId="316" applyFont="1" applyFill="1" applyAlignment="1">
      <alignment wrapText="1"/>
    </xf>
    <xf numFmtId="0" fontId="5" fillId="0" borderId="10" xfId="316" quotePrefix="1" applyFont="1" applyBorder="1" applyAlignment="1">
      <alignment vertical="center" wrapText="1"/>
    </xf>
    <xf numFmtId="49" fontId="10" fillId="0" borderId="13" xfId="0" applyNumberFormat="1" applyFont="1" applyBorder="1" applyAlignment="1">
      <alignment horizontal="left" vertical="center" wrapText="1"/>
    </xf>
    <xf numFmtId="49" fontId="49" fillId="0" borderId="10" xfId="0" applyNumberFormat="1" applyFont="1" applyBorder="1" applyAlignment="1">
      <alignment horizontal="left" vertical="center"/>
    </xf>
    <xf numFmtId="49" fontId="49" fillId="0" borderId="10" xfId="107" applyNumberFormat="1" applyFont="1" applyFill="1" applyBorder="1" applyAlignment="1">
      <alignment horizontal="center" vertical="center" wrapText="1"/>
    </xf>
    <xf numFmtId="49" fontId="10" fillId="0" borderId="13" xfId="0" applyNumberFormat="1" applyFont="1" applyBorder="1" applyAlignment="1">
      <alignment vertical="center" wrapText="1"/>
    </xf>
    <xf numFmtId="20" fontId="10" fillId="0" borderId="10" xfId="321" applyNumberFormat="1" applyFont="1" applyBorder="1" applyAlignment="1">
      <alignment horizontal="center" vertical="center" wrapText="1"/>
    </xf>
    <xf numFmtId="49" fontId="49" fillId="0" borderId="10" xfId="0" applyNumberFormat="1" applyFont="1" applyBorder="1" applyAlignment="1">
      <alignment horizontal="left" vertical="center" wrapText="1"/>
    </xf>
    <xf numFmtId="2" fontId="10" fillId="0" borderId="10" xfId="0" applyNumberFormat="1" applyFont="1" applyBorder="1" applyAlignment="1">
      <alignment horizontal="center" vertical="center" wrapText="1"/>
    </xf>
    <xf numFmtId="1" fontId="10" fillId="0" borderId="10" xfId="321" applyNumberFormat="1" applyFont="1" applyBorder="1" applyAlignment="1">
      <alignment horizontal="center" vertical="center" wrapText="1"/>
    </xf>
    <xf numFmtId="166" fontId="8" fillId="0" borderId="0" xfId="316" applyNumberFormat="1" applyFont="1" applyAlignment="1">
      <alignment horizontal="center" vertical="center" wrapText="1"/>
    </xf>
    <xf numFmtId="0" fontId="49" fillId="0" borderId="10" xfId="316" applyFont="1" applyBorder="1" applyAlignment="1">
      <alignment horizontal="center" vertical="center" wrapText="1"/>
    </xf>
    <xf numFmtId="169" fontId="49" fillId="0" borderId="10" xfId="316" applyNumberFormat="1" applyFont="1" applyBorder="1" applyAlignment="1">
      <alignment horizontal="center" vertical="center" wrapText="1"/>
    </xf>
    <xf numFmtId="49" fontId="49" fillId="0" borderId="10" xfId="316" applyNumberFormat="1" applyFont="1" applyBorder="1" applyAlignment="1">
      <alignment horizontal="center" vertical="center" wrapText="1"/>
    </xf>
    <xf numFmtId="1" fontId="49" fillId="0" borderId="10" xfId="316" applyNumberFormat="1" applyFont="1" applyBorder="1" applyAlignment="1">
      <alignment horizontal="center" vertical="center" wrapText="1"/>
    </xf>
    <xf numFmtId="166" fontId="49" fillId="0" borderId="10" xfId="316" applyNumberFormat="1" applyFont="1" applyBorder="1" applyAlignment="1">
      <alignment horizontal="center" vertical="center" wrapText="1"/>
    </xf>
    <xf numFmtId="169" fontId="65" fillId="0" borderId="10" xfId="316" applyNumberFormat="1" applyFont="1" applyBorder="1" applyAlignment="1">
      <alignment horizontal="center" vertical="center"/>
    </xf>
    <xf numFmtId="166" fontId="10" fillId="0" borderId="10" xfId="316" applyNumberFormat="1" applyFont="1" applyBorder="1" applyAlignment="1">
      <alignment horizontal="center" vertical="center" wrapText="1"/>
    </xf>
    <xf numFmtId="0" fontId="49" fillId="0" borderId="0" xfId="316" applyFont="1" applyAlignment="1">
      <alignment vertical="center" wrapText="1"/>
    </xf>
    <xf numFmtId="0" fontId="49" fillId="0" borderId="0" xfId="316" applyFont="1" applyAlignment="1">
      <alignment horizontal="center" wrapText="1"/>
    </xf>
    <xf numFmtId="0" fontId="49" fillId="0" borderId="13" xfId="0" applyFont="1" applyBorder="1" applyAlignment="1">
      <alignment horizontal="left" vertical="center" wrapText="1"/>
    </xf>
    <xf numFmtId="0" fontId="88" fillId="0" borderId="0" xfId="316" applyFont="1" applyAlignment="1">
      <alignment horizontal="center" vertical="center" wrapText="1"/>
    </xf>
    <xf numFmtId="1" fontId="49" fillId="0" borderId="0" xfId="316" applyNumberFormat="1" applyFont="1" applyAlignment="1">
      <alignment horizontal="center" vertical="center" wrapText="1"/>
    </xf>
    <xf numFmtId="49" fontId="49" fillId="0" borderId="10" xfId="316" applyNumberFormat="1" applyFont="1" applyBorder="1" applyAlignment="1">
      <alignment vertical="center"/>
    </xf>
    <xf numFmtId="0" fontId="10" fillId="0" borderId="0" xfId="316" applyFont="1" applyAlignment="1">
      <alignment horizontal="center"/>
    </xf>
    <xf numFmtId="0" fontId="10" fillId="0" borderId="0" xfId="316" applyFont="1" applyAlignment="1"/>
    <xf numFmtId="171" fontId="10" fillId="0" borderId="10" xfId="0" quotePrefix="1" applyNumberFormat="1" applyFont="1" applyBorder="1" applyAlignment="1">
      <alignment horizontal="left" vertical="center" wrapText="1"/>
    </xf>
    <xf numFmtId="49" fontId="55" fillId="0" borderId="10" xfId="316" applyNumberFormat="1" applyFont="1" applyBorder="1" applyAlignment="1">
      <alignment horizontal="left" vertical="center" wrapText="1"/>
    </xf>
    <xf numFmtId="169" fontId="55" fillId="0" borderId="10" xfId="316" applyNumberFormat="1" applyFont="1" applyBorder="1" applyAlignment="1">
      <alignment horizontal="center" vertical="center" wrapText="1"/>
    </xf>
    <xf numFmtId="2" fontId="10" fillId="0" borderId="10" xfId="316" applyNumberFormat="1" applyFont="1" applyBorder="1" applyAlignment="1">
      <alignment horizontal="center" vertical="center" wrapText="1"/>
    </xf>
    <xf numFmtId="0" fontId="67" fillId="0" borderId="10" xfId="316" applyFont="1" applyBorder="1" applyAlignment="1">
      <alignment vertical="center" wrapText="1"/>
    </xf>
    <xf numFmtId="1" fontId="55" fillId="0" borderId="10" xfId="316" applyNumberFormat="1" applyFont="1" applyBorder="1" applyAlignment="1">
      <alignment horizontal="center" vertical="center"/>
    </xf>
    <xf numFmtId="1" fontId="49" fillId="0" borderId="0" xfId="0" applyNumberFormat="1" applyFont="1" applyAlignment="1">
      <alignment horizontal="center" wrapText="1"/>
    </xf>
    <xf numFmtId="1" fontId="10" fillId="0" borderId="0" xfId="316" applyNumberFormat="1" applyFont="1" applyAlignment="1">
      <alignment wrapText="1"/>
    </xf>
    <xf numFmtId="168" fontId="10" fillId="0" borderId="10" xfId="316" applyNumberFormat="1" applyFont="1" applyBorder="1" applyAlignment="1">
      <alignment horizontal="center" vertical="center" wrapText="1"/>
    </xf>
    <xf numFmtId="167" fontId="10" fillId="0" borderId="10" xfId="316" applyNumberFormat="1" applyFont="1" applyBorder="1" applyAlignment="1">
      <alignment horizontal="center" vertical="center" wrapText="1"/>
    </xf>
    <xf numFmtId="1" fontId="49" fillId="0" borderId="10" xfId="316" applyNumberFormat="1" applyFont="1" applyBorder="1" applyAlignment="1">
      <alignment vertical="center" wrapText="1"/>
    </xf>
    <xf numFmtId="3" fontId="10" fillId="0" borderId="0" xfId="316" applyNumberFormat="1" applyFont="1" applyAlignment="1">
      <alignment wrapText="1"/>
    </xf>
    <xf numFmtId="167" fontId="49" fillId="0" borderId="10" xfId="316" applyNumberFormat="1" applyFont="1" applyBorder="1" applyAlignment="1">
      <alignment horizontal="center" vertical="center" wrapText="1"/>
    </xf>
    <xf numFmtId="49" fontId="8" fillId="0" borderId="0" xfId="316" applyNumberFormat="1" applyFont="1" applyAlignment="1">
      <alignment horizontal="center" vertical="center" wrapText="1"/>
    </xf>
    <xf numFmtId="169" fontId="42" fillId="0" borderId="0" xfId="316" applyNumberFormat="1" applyFont="1" applyAlignment="1">
      <alignment horizontal="center" vertical="center" wrapText="1"/>
    </xf>
    <xf numFmtId="2" fontId="10" fillId="0" borderId="13" xfId="0" applyNumberFormat="1" applyFont="1" applyBorder="1" applyAlignment="1">
      <alignment horizontal="center" vertical="center" wrapText="1"/>
    </xf>
    <xf numFmtId="166" fontId="10" fillId="0" borderId="13" xfId="0" applyNumberFormat="1" applyFont="1" applyBorder="1" applyAlignment="1">
      <alignment horizontal="center" vertical="center" wrapText="1"/>
    </xf>
    <xf numFmtId="0" fontId="10" fillId="0" borderId="10" xfId="0" quotePrefix="1" applyFont="1" applyBorder="1" applyAlignment="1">
      <alignment horizontal="left" vertical="center" wrapText="1"/>
    </xf>
    <xf numFmtId="0" fontId="49" fillId="0" borderId="10" xfId="0" applyFont="1" applyBorder="1" applyAlignment="1">
      <alignment vertical="center" wrapText="1"/>
    </xf>
    <xf numFmtId="49" fontId="64" fillId="0" borderId="10" xfId="0" applyNumberFormat="1" applyFont="1" applyBorder="1" applyAlignment="1">
      <alignment horizontal="left" vertical="center" wrapText="1"/>
    </xf>
    <xf numFmtId="20" fontId="64" fillId="0" borderId="10" xfId="0" applyNumberFormat="1" applyFont="1" applyBorder="1" applyAlignment="1">
      <alignment horizontal="center" vertical="center" wrapText="1"/>
    </xf>
    <xf numFmtId="0" fontId="10" fillId="0" borderId="13" xfId="0" quotePrefix="1" applyFont="1" applyBorder="1" applyAlignment="1">
      <alignment horizontal="left" vertical="center" wrapText="1"/>
    </xf>
    <xf numFmtId="0" fontId="10" fillId="0" borderId="13" xfId="0" applyFont="1" applyBorder="1" applyAlignment="1">
      <alignment horizontal="left" vertical="center" wrapText="1"/>
    </xf>
    <xf numFmtId="49" fontId="49" fillId="0" borderId="10" xfId="316" applyNumberFormat="1" applyFont="1" applyBorder="1" applyAlignment="1">
      <alignment horizontal="left" vertical="center"/>
    </xf>
    <xf numFmtId="49" fontId="10" fillId="0" borderId="10" xfId="0" quotePrefix="1" applyNumberFormat="1" applyFont="1" applyBorder="1" applyAlignment="1">
      <alignment vertical="center" wrapText="1"/>
    </xf>
    <xf numFmtId="49" fontId="64" fillId="0" borderId="10" xfId="0" applyNumberFormat="1" applyFont="1" applyBorder="1" applyAlignment="1">
      <alignment horizontal="center" vertical="center" wrapText="1"/>
    </xf>
    <xf numFmtId="0" fontId="64" fillId="0" borderId="10" xfId="498" applyFont="1" applyBorder="1" applyAlignment="1">
      <alignment horizontal="center" vertical="center" wrapText="1"/>
    </xf>
    <xf numFmtId="0" fontId="10" fillId="0" borderId="10" xfId="0" quotePrefix="1" applyFont="1" applyBorder="1" applyAlignment="1">
      <alignment vertical="center" wrapText="1"/>
    </xf>
    <xf numFmtId="0" fontId="64" fillId="0" borderId="10" xfId="0" quotePrefix="1" applyFont="1" applyBorder="1" applyAlignment="1">
      <alignment horizontal="left" vertical="center" wrapText="1"/>
    </xf>
    <xf numFmtId="0" fontId="57" fillId="0" borderId="10" xfId="425" quotePrefix="1" applyFont="1" applyBorder="1" applyAlignment="1">
      <alignment horizontal="left" vertical="center" wrapText="1"/>
    </xf>
    <xf numFmtId="0" fontId="99" fillId="0" borderId="10" xfId="0" applyFont="1" applyBorder="1" applyAlignment="1">
      <alignment horizontal="left" vertical="center" wrapText="1"/>
    </xf>
    <xf numFmtId="0" fontId="10" fillId="0" borderId="13" xfId="326" applyFont="1" applyBorder="1" applyAlignment="1">
      <alignment horizontal="left" vertical="center" wrapText="1"/>
    </xf>
    <xf numFmtId="0" fontId="10" fillId="0" borderId="10" xfId="326" applyFont="1" applyBorder="1" applyAlignment="1">
      <alignment horizontal="center" vertical="center" wrapText="1"/>
    </xf>
    <xf numFmtId="20" fontId="10" fillId="0" borderId="10" xfId="326" applyNumberFormat="1" applyFont="1" applyBorder="1" applyAlignment="1">
      <alignment horizontal="center" vertical="center" wrapText="1"/>
    </xf>
    <xf numFmtId="49" fontId="10" fillId="0" borderId="10" xfId="326" applyNumberFormat="1" applyFont="1" applyBorder="1" applyAlignment="1">
      <alignment horizontal="center" vertical="center" wrapText="1"/>
    </xf>
    <xf numFmtId="0" fontId="10" fillId="0" borderId="10" xfId="326" applyFont="1" applyBorder="1" applyAlignment="1">
      <alignment horizontal="left" vertical="center" wrapText="1"/>
    </xf>
    <xf numFmtId="0" fontId="64" fillId="0" borderId="13" xfId="0" applyFont="1" applyBorder="1" applyAlignment="1">
      <alignment horizontal="center" vertical="center" wrapText="1"/>
    </xf>
    <xf numFmtId="0" fontId="64" fillId="0" borderId="14" xfId="0" applyFont="1" applyBorder="1" applyAlignment="1">
      <alignment horizontal="center" vertical="center" wrapText="1"/>
    </xf>
    <xf numFmtId="169" fontId="10" fillId="0" borderId="10" xfId="316" applyNumberFormat="1" applyFont="1" applyBorder="1" applyAlignment="1">
      <alignment horizontal="center" vertical="center"/>
    </xf>
    <xf numFmtId="1" fontId="64" fillId="0" borderId="10" xfId="0" applyNumberFormat="1" applyFont="1" applyBorder="1" applyAlignment="1">
      <alignment horizontal="center" vertical="center"/>
    </xf>
    <xf numFmtId="0" fontId="10" fillId="0" borderId="10" xfId="0" applyFont="1" applyBorder="1" applyAlignment="1">
      <alignment horizontal="justify" vertical="center" wrapText="1"/>
    </xf>
    <xf numFmtId="0" fontId="10" fillId="0" borderId="10" xfId="326" applyFont="1" applyBorder="1" applyAlignment="1">
      <alignment vertical="center" wrapText="1"/>
    </xf>
    <xf numFmtId="0" fontId="91" fillId="0" borderId="0" xfId="316" applyFont="1" applyAlignment="1">
      <alignment horizontal="center" vertical="center" wrapText="1"/>
    </xf>
    <xf numFmtId="49" fontId="10" fillId="0" borderId="13" xfId="326" applyNumberFormat="1" applyFont="1" applyBorder="1" applyAlignment="1">
      <alignment horizontal="center" vertical="center" wrapText="1"/>
    </xf>
    <xf numFmtId="0" fontId="10" fillId="0" borderId="13" xfId="544" applyFont="1" applyBorder="1" applyAlignment="1">
      <alignment horizontal="center" vertical="center" wrapText="1"/>
    </xf>
    <xf numFmtId="49" fontId="10" fillId="0" borderId="13" xfId="544" applyNumberFormat="1" applyFont="1" applyBorder="1" applyAlignment="1">
      <alignment horizontal="left" vertical="center" wrapText="1"/>
    </xf>
    <xf numFmtId="49" fontId="10" fillId="0" borderId="10" xfId="544" applyNumberFormat="1" applyFont="1" applyBorder="1" applyAlignment="1">
      <alignment horizontal="center" vertical="center" wrapText="1"/>
    </xf>
    <xf numFmtId="0" fontId="10" fillId="0" borderId="10" xfId="544" applyFont="1" applyBorder="1" applyAlignment="1">
      <alignment horizontal="center" vertical="center" wrapText="1"/>
    </xf>
    <xf numFmtId="169" fontId="10" fillId="0" borderId="10" xfId="544" applyNumberFormat="1" applyFont="1" applyBorder="1" applyAlignment="1">
      <alignment horizontal="center" vertical="center"/>
    </xf>
    <xf numFmtId="1" fontId="10" fillId="0" borderId="10" xfId="544" applyNumberFormat="1" applyFont="1" applyBorder="1" applyAlignment="1">
      <alignment horizontal="center" vertical="center" wrapText="1"/>
    </xf>
    <xf numFmtId="49" fontId="10" fillId="0" borderId="13" xfId="544" applyNumberFormat="1" applyFont="1" applyBorder="1" applyAlignment="1">
      <alignment horizontal="center" vertical="center" wrapText="1"/>
    </xf>
    <xf numFmtId="0" fontId="10" fillId="0" borderId="13" xfId="544" applyFont="1" applyBorder="1" applyAlignment="1">
      <alignment horizontal="left" vertical="center" wrapText="1"/>
    </xf>
    <xf numFmtId="0" fontId="10" fillId="0" borderId="10" xfId="544" applyFont="1" applyBorder="1" applyAlignment="1">
      <alignment horizontal="center" vertical="center"/>
    </xf>
    <xf numFmtId="169" fontId="10" fillId="0" borderId="13" xfId="544" applyNumberFormat="1" applyFont="1" applyBorder="1" applyAlignment="1">
      <alignment horizontal="center" vertical="center"/>
    </xf>
    <xf numFmtId="20" fontId="10" fillId="0" borderId="13" xfId="321" applyNumberFormat="1" applyFont="1" applyBorder="1" applyAlignment="1">
      <alignment horizontal="center" vertical="center" wrapText="1"/>
    </xf>
    <xf numFmtId="1" fontId="10" fillId="0" borderId="13" xfId="544" applyNumberFormat="1" applyFont="1" applyBorder="1" applyAlignment="1">
      <alignment horizontal="center" vertical="center" wrapText="1"/>
    </xf>
    <xf numFmtId="0" fontId="10" fillId="0" borderId="13" xfId="544" applyFont="1" applyBorder="1" applyAlignment="1">
      <alignment horizontal="center" vertical="center"/>
    </xf>
    <xf numFmtId="0" fontId="64" fillId="0" borderId="13" xfId="0" quotePrefix="1" applyFont="1" applyBorder="1" applyAlignment="1">
      <alignment horizontal="left" vertical="center" wrapText="1"/>
    </xf>
    <xf numFmtId="0" fontId="64" fillId="0" borderId="10" xfId="214" applyFont="1" applyBorder="1" applyAlignment="1">
      <alignment horizontal="center" vertical="center" wrapText="1"/>
    </xf>
    <xf numFmtId="0" fontId="10" fillId="0" borderId="0" xfId="316" applyFont="1" applyAlignment="1">
      <alignment vertical="center" wrapText="1"/>
    </xf>
    <xf numFmtId="0" fontId="64" fillId="0" borderId="14" xfId="0" quotePrefix="1" applyFont="1" applyBorder="1" applyAlignment="1">
      <alignment horizontal="left" vertical="center" wrapText="1"/>
    </xf>
    <xf numFmtId="0" fontId="66" fillId="0" borderId="13" xfId="0" applyFont="1" applyBorder="1" applyAlignment="1">
      <alignment horizontal="center" vertical="center" wrapText="1"/>
    </xf>
    <xf numFmtId="0" fontId="66" fillId="0" borderId="13" xfId="326" applyFont="1" applyBorder="1" applyAlignment="1">
      <alignment horizontal="left" vertical="center" wrapText="1"/>
    </xf>
    <xf numFmtId="0" fontId="10" fillId="0" borderId="13" xfId="326" applyFont="1" applyBorder="1" applyAlignment="1">
      <alignment horizontal="center" vertical="center" wrapText="1"/>
    </xf>
    <xf numFmtId="49" fontId="10" fillId="0" borderId="13" xfId="0" applyNumberFormat="1" applyFont="1" applyBorder="1" applyAlignment="1">
      <alignment horizontal="center" vertical="center"/>
    </xf>
    <xf numFmtId="169" fontId="10" fillId="0" borderId="13" xfId="0" applyNumberFormat="1" applyFont="1" applyBorder="1" applyAlignment="1">
      <alignment horizontal="center" vertical="center"/>
    </xf>
    <xf numFmtId="0" fontId="10" fillId="0" borderId="13" xfId="0" applyFont="1" applyBorder="1" applyAlignment="1">
      <alignment horizontal="justify" vertical="center" wrapText="1"/>
    </xf>
    <xf numFmtId="49" fontId="49" fillId="0" borderId="10" xfId="0" quotePrefix="1" applyNumberFormat="1" applyFont="1" applyBorder="1" applyAlignment="1">
      <alignment horizontal="left" vertical="center" wrapText="1"/>
    </xf>
    <xf numFmtId="49" fontId="57" fillId="0" borderId="10" xfId="0" quotePrefix="1" applyNumberFormat="1" applyFont="1" applyBorder="1" applyAlignment="1">
      <alignment horizontal="left" vertical="center" wrapText="1"/>
    </xf>
    <xf numFmtId="49" fontId="64" fillId="0" borderId="10" xfId="0" applyNumberFormat="1" applyFont="1" applyBorder="1" applyAlignment="1">
      <alignment vertical="center" wrapText="1"/>
    </xf>
    <xf numFmtId="49" fontId="57" fillId="0" borderId="10" xfId="0" applyNumberFormat="1" applyFont="1" applyBorder="1" applyAlignment="1">
      <alignment horizontal="left" vertical="center" wrapText="1"/>
    </xf>
    <xf numFmtId="0" fontId="10" fillId="0" borderId="10" xfId="0" quotePrefix="1" applyFont="1" applyBorder="1" applyAlignment="1">
      <alignment horizontal="justify" vertical="center" wrapText="1"/>
    </xf>
    <xf numFmtId="49" fontId="64" fillId="0" borderId="10" xfId="0" quotePrefix="1" applyNumberFormat="1" applyFont="1" applyBorder="1" applyAlignment="1">
      <alignment horizontal="left" vertical="center" wrapText="1"/>
    </xf>
    <xf numFmtId="0" fontId="57" fillId="0" borderId="10" xfId="0" applyFont="1" applyBorder="1" applyAlignment="1">
      <alignment horizontal="center" vertical="center" wrapText="1"/>
    </xf>
    <xf numFmtId="0" fontId="10" fillId="0" borderId="13" xfId="0" applyFont="1" applyBorder="1" applyAlignment="1">
      <alignment horizontal="center" vertical="center"/>
    </xf>
    <xf numFmtId="1" fontId="10" fillId="0" borderId="13" xfId="0" applyNumberFormat="1" applyFont="1" applyBorder="1" applyAlignment="1">
      <alignment horizontal="center" vertical="center"/>
    </xf>
    <xf numFmtId="167" fontId="49" fillId="0" borderId="10" xfId="316" quotePrefix="1" applyNumberFormat="1" applyFont="1" applyBorder="1" applyAlignment="1">
      <alignment horizontal="center" vertical="center" wrapText="1"/>
    </xf>
    <xf numFmtId="49" fontId="64" fillId="0" borderId="14" xfId="0" quotePrefix="1" applyNumberFormat="1" applyFont="1" applyBorder="1" applyAlignment="1">
      <alignment horizontal="left" vertical="center" wrapText="1"/>
    </xf>
    <xf numFmtId="0" fontId="64" fillId="0" borderId="12" xfId="0" quotePrefix="1" applyFont="1" applyBorder="1" applyAlignment="1">
      <alignment horizontal="left" vertical="center" wrapText="1"/>
    </xf>
    <xf numFmtId="49" fontId="64" fillId="0" borderId="13" xfId="0" quotePrefix="1" applyNumberFormat="1" applyFont="1" applyBorder="1" applyAlignment="1">
      <alignment horizontal="left" vertical="center" wrapText="1"/>
    </xf>
    <xf numFmtId="0" fontId="49" fillId="0" borderId="13" xfId="0" applyFont="1" applyBorder="1" applyAlignment="1">
      <alignment vertical="center" wrapText="1"/>
    </xf>
    <xf numFmtId="167" fontId="10" fillId="0" borderId="10" xfId="0" applyNumberFormat="1" applyFont="1" applyBorder="1" applyAlignment="1">
      <alignment horizontal="center" vertical="center" wrapText="1"/>
    </xf>
    <xf numFmtId="0" fontId="10" fillId="0" borderId="0" xfId="0" applyFont="1" applyAlignment="1">
      <alignment horizontal="left" vertical="center" wrapText="1"/>
    </xf>
    <xf numFmtId="169" fontId="49" fillId="0" borderId="0" xfId="0" applyNumberFormat="1" applyFont="1" applyAlignment="1">
      <alignment horizontal="center" vertical="center" wrapText="1"/>
    </xf>
    <xf numFmtId="169" fontId="10" fillId="0" borderId="0" xfId="0" applyNumberFormat="1" applyFont="1" applyAlignment="1">
      <alignment horizontal="center" vertical="center" wrapText="1"/>
    </xf>
    <xf numFmtId="166" fontId="10" fillId="0" borderId="0" xfId="0" applyNumberFormat="1" applyFont="1" applyAlignment="1">
      <alignment horizontal="center" vertical="center" wrapText="1"/>
    </xf>
    <xf numFmtId="0" fontId="10" fillId="0" borderId="0" xfId="0" applyFont="1" applyAlignment="1">
      <alignmen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9" fillId="0" borderId="0" xfId="0" applyFont="1" applyAlignment="1">
      <alignment horizontal="left" vertical="center" wrapText="1"/>
    </xf>
    <xf numFmtId="1" fontId="10" fillId="0" borderId="0" xfId="0" applyNumberFormat="1" applyFont="1" applyAlignment="1">
      <alignment horizontal="center" vertical="center" wrapText="1"/>
    </xf>
    <xf numFmtId="169" fontId="49" fillId="0" borderId="10" xfId="0" applyNumberFormat="1" applyFont="1" applyBorder="1" applyAlignment="1">
      <alignment horizontal="center" vertical="center" wrapText="1"/>
    </xf>
    <xf numFmtId="49" fontId="49" fillId="0" borderId="10" xfId="0" applyNumberFormat="1" applyFont="1" applyBorder="1" applyAlignment="1">
      <alignment horizontal="center" vertical="center" wrapText="1"/>
    </xf>
    <xf numFmtId="1" fontId="49" fillId="0" borderId="10" xfId="0" applyNumberFormat="1" applyFont="1" applyBorder="1" applyAlignment="1">
      <alignment horizontal="center" vertical="center" wrapText="1"/>
    </xf>
    <xf numFmtId="166" fontId="49" fillId="0" borderId="10" xfId="0" applyNumberFormat="1" applyFont="1" applyBorder="1" applyAlignment="1">
      <alignment horizontal="center" vertical="center" wrapText="1"/>
    </xf>
    <xf numFmtId="1" fontId="49" fillId="0" borderId="21" xfId="0" applyNumberFormat="1" applyFont="1" applyBorder="1" applyAlignment="1">
      <alignment horizontal="center" vertical="center" wrapText="1"/>
    </xf>
    <xf numFmtId="1" fontId="49" fillId="0" borderId="14" xfId="0" applyNumberFormat="1" applyFont="1" applyBorder="1" applyAlignment="1">
      <alignment horizontal="center" vertical="center" wrapText="1"/>
    </xf>
    <xf numFmtId="0" fontId="49" fillId="0" borderId="0" xfId="0" applyFont="1" applyAlignment="1">
      <alignment vertical="center" wrapText="1"/>
    </xf>
    <xf numFmtId="0" fontId="88" fillId="0" borderId="0" xfId="0" applyFont="1" applyAlignment="1">
      <alignment horizontal="center" vertical="center" wrapText="1"/>
    </xf>
    <xf numFmtId="49" fontId="10" fillId="0" borderId="18" xfId="0" applyNumberFormat="1" applyFont="1" applyBorder="1" applyAlignment="1">
      <alignment horizontal="center" vertical="center" wrapText="1"/>
    </xf>
    <xf numFmtId="49" fontId="10" fillId="0" borderId="10" xfId="324" applyNumberFormat="1" applyFont="1" applyBorder="1" applyAlignment="1">
      <alignment vertical="center" wrapText="1"/>
    </xf>
    <xf numFmtId="0" fontId="10" fillId="0" borderId="18" xfId="0" applyFont="1" applyBorder="1" applyAlignment="1">
      <alignment horizontal="center" vertical="center" wrapText="1"/>
    </xf>
    <xf numFmtId="1" fontId="10" fillId="0" borderId="0" xfId="0" applyNumberFormat="1" applyFont="1" applyAlignment="1">
      <alignment horizontal="center" vertical="center"/>
    </xf>
    <xf numFmtId="49" fontId="101" fillId="0" borderId="10" xfId="0" quotePrefix="1" applyNumberFormat="1" applyFont="1" applyBorder="1" applyAlignment="1">
      <alignment horizontal="left" vertical="center" wrapText="1"/>
    </xf>
    <xf numFmtId="166" fontId="10" fillId="0" borderId="10" xfId="0" applyNumberFormat="1" applyFont="1" applyBorder="1" applyAlignment="1">
      <alignment horizontal="center" vertical="center"/>
    </xf>
    <xf numFmtId="20" fontId="10" fillId="0" borderId="10" xfId="0" applyNumberFormat="1" applyFont="1" applyBorder="1" applyAlignment="1">
      <alignment horizontal="center" vertical="center"/>
    </xf>
    <xf numFmtId="0" fontId="10" fillId="0" borderId="13" xfId="425" quotePrefix="1" applyFont="1" applyBorder="1" applyAlignment="1">
      <alignment vertical="center" wrapText="1"/>
    </xf>
    <xf numFmtId="172" fontId="64" fillId="0" borderId="10" xfId="0" applyNumberFormat="1" applyFont="1" applyBorder="1" applyAlignment="1">
      <alignment horizontal="center" vertical="center" wrapText="1"/>
    </xf>
    <xf numFmtId="0" fontId="10" fillId="0" borderId="10" xfId="326" quotePrefix="1" applyFont="1" applyBorder="1" applyAlignment="1">
      <alignment horizontal="left" vertical="center" wrapText="1"/>
    </xf>
    <xf numFmtId="0" fontId="10" fillId="0" borderId="10" xfId="425" quotePrefix="1" applyFont="1" applyBorder="1" applyAlignment="1">
      <alignment vertical="center" wrapText="1"/>
    </xf>
    <xf numFmtId="0" fontId="10" fillId="0" borderId="0" xfId="0" applyFont="1" applyAlignment="1">
      <alignment vertical="center"/>
    </xf>
    <xf numFmtId="0" fontId="10" fillId="0" borderId="18" xfId="0" applyFont="1" applyBorder="1" applyAlignment="1">
      <alignment horizontal="left" vertical="center" wrapText="1"/>
    </xf>
    <xf numFmtId="0" fontId="10" fillId="0" borderId="10" xfId="326" quotePrefix="1" applyFont="1" applyBorder="1" applyAlignment="1">
      <alignment horizontal="justify" vertical="center" wrapText="1"/>
    </xf>
    <xf numFmtId="0" fontId="10" fillId="0" borderId="10" xfId="498" applyFont="1" applyBorder="1" applyAlignment="1">
      <alignment horizontal="left" vertical="center" wrapText="1"/>
    </xf>
    <xf numFmtId="0" fontId="64" fillId="0" borderId="10" xfId="425" applyFont="1" applyBorder="1" applyAlignment="1">
      <alignment horizontal="center" vertical="center" wrapText="1"/>
    </xf>
    <xf numFmtId="0" fontId="64" fillId="0" borderId="10" xfId="498" applyFont="1" applyBorder="1" applyAlignment="1">
      <alignment horizontal="left" vertical="center" wrapText="1"/>
    </xf>
    <xf numFmtId="0" fontId="103" fillId="0" borderId="10" xfId="0" applyFont="1" applyBorder="1" applyAlignment="1">
      <alignment horizontal="center" vertical="center"/>
    </xf>
    <xf numFmtId="0" fontId="10" fillId="0" borderId="10" xfId="425" applyFont="1" applyBorder="1" applyAlignment="1">
      <alignment horizontal="center" vertical="center" wrapText="1"/>
    </xf>
    <xf numFmtId="49" fontId="104" fillId="0" borderId="10" xfId="0" applyNumberFormat="1" applyFont="1" applyBorder="1" applyAlignment="1">
      <alignment horizontal="left" vertical="center" wrapText="1"/>
    </xf>
    <xf numFmtId="0" fontId="104" fillId="0" borderId="10" xfId="0" applyFont="1" applyBorder="1" applyAlignment="1">
      <alignment horizontal="center" vertical="center" wrapText="1"/>
    </xf>
    <xf numFmtId="166" fontId="104" fillId="0" borderId="10" xfId="0" applyNumberFormat="1" applyFont="1" applyBorder="1" applyAlignment="1">
      <alignment horizontal="center" vertical="center" wrapText="1"/>
    </xf>
    <xf numFmtId="49" fontId="104" fillId="0" borderId="10" xfId="0" applyNumberFormat="1" applyFont="1" applyBorder="1" applyAlignment="1">
      <alignment horizontal="center" vertical="center" wrapText="1"/>
    </xf>
    <xf numFmtId="0" fontId="104" fillId="0" borderId="10" xfId="0" applyFont="1" applyBorder="1" applyAlignment="1">
      <alignment vertical="center" wrapText="1"/>
    </xf>
    <xf numFmtId="3" fontId="104" fillId="0" borderId="10" xfId="0" applyNumberFormat="1" applyFont="1" applyBorder="1" applyAlignment="1">
      <alignment horizontal="center" vertical="center" wrapText="1"/>
    </xf>
    <xf numFmtId="165" fontId="10" fillId="0" borderId="10" xfId="108" applyFont="1" applyBorder="1" applyAlignment="1">
      <alignment vertical="center" wrapText="1"/>
    </xf>
    <xf numFmtId="0" fontId="100" fillId="0" borderId="10" xfId="0" applyFont="1" applyBorder="1" applyAlignment="1">
      <alignment horizontal="left" vertical="center" wrapText="1"/>
    </xf>
    <xf numFmtId="0" fontId="64" fillId="0" borderId="10" xfId="0" applyFont="1" applyBorder="1" applyAlignment="1">
      <alignment horizontal="left" vertical="center" wrapText="1"/>
    </xf>
    <xf numFmtId="0" fontId="101" fillId="0" borderId="10" xfId="0" applyFont="1" applyBorder="1" applyAlignment="1">
      <alignment horizontal="left" vertical="center" wrapText="1"/>
    </xf>
    <xf numFmtId="0" fontId="67" fillId="0" borderId="10" xfId="0" applyFont="1" applyBorder="1" applyAlignment="1">
      <alignment vertical="center" wrapText="1"/>
    </xf>
    <xf numFmtId="49" fontId="55" fillId="0" borderId="10" xfId="0" applyNumberFormat="1" applyFont="1" applyBorder="1" applyAlignment="1">
      <alignment horizontal="left" vertical="center" wrapText="1"/>
    </xf>
    <xf numFmtId="49" fontId="49" fillId="0" borderId="0" xfId="0" applyNumberFormat="1" applyFont="1" applyAlignment="1">
      <alignment horizontal="left" vertical="center" wrapText="1"/>
    </xf>
    <xf numFmtId="1" fontId="10" fillId="0" borderId="0" xfId="0" applyNumberFormat="1" applyFont="1" applyAlignment="1">
      <alignment vertical="center" wrapText="1"/>
    </xf>
    <xf numFmtId="3" fontId="49" fillId="0" borderId="0" xfId="0" applyNumberFormat="1" applyFont="1" applyAlignment="1">
      <alignment horizontal="center" vertical="center" wrapText="1"/>
    </xf>
    <xf numFmtId="168" fontId="10" fillId="0" borderId="10" xfId="0" applyNumberFormat="1" applyFont="1" applyBorder="1" applyAlignment="1">
      <alignment horizontal="center" vertical="center" wrapText="1"/>
    </xf>
    <xf numFmtId="167" fontId="49" fillId="0" borderId="10" xfId="0" applyNumberFormat="1" applyFont="1" applyBorder="1" applyAlignment="1">
      <alignment horizontal="center" vertical="center" wrapText="1"/>
    </xf>
    <xf numFmtId="0" fontId="49" fillId="0" borderId="0" xfId="0" applyFont="1" applyAlignment="1">
      <alignment horizontal="center" vertical="top" wrapText="1"/>
    </xf>
    <xf numFmtId="20" fontId="10" fillId="0" borderId="14" xfId="321" applyNumberFormat="1" applyFont="1" applyBorder="1" applyAlignment="1">
      <alignment horizontal="center" vertical="center" wrapText="1"/>
    </xf>
    <xf numFmtId="1" fontId="10" fillId="0" borderId="14" xfId="173" applyNumberFormat="1" applyFont="1" applyBorder="1" applyAlignment="1">
      <alignment horizontal="center" vertical="center" wrapText="1"/>
    </xf>
    <xf numFmtId="49" fontId="49" fillId="0" borderId="14" xfId="173" applyNumberFormat="1" applyFont="1" applyBorder="1" applyAlignment="1">
      <alignment horizontal="left" vertical="center" wrapText="1"/>
    </xf>
    <xf numFmtId="49" fontId="10" fillId="0" borderId="14" xfId="173" applyNumberFormat="1" applyFont="1" applyBorder="1" applyAlignment="1">
      <alignment horizontal="center" vertical="center" wrapText="1"/>
    </xf>
    <xf numFmtId="1" fontId="10" fillId="0" borderId="10" xfId="173" applyNumberFormat="1" applyFont="1" applyBorder="1" applyAlignment="1">
      <alignment horizontal="center" vertical="center" wrapText="1"/>
    </xf>
    <xf numFmtId="49" fontId="10" fillId="0" borderId="10" xfId="173" applyNumberFormat="1" applyFont="1" applyBorder="1" applyAlignment="1">
      <alignment horizontal="center" vertical="center" wrapText="1"/>
    </xf>
    <xf numFmtId="0" fontId="99" fillId="0" borderId="10" xfId="0" applyFont="1" applyBorder="1" applyAlignment="1">
      <alignment vertical="center" wrapText="1"/>
    </xf>
    <xf numFmtId="0" fontId="88" fillId="0" borderId="0" xfId="0" applyFont="1" applyAlignment="1">
      <alignment vertical="center" wrapText="1"/>
    </xf>
    <xf numFmtId="0" fontId="64" fillId="50" borderId="10" xfId="0" applyFont="1" applyFill="1" applyBorder="1" applyAlignment="1">
      <alignment horizontal="center" vertical="center" wrapText="1"/>
    </xf>
    <xf numFmtId="49" fontId="64" fillId="50" borderId="10" xfId="0" applyNumberFormat="1" applyFont="1" applyFill="1" applyBorder="1" applyAlignment="1">
      <alignment horizontal="left" vertical="center" wrapText="1"/>
    </xf>
    <xf numFmtId="0" fontId="10" fillId="50" borderId="13" xfId="0" applyFont="1" applyFill="1" applyBorder="1" applyAlignment="1">
      <alignment horizontal="center" vertical="center" wrapText="1"/>
    </xf>
    <xf numFmtId="0" fontId="10" fillId="50" borderId="10" xfId="0" applyFont="1" applyFill="1" applyBorder="1" applyAlignment="1">
      <alignment horizontal="left" vertical="center" wrapText="1"/>
    </xf>
    <xf numFmtId="49" fontId="10" fillId="50" borderId="10" xfId="324" applyNumberFormat="1" applyFont="1" applyFill="1" applyBorder="1" applyAlignment="1">
      <alignment vertical="center" wrapText="1"/>
    </xf>
    <xf numFmtId="49" fontId="10" fillId="50" borderId="10" xfId="0" applyNumberFormat="1" applyFont="1" applyFill="1" applyBorder="1" applyAlignment="1">
      <alignment horizontal="left" vertical="center" wrapText="1"/>
    </xf>
    <xf numFmtId="49" fontId="10" fillId="50" borderId="10" xfId="0" applyNumberFormat="1" applyFont="1" applyFill="1" applyBorder="1" applyAlignment="1">
      <alignment vertical="center" wrapText="1"/>
    </xf>
    <xf numFmtId="0" fontId="10" fillId="0" borderId="10" xfId="0" quotePrefix="1" applyFont="1" applyBorder="1" applyAlignment="1">
      <alignment horizontal="center" vertical="center" wrapText="1"/>
    </xf>
    <xf numFmtId="20" fontId="10" fillId="50" borderId="10" xfId="0" applyNumberFormat="1" applyFont="1" applyFill="1" applyBorder="1" applyAlignment="1">
      <alignment horizontal="center" vertical="center" wrapText="1"/>
    </xf>
    <xf numFmtId="0" fontId="49" fillId="50" borderId="10" xfId="0" applyFont="1" applyFill="1" applyBorder="1" applyAlignment="1">
      <alignment vertical="center" wrapText="1"/>
    </xf>
    <xf numFmtId="2" fontId="10" fillId="0" borderId="10" xfId="316" applyNumberFormat="1" applyFont="1" applyBorder="1" applyAlignment="1">
      <alignment horizontal="center" vertical="center"/>
    </xf>
    <xf numFmtId="0" fontId="66" fillId="0" borderId="10" xfId="0" applyFont="1" applyBorder="1" applyAlignment="1">
      <alignment horizontal="left" vertical="center" wrapText="1"/>
    </xf>
    <xf numFmtId="49" fontId="66" fillId="0" borderId="10" xfId="316" applyNumberFormat="1" applyFont="1" applyBorder="1" applyAlignment="1">
      <alignment horizontal="center" vertical="center"/>
    </xf>
    <xf numFmtId="169" fontId="66" fillId="0" borderId="10" xfId="316" applyNumberFormat="1" applyFont="1" applyBorder="1" applyAlignment="1">
      <alignment horizontal="center" vertical="center" wrapText="1"/>
    </xf>
    <xf numFmtId="2" fontId="66" fillId="0" borderId="10" xfId="316" applyNumberFormat="1" applyFont="1" applyBorder="1" applyAlignment="1">
      <alignment horizontal="center" vertical="center"/>
    </xf>
    <xf numFmtId="20" fontId="66" fillId="0" borderId="10" xfId="316" applyNumberFormat="1" applyFont="1" applyBorder="1" applyAlignment="1">
      <alignment horizontal="center" vertical="center" wrapText="1"/>
    </xf>
    <xf numFmtId="1" fontId="66" fillId="0" borderId="10" xfId="316" applyNumberFormat="1" applyFont="1" applyBorder="1" applyAlignment="1">
      <alignment horizontal="center" vertical="center" wrapText="1"/>
    </xf>
    <xf numFmtId="0" fontId="66" fillId="0" borderId="10" xfId="316" applyFont="1" applyBorder="1" applyAlignment="1">
      <alignment vertical="center" wrapText="1"/>
    </xf>
    <xf numFmtId="0" fontId="66" fillId="0" borderId="10" xfId="316" applyFont="1" applyBorder="1" applyAlignment="1">
      <alignment horizontal="center" vertical="center"/>
    </xf>
    <xf numFmtId="0" fontId="64" fillId="50" borderId="10" xfId="0" applyFont="1" applyFill="1" applyBorder="1" applyAlignment="1">
      <alignment horizontal="left" vertical="center" wrapText="1"/>
    </xf>
    <xf numFmtId="49" fontId="10" fillId="50" borderId="10" xfId="316" applyNumberFormat="1" applyFont="1" applyFill="1" applyBorder="1" applyAlignment="1">
      <alignment horizontal="center" vertical="center"/>
    </xf>
    <xf numFmtId="169" fontId="10" fillId="50" borderId="10" xfId="316" applyNumberFormat="1" applyFont="1" applyFill="1" applyBorder="1" applyAlignment="1">
      <alignment horizontal="center" vertical="center" wrapText="1"/>
    </xf>
    <xf numFmtId="2" fontId="10" fillId="50" borderId="10" xfId="316" applyNumberFormat="1" applyFont="1" applyFill="1" applyBorder="1" applyAlignment="1">
      <alignment horizontal="center" vertical="center"/>
    </xf>
    <xf numFmtId="20" fontId="10" fillId="50" borderId="10" xfId="316" applyNumberFormat="1" applyFont="1" applyFill="1" applyBorder="1" applyAlignment="1">
      <alignment horizontal="center" vertical="center" wrapText="1"/>
    </xf>
    <xf numFmtId="1" fontId="10" fillId="50" borderId="10" xfId="316" applyNumberFormat="1" applyFont="1" applyFill="1" applyBorder="1" applyAlignment="1">
      <alignment horizontal="center" vertical="center" wrapText="1"/>
    </xf>
    <xf numFmtId="0" fontId="10" fillId="50" borderId="10" xfId="316" applyFont="1" applyFill="1" applyBorder="1" applyAlignment="1">
      <alignment vertical="center" wrapText="1"/>
    </xf>
    <xf numFmtId="0" fontId="10" fillId="50" borderId="10" xfId="316" applyFont="1" applyFill="1" applyBorder="1" applyAlignment="1">
      <alignment horizontal="center" vertical="center"/>
    </xf>
    <xf numFmtId="49" fontId="99" fillId="0" borderId="10" xfId="0" applyNumberFormat="1" applyFont="1" applyBorder="1" applyAlignment="1">
      <alignment horizontal="left" vertical="center" wrapText="1"/>
    </xf>
    <xf numFmtId="49" fontId="101" fillId="0" borderId="10" xfId="0" applyNumberFormat="1" applyFont="1" applyBorder="1" applyAlignment="1">
      <alignment horizontal="left" vertical="center" wrapText="1"/>
    </xf>
    <xf numFmtId="49" fontId="98" fillId="0" borderId="10" xfId="0" applyNumberFormat="1" applyFont="1" applyBorder="1" applyAlignment="1">
      <alignment horizontal="left" vertical="center" wrapText="1"/>
    </xf>
    <xf numFmtId="169" fontId="8" fillId="0" borderId="10" xfId="316" applyNumberFormat="1" applyFont="1" applyBorder="1" applyAlignment="1">
      <alignment horizontal="center"/>
    </xf>
    <xf numFmtId="2" fontId="8" fillId="0" borderId="10" xfId="316" applyNumberFormat="1" applyFont="1" applyBorder="1" applyAlignment="1">
      <alignment horizontal="center"/>
    </xf>
    <xf numFmtId="49" fontId="49" fillId="0" borderId="10" xfId="316" applyNumberFormat="1" applyFont="1" applyBorder="1" applyAlignment="1">
      <alignment horizontal="center" vertical="center"/>
    </xf>
    <xf numFmtId="169" fontId="49" fillId="0" borderId="10" xfId="0" applyNumberFormat="1" applyFont="1" applyBorder="1" applyAlignment="1">
      <alignment horizontal="center" vertical="center"/>
    </xf>
    <xf numFmtId="2" fontId="49" fillId="0" borderId="10" xfId="316" applyNumberFormat="1" applyFont="1" applyBorder="1" applyAlignment="1">
      <alignment horizontal="center" vertical="center"/>
    </xf>
    <xf numFmtId="0" fontId="49" fillId="0" borderId="10" xfId="316" applyFont="1" applyBorder="1" applyAlignment="1">
      <alignment vertical="center" wrapText="1"/>
    </xf>
    <xf numFmtId="0" fontId="49" fillId="0" borderId="10" xfId="316" applyFont="1" applyBorder="1" applyAlignment="1">
      <alignment horizontal="center" vertical="center"/>
    </xf>
    <xf numFmtId="20" fontId="10" fillId="0" borderId="10" xfId="316" applyNumberFormat="1" applyFont="1" applyBorder="1" applyAlignment="1">
      <alignment vertical="center" wrapText="1"/>
    </xf>
    <xf numFmtId="0" fontId="113" fillId="0" borderId="10" xfId="0" applyFont="1" applyBorder="1" applyAlignment="1">
      <alignment horizontal="left" vertical="center" wrapText="1"/>
    </xf>
    <xf numFmtId="20" fontId="10" fillId="0" borderId="14" xfId="316" applyNumberFormat="1" applyFont="1" applyBorder="1" applyAlignment="1">
      <alignment vertical="center" wrapText="1"/>
    </xf>
    <xf numFmtId="1" fontId="10" fillId="0" borderId="13" xfId="316" applyNumberFormat="1" applyFont="1" applyBorder="1" applyAlignment="1">
      <alignment horizontal="center" vertical="center" wrapText="1"/>
    </xf>
    <xf numFmtId="0" fontId="10" fillId="0" borderId="13" xfId="316" applyFont="1" applyBorder="1" applyAlignment="1">
      <alignment horizontal="center" vertical="center"/>
    </xf>
    <xf numFmtId="20" fontId="10" fillId="0" borderId="13" xfId="316" applyNumberFormat="1" applyFont="1" applyBorder="1" applyAlignment="1">
      <alignment vertical="center" wrapText="1"/>
    </xf>
    <xf numFmtId="0" fontId="10" fillId="0" borderId="27" xfId="0" applyFont="1" applyBorder="1" applyAlignment="1">
      <alignment horizontal="left" vertical="center" wrapText="1"/>
    </xf>
    <xf numFmtId="169" fontId="10" fillId="0" borderId="13" xfId="0" applyNumberFormat="1" applyFont="1" applyBorder="1" applyAlignment="1">
      <alignment horizontal="center" vertical="center" wrapText="1"/>
    </xf>
    <xf numFmtId="0" fontId="10" fillId="0" borderId="26" xfId="0" applyFont="1" applyBorder="1" applyAlignment="1">
      <alignment horizontal="left" vertical="center"/>
    </xf>
    <xf numFmtId="1" fontId="10" fillId="0" borderId="13" xfId="316" applyNumberFormat="1" applyFont="1" applyBorder="1" applyAlignment="1">
      <alignment vertical="center" wrapText="1"/>
    </xf>
    <xf numFmtId="20" fontId="10" fillId="0" borderId="13" xfId="316" applyNumberFormat="1" applyFont="1" applyBorder="1" applyAlignment="1">
      <alignment horizontal="center" vertical="center" wrapText="1"/>
    </xf>
    <xf numFmtId="0" fontId="10" fillId="0" borderId="26" xfId="0" applyFont="1" applyBorder="1" applyAlignment="1">
      <alignment horizontal="left" vertical="center" wrapText="1"/>
    </xf>
    <xf numFmtId="169" fontId="66" fillId="0" borderId="10" xfId="0" applyNumberFormat="1" applyFont="1" applyBorder="1" applyAlignment="1">
      <alignment horizontal="center" vertical="center" wrapText="1"/>
    </xf>
    <xf numFmtId="20" fontId="66" fillId="0" borderId="10" xfId="316" applyNumberFormat="1" applyFont="1" applyBorder="1" applyAlignment="1">
      <alignment vertical="center" wrapText="1"/>
    </xf>
    <xf numFmtId="1" fontId="88" fillId="0" borderId="0" xfId="316" applyNumberFormat="1" applyFont="1" applyAlignment="1">
      <alignment horizontal="center" wrapText="1"/>
    </xf>
    <xf numFmtId="1" fontId="66" fillId="0" borderId="0" xfId="316" applyNumberFormat="1" applyFont="1" applyAlignment="1">
      <alignment horizontal="center" wrapText="1"/>
    </xf>
    <xf numFmtId="0" fontId="66" fillId="0" borderId="0" xfId="316" applyFont="1" applyAlignment="1">
      <alignment horizontal="center" wrapText="1"/>
    </xf>
    <xf numFmtId="0" fontId="88" fillId="0" borderId="0" xfId="316" applyFont="1" applyAlignment="1">
      <alignment wrapText="1"/>
    </xf>
    <xf numFmtId="0" fontId="66" fillId="0" borderId="0" xfId="316" applyFont="1" applyAlignment="1">
      <alignment wrapText="1"/>
    </xf>
    <xf numFmtId="0" fontId="66" fillId="0" borderId="13" xfId="0" applyFont="1" applyBorder="1" applyAlignment="1">
      <alignment horizontal="left" vertical="center" wrapText="1"/>
    </xf>
    <xf numFmtId="0" fontId="66" fillId="0" borderId="13" xfId="0" applyFont="1" applyBorder="1" applyAlignment="1">
      <alignment horizontal="left" vertical="center"/>
    </xf>
    <xf numFmtId="2" fontId="66" fillId="0" borderId="10" xfId="316" applyNumberFormat="1" applyFont="1" applyBorder="1" applyAlignment="1">
      <alignment horizontal="center" vertical="center" wrapText="1"/>
    </xf>
    <xf numFmtId="0" fontId="10" fillId="0" borderId="27"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3" xfId="0" applyFont="1" applyBorder="1" applyAlignment="1">
      <alignment horizontal="center" vertical="center"/>
    </xf>
    <xf numFmtId="0" fontId="66" fillId="0" borderId="10" xfId="0" applyFont="1" applyBorder="1" applyAlignment="1">
      <alignment horizontal="center" vertical="center"/>
    </xf>
    <xf numFmtId="0" fontId="10" fillId="0" borderId="0" xfId="316" applyFont="1" applyAlignment="1">
      <alignment horizontal="left" vertical="center" wrapText="1"/>
    </xf>
    <xf numFmtId="169" fontId="49" fillId="0" borderId="0" xfId="316" applyNumberFormat="1" applyFont="1" applyAlignment="1">
      <alignment horizontal="center" wrapText="1"/>
    </xf>
    <xf numFmtId="2" fontId="49" fillId="0" borderId="0" xfId="316" applyNumberFormat="1" applyFont="1" applyAlignment="1">
      <alignment horizontal="center" wrapText="1"/>
    </xf>
    <xf numFmtId="166" fontId="10" fillId="0" borderId="0" xfId="316" applyNumberFormat="1" applyFont="1" applyAlignment="1">
      <alignment horizontal="center" wrapText="1"/>
    </xf>
    <xf numFmtId="49" fontId="49" fillId="0" borderId="0" xfId="316" applyNumberFormat="1" applyFont="1" applyAlignment="1">
      <alignment horizontal="center" vertical="center" wrapText="1"/>
    </xf>
    <xf numFmtId="0" fontId="49" fillId="0" borderId="0" xfId="316" applyFont="1" applyAlignment="1">
      <alignment horizontal="left" vertical="center" wrapText="1"/>
    </xf>
    <xf numFmtId="166" fontId="10" fillId="0" borderId="0" xfId="316" applyNumberFormat="1" applyFont="1" applyAlignment="1">
      <alignment horizontal="center" vertical="center" wrapText="1"/>
    </xf>
    <xf numFmtId="2" fontId="49" fillId="0" borderId="10" xfId="316" applyNumberFormat="1" applyFont="1" applyBorder="1" applyAlignment="1">
      <alignment horizontal="center" vertical="center" wrapText="1"/>
    </xf>
    <xf numFmtId="0" fontId="49" fillId="0" borderId="10" xfId="316" applyFont="1" applyBorder="1" applyAlignment="1">
      <alignment horizontal="center" wrapText="1"/>
    </xf>
    <xf numFmtId="169" fontId="10" fillId="0" borderId="10" xfId="316" applyNumberFormat="1" applyFont="1" applyBorder="1" applyAlignment="1">
      <alignment horizontal="center"/>
    </xf>
    <xf numFmtId="2" fontId="10" fillId="0" borderId="10" xfId="316" applyNumberFormat="1" applyFont="1" applyBorder="1" applyAlignment="1">
      <alignment horizontal="center"/>
    </xf>
    <xf numFmtId="0" fontId="49" fillId="0" borderId="0" xfId="316" applyFont="1" applyAlignment="1">
      <alignment horizontal="center" vertical="top" wrapText="1"/>
    </xf>
    <xf numFmtId="0" fontId="49" fillId="0" borderId="0" xfId="316" applyFont="1" applyAlignment="1">
      <alignment horizontal="left" vertical="top" wrapText="1"/>
    </xf>
    <xf numFmtId="2" fontId="49" fillId="0" borderId="0" xfId="316" applyNumberFormat="1" applyFont="1" applyAlignment="1">
      <alignment horizontal="left" vertical="top" wrapText="1"/>
    </xf>
    <xf numFmtId="49" fontId="10" fillId="0" borderId="0" xfId="316" applyNumberFormat="1" applyFont="1" applyAlignment="1">
      <alignment horizontal="left" vertical="top" wrapText="1"/>
    </xf>
    <xf numFmtId="49" fontId="10" fillId="0" borderId="0" xfId="316" applyNumberFormat="1" applyFont="1" applyAlignment="1">
      <alignment horizontal="center" vertical="top" wrapText="1"/>
    </xf>
    <xf numFmtId="169" fontId="10" fillId="0" borderId="0" xfId="316" applyNumberFormat="1" applyFont="1" applyAlignment="1">
      <alignment horizontal="center" vertical="top" wrapText="1"/>
    </xf>
    <xf numFmtId="2" fontId="10" fillId="0" borderId="0" xfId="316" applyNumberFormat="1" applyFont="1" applyAlignment="1">
      <alignment horizontal="center" vertical="top" wrapText="1"/>
    </xf>
    <xf numFmtId="169" fontId="49" fillId="0" borderId="0" xfId="316" applyNumberFormat="1" applyFont="1" applyAlignment="1">
      <alignment horizontal="center" vertical="center" wrapText="1"/>
    </xf>
    <xf numFmtId="2" fontId="49" fillId="0" borderId="0" xfId="316" applyNumberFormat="1" applyFont="1" applyAlignment="1">
      <alignment horizontal="center" vertical="center" wrapText="1"/>
    </xf>
    <xf numFmtId="0" fontId="10" fillId="0" borderId="28" xfId="0" applyFont="1" applyBorder="1" applyAlignment="1">
      <alignment horizontal="center" vertical="center" wrapText="1"/>
    </xf>
    <xf numFmtId="0" fontId="98" fillId="0" borderId="0" xfId="0" applyFont="1" applyAlignment="1">
      <alignment horizontal="center" vertical="center" wrapText="1"/>
    </xf>
    <xf numFmtId="0" fontId="98" fillId="0" borderId="0" xfId="0" applyFont="1" applyAlignment="1">
      <alignment horizontal="center" vertical="center"/>
    </xf>
    <xf numFmtId="0" fontId="99" fillId="0" borderId="0" xfId="0" applyFont="1" applyAlignment="1">
      <alignment horizontal="center" vertical="center"/>
    </xf>
    <xf numFmtId="0" fontId="99" fillId="0" borderId="0" xfId="0" applyFont="1" applyAlignment="1">
      <alignment vertical="center"/>
    </xf>
    <xf numFmtId="0" fontId="98" fillId="0" borderId="10" xfId="0" applyFont="1" applyBorder="1" applyAlignment="1">
      <alignment horizontal="center" vertical="center"/>
    </xf>
    <xf numFmtId="0" fontId="98" fillId="0" borderId="10" xfId="0" applyFont="1" applyBorder="1" applyAlignment="1">
      <alignment horizontal="center" vertical="center" wrapText="1"/>
    </xf>
    <xf numFmtId="0" fontId="99" fillId="0" borderId="10" xfId="0" applyFont="1" applyBorder="1" applyAlignment="1">
      <alignment horizontal="center" vertical="center"/>
    </xf>
    <xf numFmtId="0" fontId="99" fillId="0" borderId="10" xfId="0" applyFont="1" applyBorder="1" applyAlignment="1">
      <alignment vertical="center"/>
    </xf>
    <xf numFmtId="0" fontId="49" fillId="50" borderId="10" xfId="0" applyFont="1" applyFill="1" applyBorder="1" applyAlignment="1">
      <alignment horizontal="left" vertical="center" wrapText="1"/>
    </xf>
    <xf numFmtId="0" fontId="66" fillId="0" borderId="0" xfId="0" applyFont="1" applyAlignment="1">
      <alignment horizontal="center" vertical="center" wrapText="1"/>
    </xf>
    <xf numFmtId="0" fontId="66" fillId="0" borderId="10" xfId="0" applyFont="1" applyBorder="1" applyAlignment="1">
      <alignment vertical="center" wrapText="1"/>
    </xf>
    <xf numFmtId="0" fontId="98" fillId="0" borderId="10" xfId="316" applyFont="1" applyBorder="1" applyAlignment="1">
      <alignment horizontal="center" vertical="center"/>
    </xf>
    <xf numFmtId="0" fontId="98" fillId="0" borderId="10" xfId="316" applyFont="1" applyBorder="1" applyAlignment="1">
      <alignment horizontal="center" vertical="center" wrapText="1"/>
    </xf>
    <xf numFmtId="0" fontId="98" fillId="0" borderId="0" xfId="316" applyFont="1" applyAlignment="1">
      <alignment horizontal="center" vertical="center" wrapText="1"/>
    </xf>
    <xf numFmtId="0" fontId="98" fillId="0" borderId="0" xfId="316" applyFont="1" applyAlignment="1">
      <alignment horizontal="center" vertical="center"/>
    </xf>
    <xf numFmtId="0" fontId="99" fillId="0" borderId="10" xfId="316" applyFont="1" applyBorder="1" applyAlignment="1">
      <alignment horizontal="center" vertical="center"/>
    </xf>
    <xf numFmtId="0" fontId="99" fillId="0" borderId="10" xfId="316" applyFont="1" applyBorder="1" applyAlignment="1">
      <alignment vertical="center"/>
    </xf>
    <xf numFmtId="0" fontId="99" fillId="0" borderId="0" xfId="316" applyFont="1" applyAlignment="1">
      <alignment horizontal="center" vertical="center"/>
    </xf>
    <xf numFmtId="0" fontId="99" fillId="0" borderId="0" xfId="316" applyFont="1" applyAlignment="1">
      <alignment vertical="center"/>
    </xf>
    <xf numFmtId="0" fontId="66" fillId="0" borderId="10" xfId="316" applyFont="1" applyBorder="1" applyAlignment="1">
      <alignment horizontal="left" vertical="center" wrapText="1"/>
    </xf>
    <xf numFmtId="0" fontId="66" fillId="0" borderId="0" xfId="316" applyFont="1" applyAlignment="1">
      <alignment horizontal="center" vertical="center" wrapText="1"/>
    </xf>
    <xf numFmtId="169" fontId="49" fillId="0" borderId="10" xfId="316" applyNumberFormat="1" applyFont="1" applyBorder="1" applyAlignment="1">
      <alignment horizontal="center" vertical="center"/>
    </xf>
    <xf numFmtId="0" fontId="64" fillId="0" borderId="10" xfId="316" applyFont="1" applyBorder="1" applyAlignment="1">
      <alignment horizontal="left" vertical="center" wrapText="1"/>
    </xf>
    <xf numFmtId="0" fontId="49" fillId="50" borderId="10" xfId="316" applyFont="1" applyFill="1" applyBorder="1" applyAlignment="1">
      <alignment horizontal="left" vertical="center" wrapText="1"/>
    </xf>
    <xf numFmtId="0" fontId="64" fillId="50" borderId="10" xfId="316" applyFont="1" applyFill="1" applyBorder="1" applyAlignment="1">
      <alignment horizontal="left" vertical="center" wrapText="1"/>
    </xf>
    <xf numFmtId="0" fontId="98" fillId="0" borderId="13" xfId="316" applyFont="1" applyBorder="1" applyAlignment="1">
      <alignment horizontal="center" vertical="center"/>
    </xf>
    <xf numFmtId="0" fontId="98" fillId="0" borderId="13" xfId="316" applyFont="1" applyBorder="1" applyAlignment="1">
      <alignment horizontal="center" vertical="center" wrapText="1"/>
    </xf>
    <xf numFmtId="0" fontId="99" fillId="0" borderId="18" xfId="316" applyFont="1" applyBorder="1" applyAlignment="1">
      <alignment vertical="center"/>
    </xf>
    <xf numFmtId="0" fontId="49" fillId="50" borderId="10" xfId="316" applyFont="1" applyFill="1" applyBorder="1" applyAlignment="1">
      <alignment horizontal="center" vertical="center" wrapText="1"/>
    </xf>
    <xf numFmtId="0" fontId="10" fillId="0" borderId="10" xfId="316"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169" fontId="10" fillId="0" borderId="10" xfId="0" applyNumberFormat="1" applyFont="1" applyFill="1" applyBorder="1" applyAlignment="1">
      <alignment horizontal="center" vertical="center" wrapText="1"/>
    </xf>
    <xf numFmtId="20" fontId="10" fillId="0" borderId="10" xfId="316" applyNumberFormat="1" applyFont="1" applyFill="1" applyBorder="1" applyAlignment="1">
      <alignment horizontal="center" vertical="center" wrapText="1"/>
    </xf>
    <xf numFmtId="1" fontId="10" fillId="0" borderId="10" xfId="316" applyNumberFormat="1" applyFont="1" applyFill="1" applyBorder="1" applyAlignment="1">
      <alignment horizontal="center" vertical="center" wrapText="1"/>
    </xf>
    <xf numFmtId="0" fontId="10" fillId="0" borderId="0" xfId="316" applyFont="1" applyFill="1" applyAlignment="1">
      <alignment wrapText="1"/>
    </xf>
    <xf numFmtId="0" fontId="10" fillId="0" borderId="10" xfId="316" applyFont="1" applyFill="1" applyBorder="1" applyAlignment="1">
      <alignment vertical="center" wrapText="1"/>
    </xf>
    <xf numFmtId="0" fontId="49" fillId="0" borderId="10" xfId="316" applyFont="1" applyFill="1" applyBorder="1" applyAlignment="1">
      <alignment horizontal="center" vertical="center" wrapText="1"/>
    </xf>
    <xf numFmtId="0" fontId="49" fillId="0" borderId="10" xfId="0" applyFont="1" applyFill="1" applyBorder="1" applyAlignment="1">
      <alignment horizontal="left" vertical="center" wrapText="1"/>
    </xf>
    <xf numFmtId="49" fontId="49" fillId="0" borderId="10" xfId="316" applyNumberFormat="1" applyFont="1" applyFill="1" applyBorder="1" applyAlignment="1">
      <alignment horizontal="center" vertical="center"/>
    </xf>
    <xf numFmtId="169" fontId="49" fillId="0" borderId="10" xfId="0" applyNumberFormat="1" applyFont="1" applyFill="1" applyBorder="1" applyAlignment="1">
      <alignment horizontal="center" vertical="center"/>
    </xf>
    <xf numFmtId="20" fontId="49" fillId="0" borderId="10" xfId="316" applyNumberFormat="1" applyFont="1" applyFill="1" applyBorder="1" applyAlignment="1">
      <alignment horizontal="center" vertical="center" wrapText="1"/>
    </xf>
    <xf numFmtId="1" fontId="49" fillId="0" borderId="10" xfId="316" applyNumberFormat="1" applyFont="1" applyFill="1" applyBorder="1" applyAlignment="1">
      <alignment horizontal="center" vertical="center" wrapText="1"/>
    </xf>
    <xf numFmtId="0" fontId="49" fillId="0" borderId="10" xfId="316" applyFont="1" applyFill="1" applyBorder="1" applyAlignment="1">
      <alignment vertical="center" wrapText="1"/>
    </xf>
    <xf numFmtId="0" fontId="49" fillId="0" borderId="0" xfId="316" applyFont="1" applyFill="1" applyAlignment="1">
      <alignment wrapText="1"/>
    </xf>
    <xf numFmtId="0" fontId="49" fillId="0" borderId="10" xfId="316" applyFont="1" applyFill="1" applyBorder="1" applyAlignment="1">
      <alignment horizontal="left" vertical="center" wrapText="1"/>
    </xf>
    <xf numFmtId="169" fontId="49" fillId="0" borderId="10" xfId="316" applyNumberFormat="1" applyFont="1" applyFill="1" applyBorder="1" applyAlignment="1">
      <alignment horizontal="center" vertical="center"/>
    </xf>
    <xf numFmtId="0" fontId="10" fillId="0" borderId="10" xfId="316" applyFont="1" applyFill="1" applyBorder="1" applyAlignment="1">
      <alignment horizontal="left" vertical="center" wrapText="1"/>
    </xf>
    <xf numFmtId="169" fontId="10" fillId="0" borderId="10" xfId="316" applyNumberFormat="1" applyFont="1" applyFill="1" applyBorder="1" applyAlignment="1">
      <alignment horizontal="center" vertical="center" wrapText="1"/>
    </xf>
    <xf numFmtId="0" fontId="115" fillId="0" borderId="0" xfId="316" applyFont="1" applyFill="1" applyAlignment="1">
      <alignment wrapText="1"/>
    </xf>
    <xf numFmtId="0" fontId="10" fillId="0" borderId="0" xfId="316" applyFont="1" applyFill="1" applyAlignment="1">
      <alignment horizontal="center" vertical="center" wrapText="1"/>
    </xf>
    <xf numFmtId="0" fontId="10" fillId="0" borderId="0" xfId="316" applyFont="1" applyFill="1" applyAlignment="1">
      <alignment vertical="center" wrapText="1"/>
    </xf>
    <xf numFmtId="0" fontId="49" fillId="0" borderId="0" xfId="316" applyFont="1" applyFill="1" applyAlignment="1">
      <alignment horizontal="center" vertical="center" wrapText="1"/>
    </xf>
    <xf numFmtId="1" fontId="10" fillId="0" borderId="0" xfId="316" applyNumberFormat="1" applyFont="1" applyFill="1" applyAlignment="1">
      <alignment horizontal="center" vertical="center" wrapText="1"/>
    </xf>
    <xf numFmtId="0" fontId="10" fillId="0" borderId="0" xfId="316" applyFont="1" applyFill="1" applyAlignment="1">
      <alignment horizontal="left" vertical="center" wrapText="1"/>
    </xf>
    <xf numFmtId="0" fontId="98" fillId="0" borderId="13" xfId="316" applyFont="1" applyFill="1" applyBorder="1" applyAlignment="1">
      <alignment horizontal="center" vertical="center"/>
    </xf>
    <xf numFmtId="0" fontId="98" fillId="0" borderId="13" xfId="316" applyFont="1" applyFill="1" applyBorder="1" applyAlignment="1">
      <alignment horizontal="center" vertical="center" wrapText="1"/>
    </xf>
    <xf numFmtId="0" fontId="98" fillId="0" borderId="10" xfId="316" applyFont="1" applyFill="1" applyBorder="1" applyAlignment="1">
      <alignment horizontal="center" vertical="center"/>
    </xf>
    <xf numFmtId="0" fontId="98" fillId="0" borderId="0" xfId="316" applyFont="1" applyFill="1" applyAlignment="1">
      <alignment horizontal="center" vertical="center" wrapText="1"/>
    </xf>
    <xf numFmtId="0" fontId="98" fillId="0" borderId="0" xfId="316" applyFont="1" applyFill="1" applyAlignment="1">
      <alignment horizontal="center" vertical="center"/>
    </xf>
    <xf numFmtId="0" fontId="99" fillId="0" borderId="10" xfId="316" applyFont="1" applyFill="1" applyBorder="1" applyAlignment="1">
      <alignment horizontal="center" vertical="center"/>
    </xf>
    <xf numFmtId="0" fontId="99" fillId="0" borderId="18" xfId="316" applyFont="1" applyFill="1" applyBorder="1" applyAlignment="1">
      <alignment vertical="center"/>
    </xf>
    <xf numFmtId="0" fontId="99" fillId="0" borderId="0" xfId="316" applyFont="1" applyFill="1" applyAlignment="1">
      <alignment horizontal="center" vertical="center"/>
    </xf>
    <xf numFmtId="0" fontId="99" fillId="0" borderId="0" xfId="316" applyFont="1" applyFill="1" applyAlignment="1">
      <alignment vertical="center"/>
    </xf>
    <xf numFmtId="0" fontId="49" fillId="0" borderId="0" xfId="316" applyFont="1" applyFill="1" applyAlignment="1">
      <alignment vertical="center" wrapText="1"/>
    </xf>
    <xf numFmtId="166" fontId="10" fillId="0" borderId="0" xfId="316" applyNumberFormat="1" applyFont="1" applyFill="1" applyAlignment="1">
      <alignment horizontal="center" vertical="center" wrapText="1"/>
    </xf>
    <xf numFmtId="169" fontId="49" fillId="0" borderId="10" xfId="316" applyNumberFormat="1" applyFont="1" applyFill="1" applyBorder="1" applyAlignment="1">
      <alignment vertical="center" wrapText="1"/>
    </xf>
    <xf numFmtId="166" fontId="49" fillId="0" borderId="10" xfId="316" applyNumberFormat="1" applyFont="1" applyFill="1" applyBorder="1" applyAlignment="1">
      <alignment horizontal="center" vertical="center" wrapText="1"/>
    </xf>
    <xf numFmtId="1" fontId="49" fillId="0" borderId="10" xfId="316" applyNumberFormat="1" applyFont="1" applyFill="1" applyBorder="1" applyAlignment="1">
      <alignment vertical="center" wrapText="1"/>
    </xf>
    <xf numFmtId="49" fontId="49" fillId="0" borderId="10" xfId="316" applyNumberFormat="1" applyFont="1" applyFill="1" applyBorder="1" applyAlignment="1">
      <alignment horizontal="center" vertical="center" wrapText="1"/>
    </xf>
    <xf numFmtId="1" fontId="10" fillId="0" borderId="10" xfId="316" applyNumberFormat="1" applyFont="1" applyFill="1" applyBorder="1" applyAlignment="1">
      <alignment horizontal="center" vertical="center"/>
    </xf>
    <xf numFmtId="0" fontId="55" fillId="0" borderId="10" xfId="316" applyFont="1" applyFill="1" applyBorder="1" applyAlignment="1">
      <alignment horizontal="left" vertical="center" wrapText="1"/>
    </xf>
    <xf numFmtId="0" fontId="49" fillId="0" borderId="10" xfId="316" applyFont="1" applyFill="1" applyBorder="1" applyAlignment="1">
      <alignment vertical="center"/>
    </xf>
    <xf numFmtId="0" fontId="10" fillId="0" borderId="0" xfId="316" applyFont="1" applyFill="1" applyAlignment="1"/>
    <xf numFmtId="0" fontId="49" fillId="0" borderId="10" xfId="316" applyFont="1" applyFill="1" applyBorder="1" applyAlignment="1">
      <alignment horizontal="center" vertical="center"/>
    </xf>
    <xf numFmtId="0" fontId="64" fillId="0" borderId="10" xfId="316" applyFont="1" applyFill="1" applyBorder="1" applyAlignment="1">
      <alignment horizontal="left" vertical="center" wrapText="1"/>
    </xf>
    <xf numFmtId="49" fontId="10" fillId="0" borderId="10" xfId="316" applyNumberFormat="1" applyFont="1" applyFill="1" applyBorder="1" applyAlignment="1">
      <alignment horizontal="center" vertical="center"/>
    </xf>
    <xf numFmtId="169" fontId="10" fillId="0" borderId="10" xfId="316" applyNumberFormat="1" applyFont="1" applyFill="1" applyBorder="1" applyAlignment="1">
      <alignment horizontal="center" vertical="center"/>
    </xf>
    <xf numFmtId="0" fontId="10" fillId="0" borderId="0" xfId="316" applyFont="1" applyFill="1" applyAlignment="1">
      <alignment horizontal="center" wrapText="1"/>
    </xf>
    <xf numFmtId="0" fontId="49" fillId="0" borderId="0" xfId="316" applyFont="1" applyFill="1" applyAlignment="1">
      <alignment horizontal="center" wrapText="1"/>
    </xf>
    <xf numFmtId="169" fontId="49" fillId="0" borderId="0" xfId="316" applyNumberFormat="1" applyFont="1" applyFill="1" applyAlignment="1">
      <alignment horizontal="center" wrapText="1"/>
    </xf>
    <xf numFmtId="166" fontId="10" fillId="0" borderId="0" xfId="316" applyNumberFormat="1" applyFont="1" applyFill="1" applyAlignment="1">
      <alignment horizontal="center" wrapText="1"/>
    </xf>
    <xf numFmtId="20" fontId="10" fillId="0" borderId="13" xfId="0" applyNumberFormat="1" applyFont="1" applyBorder="1" applyAlignment="1">
      <alignment horizontal="center" vertical="center" wrapText="1"/>
    </xf>
    <xf numFmtId="20" fontId="10" fillId="0" borderId="14" xfId="0" applyNumberFormat="1" applyFont="1" applyBorder="1" applyAlignment="1">
      <alignment horizontal="center" vertical="center" wrapText="1"/>
    </xf>
    <xf numFmtId="0" fontId="10" fillId="0" borderId="13" xfId="326" quotePrefix="1" applyFont="1" applyBorder="1" applyAlignment="1">
      <alignment horizontal="left" vertical="center" wrapText="1"/>
    </xf>
    <xf numFmtId="0" fontId="10" fillId="0" borderId="14" xfId="326" quotePrefix="1" applyFont="1" applyBorder="1" applyAlignment="1">
      <alignment horizontal="left" vertical="center" wrapText="1"/>
    </xf>
    <xf numFmtId="0" fontId="10" fillId="50" borderId="13" xfId="0" applyFont="1" applyFill="1" applyBorder="1" applyAlignment="1">
      <alignment horizontal="center" vertical="center" wrapText="1"/>
    </xf>
    <xf numFmtId="0" fontId="10" fillId="50" borderId="14" xfId="0" applyFont="1" applyFill="1" applyBorder="1" applyAlignment="1">
      <alignment horizontal="center" vertical="center" wrapText="1"/>
    </xf>
    <xf numFmtId="49" fontId="10" fillId="50" borderId="13" xfId="0" applyNumberFormat="1" applyFont="1" applyFill="1" applyBorder="1" applyAlignment="1">
      <alignment horizontal="left" vertical="center" wrapText="1"/>
    </xf>
    <xf numFmtId="49" fontId="10" fillId="50" borderId="14" xfId="0" applyNumberFormat="1" applyFont="1" applyFill="1" applyBorder="1" applyAlignment="1">
      <alignment horizontal="left" vertical="center" wrapText="1"/>
    </xf>
    <xf numFmtId="0" fontId="49" fillId="0" borderId="13" xfId="0" applyFont="1" applyBorder="1" applyAlignment="1">
      <alignment horizontal="left" vertical="center" wrapText="1"/>
    </xf>
    <xf numFmtId="0" fontId="49" fillId="0" borderId="14" xfId="0" applyFont="1" applyBorder="1" applyAlignment="1">
      <alignment horizontal="left" vertical="center" wrapText="1"/>
    </xf>
    <xf numFmtId="0" fontId="10" fillId="50" borderId="10" xfId="0" applyFont="1" applyFill="1" applyBorder="1" applyAlignment="1">
      <alignment horizontal="center" vertical="center" wrapText="1"/>
    </xf>
    <xf numFmtId="0" fontId="10" fillId="50" borderId="10" xfId="0" applyFont="1" applyFill="1" applyBorder="1" applyAlignment="1">
      <alignment horizontal="left" vertical="center" wrapText="1"/>
    </xf>
    <xf numFmtId="0" fontId="10" fillId="0" borderId="10" xfId="0" applyFont="1" applyBorder="1" applyAlignment="1">
      <alignment horizontal="center" vertical="center" wrapText="1"/>
    </xf>
    <xf numFmtId="49" fontId="10" fillId="0" borderId="10" xfId="0" applyNumberFormat="1" applyFont="1" applyBorder="1" applyAlignment="1">
      <alignment horizontal="left" vertical="center" wrapText="1"/>
    </xf>
    <xf numFmtId="0" fontId="10" fillId="0" borderId="10" xfId="0" applyFont="1" applyBorder="1" applyAlignment="1">
      <alignment horizontal="left" vertical="center" wrapText="1"/>
    </xf>
    <xf numFmtId="0" fontId="49" fillId="0" borderId="10" xfId="0" applyFont="1" applyBorder="1" applyAlignment="1">
      <alignment horizontal="center" vertical="center" wrapText="1"/>
    </xf>
    <xf numFmtId="0" fontId="10" fillId="50" borderId="13" xfId="0" applyFont="1" applyFill="1" applyBorder="1" applyAlignment="1">
      <alignment horizontal="left" vertical="center" wrapText="1"/>
    </xf>
    <xf numFmtId="0" fontId="10" fillId="50" borderId="14" xfId="0" applyFont="1" applyFill="1" applyBorder="1" applyAlignment="1">
      <alignment horizontal="left" vertical="center" wrapText="1"/>
    </xf>
    <xf numFmtId="0" fontId="10" fillId="0" borderId="0" xfId="0" applyFont="1" applyAlignment="1">
      <alignment horizontal="center" vertical="center" wrapText="1"/>
    </xf>
    <xf numFmtId="49" fontId="49" fillId="0" borderId="10" xfId="0" applyNumberFormat="1" applyFont="1" applyBorder="1" applyAlignment="1">
      <alignment horizontal="center" vertical="center" wrapText="1"/>
    </xf>
    <xf numFmtId="1" fontId="49" fillId="0" borderId="10" xfId="0" applyNumberFormat="1" applyFont="1" applyBorder="1" applyAlignment="1">
      <alignment horizontal="center" vertical="center" wrapText="1"/>
    </xf>
    <xf numFmtId="49" fontId="49" fillId="0" borderId="0" xfId="0" applyNumberFormat="1" applyFont="1" applyAlignment="1">
      <alignment horizontal="center" vertical="center" wrapText="1"/>
    </xf>
    <xf numFmtId="0" fontId="10" fillId="0" borderId="0" xfId="0" applyFont="1" applyAlignment="1">
      <alignment horizontal="left" vertical="center" wrapText="1"/>
    </xf>
    <xf numFmtId="0" fontId="49" fillId="0" borderId="0" xfId="0" applyFont="1" applyAlignment="1">
      <alignment horizontal="left" vertical="center" wrapText="1"/>
    </xf>
    <xf numFmtId="169" fontId="49" fillId="0" borderId="10" xfId="0" applyNumberFormat="1" applyFont="1" applyBorder="1" applyAlignment="1">
      <alignment horizontal="center" vertical="center" wrapText="1"/>
    </xf>
    <xf numFmtId="0" fontId="49" fillId="0" borderId="0" xfId="0" applyFont="1" applyAlignment="1">
      <alignment horizontal="center" vertical="center" wrapText="1"/>
    </xf>
    <xf numFmtId="49" fontId="49" fillId="0" borderId="10" xfId="0" applyNumberFormat="1" applyFont="1" applyBorder="1" applyAlignment="1">
      <alignment horizontal="left" vertical="center"/>
    </xf>
    <xf numFmtId="1" fontId="49" fillId="0" borderId="22" xfId="0" applyNumberFormat="1" applyFont="1" applyBorder="1" applyAlignment="1">
      <alignment horizontal="center" vertical="center" wrapText="1"/>
    </xf>
    <xf numFmtId="1" fontId="49" fillId="0" borderId="19" xfId="0" applyNumberFormat="1" applyFont="1" applyBorder="1" applyAlignment="1">
      <alignment horizontal="center" vertical="center" wrapText="1"/>
    </xf>
    <xf numFmtId="1" fontId="49" fillId="0" borderId="21" xfId="0" applyNumberFormat="1" applyFont="1" applyBorder="1" applyAlignment="1">
      <alignment horizontal="center" vertical="center" wrapText="1"/>
    </xf>
    <xf numFmtId="1" fontId="49" fillId="0" borderId="13" xfId="0" applyNumberFormat="1" applyFont="1" applyBorder="1" applyAlignment="1">
      <alignment horizontal="center" vertical="center" wrapText="1"/>
    </xf>
    <xf numFmtId="1" fontId="49" fillId="0" borderId="12" xfId="0" applyNumberFormat="1" applyFont="1" applyBorder="1" applyAlignment="1">
      <alignment horizontal="center" vertical="center" wrapText="1"/>
    </xf>
    <xf numFmtId="1" fontId="49" fillId="0" borderId="14" xfId="0" applyNumberFormat="1"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wrapText="1"/>
    </xf>
    <xf numFmtId="49" fontId="49" fillId="0" borderId="10" xfId="0" applyNumberFormat="1" applyFont="1" applyBorder="1" applyAlignment="1">
      <alignment horizontal="left" vertical="center" wrapText="1"/>
    </xf>
    <xf numFmtId="167" fontId="49" fillId="0" borderId="10" xfId="0" applyNumberFormat="1" applyFont="1" applyBorder="1" applyAlignment="1">
      <alignment horizontal="center" vertical="center" wrapText="1"/>
    </xf>
    <xf numFmtId="49" fontId="10" fillId="0" borderId="0" xfId="0" applyNumberFormat="1" applyFont="1" applyAlignment="1">
      <alignment horizontal="left" vertical="top" wrapText="1"/>
    </xf>
    <xf numFmtId="1" fontId="10" fillId="0" borderId="10" xfId="0" applyNumberFormat="1" applyFont="1" applyBorder="1" applyAlignment="1">
      <alignment horizontal="center" vertical="center" wrapText="1"/>
    </xf>
    <xf numFmtId="167" fontId="10" fillId="0" borderId="10" xfId="0" applyNumberFormat="1" applyFont="1" applyBorder="1" applyAlignment="1">
      <alignment horizontal="center" vertical="center" wrapText="1"/>
    </xf>
    <xf numFmtId="49" fontId="49" fillId="0" borderId="16" xfId="0" applyNumberFormat="1" applyFont="1" applyBorder="1" applyAlignment="1">
      <alignment horizontal="left" vertical="center" wrapText="1"/>
    </xf>
    <xf numFmtId="49" fontId="49" fillId="0" borderId="20" xfId="0" applyNumberFormat="1" applyFont="1" applyBorder="1" applyAlignment="1">
      <alignment horizontal="left" vertical="center" wrapText="1"/>
    </xf>
    <xf numFmtId="49" fontId="49" fillId="0" borderId="18" xfId="0" applyNumberFormat="1" applyFont="1" applyBorder="1" applyAlignment="1">
      <alignment horizontal="left" vertical="center" wrapText="1"/>
    </xf>
    <xf numFmtId="49" fontId="55" fillId="0" borderId="16" xfId="0" applyNumberFormat="1" applyFont="1" applyBorder="1" applyAlignment="1">
      <alignment horizontal="left" vertical="center" wrapText="1"/>
    </xf>
    <xf numFmtId="49" fontId="55" fillId="0" borderId="18" xfId="0" applyNumberFormat="1" applyFont="1" applyBorder="1" applyAlignment="1">
      <alignment horizontal="left" vertical="center" wrapText="1"/>
    </xf>
    <xf numFmtId="49" fontId="49" fillId="0" borderId="16" xfId="0" applyNumberFormat="1" applyFont="1" applyBorder="1" applyAlignment="1">
      <alignment horizontal="center" vertical="center" wrapText="1"/>
    </xf>
    <xf numFmtId="49" fontId="49" fillId="0" borderId="20" xfId="0" applyNumberFormat="1" applyFont="1" applyBorder="1" applyAlignment="1">
      <alignment horizontal="center" vertical="center" wrapText="1"/>
    </xf>
    <xf numFmtId="49" fontId="49" fillId="0" borderId="18" xfId="0" applyNumberFormat="1" applyFont="1" applyBorder="1" applyAlignment="1">
      <alignment horizontal="center" vertical="center" wrapText="1"/>
    </xf>
    <xf numFmtId="167" fontId="49" fillId="0" borderId="16" xfId="0" quotePrefix="1" applyNumberFormat="1" applyFont="1" applyBorder="1" applyAlignment="1">
      <alignment horizontal="center" vertical="center" wrapText="1"/>
    </xf>
    <xf numFmtId="167" fontId="49" fillId="0" borderId="20" xfId="0" quotePrefix="1" applyNumberFormat="1" applyFont="1" applyBorder="1" applyAlignment="1">
      <alignment horizontal="center" vertical="center" wrapText="1"/>
    </xf>
    <xf numFmtId="167" fontId="49" fillId="0" borderId="18" xfId="0" quotePrefix="1" applyNumberFormat="1" applyFont="1" applyBorder="1" applyAlignment="1">
      <alignment horizontal="center" vertical="center" wrapText="1"/>
    </xf>
    <xf numFmtId="49" fontId="10" fillId="0" borderId="12" xfId="173" applyNumberFormat="1" applyFont="1" applyBorder="1" applyAlignment="1">
      <alignment horizontal="left" vertical="center" wrapText="1"/>
    </xf>
    <xf numFmtId="49" fontId="10" fillId="0" borderId="14" xfId="173" applyNumberFormat="1" applyFont="1" applyBorder="1" applyAlignment="1">
      <alignment horizontal="left" vertical="center" wrapText="1"/>
    </xf>
    <xf numFmtId="0" fontId="64" fillId="0" borderId="13" xfId="0" applyFont="1" applyBorder="1" applyAlignment="1">
      <alignment horizontal="center" vertical="center" wrapText="1"/>
    </xf>
    <xf numFmtId="0" fontId="64" fillId="0" borderId="14" xfId="0" applyFont="1" applyBorder="1" applyAlignment="1">
      <alignment horizontal="center" vertical="center" wrapText="1"/>
    </xf>
    <xf numFmtId="49" fontId="41" fillId="0" borderId="0" xfId="0" applyNumberFormat="1" applyFont="1" applyAlignment="1">
      <alignment horizontal="center" vertical="center" wrapText="1"/>
    </xf>
    <xf numFmtId="167" fontId="49" fillId="0" borderId="16" xfId="0" applyNumberFormat="1" applyFont="1" applyBorder="1" applyAlignment="1">
      <alignment horizontal="center" vertical="center" wrapText="1"/>
    </xf>
    <xf numFmtId="167" fontId="49" fillId="0" borderId="20" xfId="0" applyNumberFormat="1" applyFont="1" applyBorder="1" applyAlignment="1">
      <alignment horizontal="center" vertical="center" wrapText="1"/>
    </xf>
    <xf numFmtId="167" fontId="49" fillId="0" borderId="18" xfId="0" applyNumberFormat="1" applyFont="1" applyBorder="1" applyAlignment="1">
      <alignment horizontal="center" vertical="center" wrapText="1"/>
    </xf>
    <xf numFmtId="1" fontId="49" fillId="0" borderId="16" xfId="0" applyNumberFormat="1" applyFont="1" applyBorder="1" applyAlignment="1">
      <alignment horizontal="center" vertical="center" wrapText="1"/>
    </xf>
    <xf numFmtId="1" fontId="49" fillId="0" borderId="18" xfId="0" applyNumberFormat="1" applyFont="1" applyBorder="1" applyAlignment="1">
      <alignment horizontal="center" vertical="center" wrapText="1"/>
    </xf>
    <xf numFmtId="167" fontId="10" fillId="0" borderId="16" xfId="0" applyNumberFormat="1" applyFont="1" applyBorder="1" applyAlignment="1">
      <alignment horizontal="center" vertical="center" wrapText="1"/>
    </xf>
    <xf numFmtId="167" fontId="10" fillId="0" borderId="18" xfId="0" applyNumberFormat="1" applyFont="1" applyBorder="1" applyAlignment="1">
      <alignment horizontal="center" vertical="center" wrapText="1"/>
    </xf>
    <xf numFmtId="3" fontId="49" fillId="0" borderId="16" xfId="0" applyNumberFormat="1" applyFont="1" applyBorder="1" applyAlignment="1">
      <alignment horizontal="center" vertical="center" wrapText="1"/>
    </xf>
    <xf numFmtId="3" fontId="49" fillId="0" borderId="18" xfId="0" applyNumberFormat="1" applyFont="1" applyBorder="1" applyAlignment="1">
      <alignment horizontal="center" vertical="center" wrapText="1"/>
    </xf>
    <xf numFmtId="0" fontId="49" fillId="0" borderId="16" xfId="30" applyNumberFormat="1" applyFont="1" applyFill="1" applyBorder="1" applyAlignment="1">
      <alignment horizontal="center" vertical="center" wrapText="1"/>
    </xf>
    <xf numFmtId="0" fontId="49" fillId="0" borderId="18" xfId="30" applyNumberFormat="1" applyFont="1" applyFill="1" applyBorder="1" applyAlignment="1">
      <alignment horizontal="center" vertical="center" wrapText="1"/>
    </xf>
    <xf numFmtId="20" fontId="10" fillId="0" borderId="10" xfId="0" applyNumberFormat="1" applyFont="1" applyBorder="1" applyAlignment="1">
      <alignment horizontal="center" vertical="center" wrapText="1"/>
    </xf>
    <xf numFmtId="0" fontId="10" fillId="0" borderId="10" xfId="0" quotePrefix="1" applyFont="1" applyBorder="1" applyAlignment="1">
      <alignment horizontal="left" vertical="center" wrapText="1"/>
    </xf>
    <xf numFmtId="0" fontId="10" fillId="0" borderId="10" xfId="0" applyFont="1" applyBorder="1" applyAlignment="1">
      <alignment vertical="center" wrapText="1"/>
    </xf>
    <xf numFmtId="49" fontId="10" fillId="50" borderId="10" xfId="0" applyNumberFormat="1" applyFont="1" applyFill="1" applyBorder="1" applyAlignment="1">
      <alignment horizontal="left" vertical="center" wrapText="1"/>
    </xf>
    <xf numFmtId="0" fontId="10" fillId="50" borderId="10" xfId="228" applyFont="1" applyFill="1" applyBorder="1" applyAlignment="1">
      <alignment horizontal="left" vertical="center" wrapText="1"/>
    </xf>
    <xf numFmtId="0" fontId="10" fillId="50" borderId="12" xfId="0" applyFont="1" applyFill="1" applyBorder="1" applyAlignment="1">
      <alignment horizontal="center" vertical="center" wrapText="1"/>
    </xf>
    <xf numFmtId="0" fontId="10" fillId="50" borderId="12" xfId="0" applyFont="1" applyFill="1" applyBorder="1" applyAlignment="1">
      <alignment horizontal="left" vertical="center" wrapText="1"/>
    </xf>
    <xf numFmtId="0" fontId="10" fillId="50" borderId="10" xfId="326"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64" fillId="0" borderId="10" xfId="0" applyFont="1" applyBorder="1" applyAlignment="1">
      <alignment horizontal="center" vertical="center" wrapText="1"/>
    </xf>
    <xf numFmtId="49" fontId="64" fillId="0" borderId="10" xfId="0" applyNumberFormat="1" applyFont="1" applyBorder="1" applyAlignment="1">
      <alignment horizontal="left" vertical="center" wrapText="1"/>
    </xf>
    <xf numFmtId="49" fontId="57" fillId="0" borderId="10" xfId="0" applyNumberFormat="1" applyFont="1" applyBorder="1" applyAlignment="1">
      <alignment horizontal="left" vertical="center" wrapText="1"/>
    </xf>
    <xf numFmtId="0" fontId="0" fillId="0" borderId="10" xfId="0" applyBorder="1" applyAlignment="1">
      <alignment horizontal="center" vertical="center" wrapText="1"/>
    </xf>
    <xf numFmtId="49" fontId="57" fillId="0" borderId="13" xfId="0" quotePrefix="1" applyNumberFormat="1" applyFont="1" applyBorder="1" applyAlignment="1">
      <alignment horizontal="left" vertical="center" wrapText="1"/>
    </xf>
    <xf numFmtId="49" fontId="57" fillId="0" borderId="14" xfId="0" quotePrefix="1" applyNumberFormat="1" applyFont="1" applyBorder="1" applyAlignment="1">
      <alignment horizontal="left" vertical="center" wrapText="1"/>
    </xf>
    <xf numFmtId="49" fontId="57" fillId="0" borderId="13" xfId="0" applyNumberFormat="1" applyFont="1" applyBorder="1" applyAlignment="1">
      <alignment horizontal="left" vertical="center" wrapText="1"/>
    </xf>
    <xf numFmtId="49" fontId="57" fillId="0" borderId="14" xfId="0" applyNumberFormat="1" applyFont="1" applyBorder="1" applyAlignment="1">
      <alignment horizontal="left" vertical="center" wrapText="1"/>
    </xf>
    <xf numFmtId="49" fontId="64" fillId="0" borderId="13" xfId="0" applyNumberFormat="1" applyFont="1" applyBorder="1" applyAlignment="1">
      <alignment horizontal="left" vertical="center" wrapText="1"/>
    </xf>
    <xf numFmtId="49" fontId="64" fillId="0" borderId="14" xfId="0" applyNumberFormat="1" applyFont="1" applyBorder="1" applyAlignment="1">
      <alignment horizontal="left" vertical="center" wrapText="1"/>
    </xf>
    <xf numFmtId="49" fontId="49" fillId="0" borderId="10" xfId="316" applyNumberFormat="1" applyFont="1" applyBorder="1" applyAlignment="1">
      <alignment horizontal="left" vertical="center" wrapText="1"/>
    </xf>
    <xf numFmtId="49" fontId="49" fillId="0" borderId="10" xfId="316" applyNumberFormat="1" applyFont="1" applyBorder="1" applyAlignment="1">
      <alignment horizontal="center" vertical="center" wrapText="1"/>
    </xf>
    <xf numFmtId="0" fontId="6" fillId="0" borderId="0" xfId="316" applyFont="1" applyAlignment="1">
      <alignment horizontal="left" vertical="center" wrapText="1"/>
    </xf>
    <xf numFmtId="0" fontId="49" fillId="0" borderId="10" xfId="316" applyFont="1" applyBorder="1" applyAlignment="1">
      <alignment horizontal="center" vertical="center" wrapText="1"/>
    </xf>
    <xf numFmtId="169" fontId="49" fillId="0" borderId="10" xfId="316" applyNumberFormat="1" applyFont="1" applyBorder="1" applyAlignment="1">
      <alignment horizontal="center" vertical="center" wrapText="1"/>
    </xf>
    <xf numFmtId="0" fontId="5" fillId="0" borderId="0" xfId="316" applyFont="1" applyAlignment="1">
      <alignment horizontal="left" vertical="center" wrapText="1"/>
    </xf>
    <xf numFmtId="0" fontId="5" fillId="0" borderId="0" xfId="316" applyFont="1" applyAlignment="1">
      <alignment horizontal="center" vertical="center" wrapText="1"/>
    </xf>
    <xf numFmtId="0" fontId="6" fillId="0" borderId="0" xfId="316" applyFont="1" applyAlignment="1">
      <alignment horizontal="center" vertical="center" wrapText="1"/>
    </xf>
    <xf numFmtId="49" fontId="6" fillId="0" borderId="0" xfId="316" applyNumberFormat="1" applyFont="1" applyAlignment="1">
      <alignment horizontal="center" vertical="center" wrapText="1"/>
    </xf>
    <xf numFmtId="49" fontId="49" fillId="0" borderId="10" xfId="316" applyNumberFormat="1" applyFont="1" applyBorder="1" applyAlignment="1">
      <alignment horizontal="left" vertical="center"/>
    </xf>
    <xf numFmtId="1" fontId="49" fillId="0" borderId="10" xfId="316" applyNumberFormat="1" applyFont="1" applyBorder="1" applyAlignment="1">
      <alignment horizontal="center" vertical="center" wrapText="1"/>
    </xf>
    <xf numFmtId="0" fontId="49" fillId="0" borderId="0" xfId="316" applyFont="1" applyAlignment="1">
      <alignment horizontal="center" vertical="center" wrapText="1"/>
    </xf>
    <xf numFmtId="0" fontId="10" fillId="0" borderId="0" xfId="316" applyFont="1" applyAlignment="1">
      <alignment horizontal="center" wrapText="1"/>
    </xf>
    <xf numFmtId="0" fontId="49" fillId="0" borderId="10" xfId="386" applyNumberFormat="1" applyFont="1" applyFill="1" applyBorder="1" applyAlignment="1">
      <alignment horizontal="left" vertical="center" wrapText="1"/>
    </xf>
    <xf numFmtId="167" fontId="49" fillId="0" borderId="16" xfId="316" quotePrefix="1" applyNumberFormat="1" applyFont="1" applyBorder="1" applyAlignment="1">
      <alignment horizontal="center" vertical="center" wrapText="1"/>
    </xf>
    <xf numFmtId="167" fontId="49" fillId="0" borderId="20" xfId="316" quotePrefix="1" applyNumberFormat="1" applyFont="1" applyBorder="1" applyAlignment="1">
      <alignment horizontal="center" vertical="center" wrapText="1"/>
    </xf>
    <xf numFmtId="167" fontId="49" fillId="0" borderId="18" xfId="316" quotePrefix="1" applyNumberFormat="1" applyFont="1" applyBorder="1" applyAlignment="1">
      <alignment horizontal="center" vertical="center" wrapText="1"/>
    </xf>
    <xf numFmtId="3" fontId="49" fillId="0" borderId="10" xfId="316" applyNumberFormat="1" applyFont="1" applyBorder="1" applyAlignment="1">
      <alignment horizontal="center" vertical="center" wrapText="1"/>
    </xf>
    <xf numFmtId="168" fontId="10" fillId="0" borderId="10" xfId="316" applyNumberFormat="1" applyFont="1" applyBorder="1" applyAlignment="1">
      <alignment horizontal="center" vertical="center" wrapText="1"/>
    </xf>
    <xf numFmtId="167" fontId="10" fillId="0" borderId="10" xfId="316" applyNumberFormat="1" applyFont="1" applyBorder="1" applyAlignment="1">
      <alignment horizontal="center" vertical="center" wrapText="1"/>
    </xf>
    <xf numFmtId="1" fontId="10" fillId="0" borderId="10" xfId="316" applyNumberFormat="1" applyFont="1" applyBorder="1" applyAlignment="1">
      <alignment horizontal="center" vertical="center" wrapText="1"/>
    </xf>
    <xf numFmtId="167" fontId="49" fillId="0" borderId="10" xfId="316" applyNumberFormat="1" applyFont="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4" xfId="0" applyNumberFormat="1" applyFont="1" applyBorder="1" applyAlignment="1">
      <alignment horizontal="left" vertical="center" wrapText="1"/>
    </xf>
    <xf numFmtId="0" fontId="6" fillId="0" borderId="0" xfId="316" applyFont="1" applyAlignment="1">
      <alignment horizontal="left" vertical="top" wrapText="1"/>
    </xf>
    <xf numFmtId="0" fontId="9" fillId="0" borderId="0" xfId="316" applyFont="1" applyAlignment="1">
      <alignment horizontal="left" vertical="justify" wrapText="1"/>
    </xf>
    <xf numFmtId="0" fontId="41" fillId="0" borderId="0" xfId="316" applyFont="1" applyAlignment="1">
      <alignment horizontal="center" vertical="center" wrapText="1"/>
    </xf>
    <xf numFmtId="49" fontId="8" fillId="0" borderId="0" xfId="316" applyNumberFormat="1" applyFont="1" applyAlignment="1">
      <alignment horizontal="left" vertical="top" wrapText="1"/>
    </xf>
    <xf numFmtId="49" fontId="41" fillId="0" borderId="0" xfId="316" applyNumberFormat="1" applyFont="1" applyAlignment="1">
      <alignment horizontal="center" vertical="center" wrapText="1"/>
    </xf>
    <xf numFmtId="0" fontId="41" fillId="0" borderId="0" xfId="316" applyFont="1" applyAlignment="1">
      <alignment vertical="center" wrapText="1"/>
    </xf>
    <xf numFmtId="49" fontId="106" fillId="0" borderId="10" xfId="0" applyNumberFormat="1" applyFont="1" applyBorder="1" applyAlignment="1">
      <alignment horizontal="left" vertical="center" wrapText="1"/>
    </xf>
    <xf numFmtId="0" fontId="49" fillId="0" borderId="16" xfId="316" applyFont="1" applyBorder="1" applyAlignment="1">
      <alignment horizontal="left" vertical="center" wrapText="1"/>
    </xf>
    <xf numFmtId="0" fontId="49" fillId="0" borderId="20" xfId="316" applyFont="1" applyBorder="1" applyAlignment="1">
      <alignment horizontal="left" vertical="center" wrapText="1"/>
    </xf>
    <xf numFmtId="0" fontId="49" fillId="0" borderId="18" xfId="316" applyFont="1" applyBorder="1" applyAlignment="1">
      <alignment horizontal="left" vertical="center" wrapText="1"/>
    </xf>
    <xf numFmtId="0" fontId="49" fillId="50" borderId="16" xfId="316" applyFont="1" applyFill="1" applyBorder="1" applyAlignment="1">
      <alignment horizontal="left" vertical="center" wrapText="1"/>
    </xf>
    <xf numFmtId="0" fontId="49" fillId="50" borderId="20" xfId="316" applyFont="1" applyFill="1" applyBorder="1" applyAlignment="1">
      <alignment horizontal="left" vertical="center" wrapText="1"/>
    </xf>
    <xf numFmtId="0" fontId="49" fillId="50" borderId="18" xfId="316" applyFont="1" applyFill="1" applyBorder="1" applyAlignment="1">
      <alignment horizontal="left" vertical="center" wrapText="1"/>
    </xf>
    <xf numFmtId="49" fontId="41" fillId="0" borderId="0" xfId="316" applyNumberFormat="1" applyFont="1" applyAlignment="1">
      <alignment horizontal="center" wrapText="1"/>
    </xf>
    <xf numFmtId="49" fontId="9" fillId="0" borderId="10" xfId="316" applyNumberFormat="1" applyFont="1" applyBorder="1" applyAlignment="1">
      <alignment horizontal="left" vertical="center" wrapText="1"/>
    </xf>
    <xf numFmtId="167" fontId="9" fillId="0" borderId="10" xfId="316" applyNumberFormat="1" applyFont="1" applyBorder="1" applyAlignment="1">
      <alignment horizontal="center" vertical="center" wrapText="1"/>
    </xf>
    <xf numFmtId="1" fontId="9" fillId="0" borderId="10" xfId="316" applyNumberFormat="1" applyFont="1" applyBorder="1" applyAlignment="1">
      <alignment horizontal="center" vertical="center" wrapText="1"/>
    </xf>
    <xf numFmtId="167" fontId="8" fillId="0" borderId="10" xfId="316" applyNumberFormat="1" applyFont="1" applyBorder="1" applyAlignment="1">
      <alignment horizontal="center" vertical="center" wrapText="1"/>
    </xf>
    <xf numFmtId="1" fontId="8" fillId="0" borderId="10" xfId="316" applyNumberFormat="1" applyFont="1" applyBorder="1" applyAlignment="1">
      <alignment horizontal="center" vertical="center" wrapText="1"/>
    </xf>
    <xf numFmtId="3" fontId="9" fillId="0" borderId="10" xfId="316" applyNumberFormat="1" applyFont="1" applyBorder="1" applyAlignment="1">
      <alignment horizontal="center" vertical="center" wrapText="1"/>
    </xf>
    <xf numFmtId="49" fontId="9" fillId="0" borderId="10" xfId="316" applyNumberFormat="1" applyFont="1" applyBorder="1" applyAlignment="1">
      <alignment horizontal="center" vertical="center" wrapText="1"/>
    </xf>
    <xf numFmtId="0" fontId="9" fillId="0" borderId="10" xfId="386" applyNumberFormat="1" applyFont="1" applyFill="1" applyBorder="1" applyAlignment="1">
      <alignment horizontal="left" vertical="center" wrapText="1"/>
    </xf>
    <xf numFmtId="168" fontId="8" fillId="0" borderId="10" xfId="316" applyNumberFormat="1" applyFont="1" applyBorder="1" applyAlignment="1">
      <alignment horizontal="center" vertical="center" wrapText="1"/>
    </xf>
    <xf numFmtId="0" fontId="9" fillId="0" borderId="10" xfId="316" applyFont="1" applyBorder="1" applyAlignment="1">
      <alignment horizontal="center" vertical="center" wrapText="1"/>
    </xf>
    <xf numFmtId="49" fontId="6" fillId="0" borderId="15" xfId="316" applyNumberFormat="1" applyFont="1" applyBorder="1" applyAlignment="1">
      <alignment horizontal="left" vertical="center" wrapText="1"/>
    </xf>
    <xf numFmtId="49" fontId="9" fillId="0" borderId="10" xfId="316" applyNumberFormat="1" applyFont="1" applyBorder="1" applyAlignment="1">
      <alignment horizontal="left" vertical="center"/>
    </xf>
    <xf numFmtId="0" fontId="8" fillId="0" borderId="0" xfId="316" applyFont="1" applyAlignment="1">
      <alignment horizontal="center" wrapText="1"/>
    </xf>
    <xf numFmtId="169" fontId="9" fillId="0" borderId="10" xfId="316" applyNumberFormat="1" applyFont="1" applyBorder="1" applyAlignment="1">
      <alignment horizontal="center" vertical="center" wrapText="1"/>
    </xf>
    <xf numFmtId="0" fontId="9" fillId="0" borderId="0" xfId="316" applyFont="1" applyAlignment="1">
      <alignment horizontal="center" vertical="center" wrapText="1"/>
    </xf>
    <xf numFmtId="0" fontId="49" fillId="0" borderId="23" xfId="0" applyFont="1" applyBorder="1" applyAlignment="1">
      <alignment horizontal="center" vertical="center"/>
    </xf>
    <xf numFmtId="0" fontId="49" fillId="0" borderId="16" xfId="0" applyFont="1" applyBorder="1" applyAlignment="1">
      <alignment horizontal="left" vertical="center" wrapText="1"/>
    </xf>
    <xf numFmtId="0" fontId="49" fillId="0" borderId="20" xfId="0" applyFont="1" applyBorder="1" applyAlignment="1">
      <alignment horizontal="left" vertical="center" wrapText="1"/>
    </xf>
    <xf numFmtId="0" fontId="49" fillId="0" borderId="18" xfId="0" applyFont="1" applyBorder="1" applyAlignment="1">
      <alignment horizontal="left" vertical="center" wrapText="1"/>
    </xf>
    <xf numFmtId="167" fontId="9" fillId="0" borderId="16" xfId="316" quotePrefix="1" applyNumberFormat="1" applyFont="1" applyBorder="1" applyAlignment="1">
      <alignment horizontal="center" vertical="center" wrapText="1"/>
    </xf>
    <xf numFmtId="167" fontId="9" fillId="0" borderId="20" xfId="316" applyNumberFormat="1" applyFont="1" applyBorder="1" applyAlignment="1">
      <alignment horizontal="center" vertical="center" wrapText="1"/>
    </xf>
    <xf numFmtId="167" fontId="9" fillId="0" borderId="18" xfId="316" applyNumberFormat="1" applyFont="1" applyBorder="1" applyAlignment="1">
      <alignment horizontal="center" vertical="center" wrapText="1"/>
    </xf>
    <xf numFmtId="20" fontId="8" fillId="0" borderId="13" xfId="316" applyNumberFormat="1" applyFont="1" applyBorder="1" applyAlignment="1">
      <alignment horizontal="center" vertical="center" wrapText="1"/>
    </xf>
    <xf numFmtId="20" fontId="8" fillId="0" borderId="14" xfId="316" applyNumberFormat="1" applyFont="1" applyBorder="1" applyAlignment="1">
      <alignment horizontal="center" vertical="center" wrapText="1"/>
    </xf>
    <xf numFmtId="0" fontId="8" fillId="0" borderId="13" xfId="316" applyFont="1" applyBorder="1" applyAlignment="1">
      <alignment horizontal="left" vertical="center" wrapText="1"/>
    </xf>
    <xf numFmtId="0" fontId="8" fillId="0" borderId="14" xfId="316" applyFont="1" applyBorder="1" applyAlignment="1">
      <alignment horizontal="left" vertical="center" wrapText="1"/>
    </xf>
    <xf numFmtId="0" fontId="8" fillId="0" borderId="13" xfId="316" applyFont="1" applyBorder="1" applyAlignment="1">
      <alignment horizontal="center" vertical="center" wrapText="1"/>
    </xf>
    <xf numFmtId="0" fontId="8" fillId="0" borderId="14" xfId="316" applyFont="1" applyBorder="1" applyAlignment="1">
      <alignment horizontal="center" vertical="center" wrapText="1"/>
    </xf>
    <xf numFmtId="49" fontId="8" fillId="0" borderId="13" xfId="316" applyNumberFormat="1" applyFont="1" applyBorder="1" applyAlignment="1">
      <alignment horizontal="left" vertical="center" wrapText="1"/>
    </xf>
    <xf numFmtId="49" fontId="8" fillId="0" borderId="14" xfId="316" applyNumberFormat="1" applyFont="1" applyBorder="1" applyAlignment="1">
      <alignment horizontal="left" vertical="center" wrapText="1"/>
    </xf>
    <xf numFmtId="20" fontId="47" fillId="0" borderId="13" xfId="316" applyNumberFormat="1" applyFont="1" applyBorder="1" applyAlignment="1">
      <alignment horizontal="center" vertical="center" wrapText="1"/>
    </xf>
    <xf numFmtId="20" fontId="47" fillId="0" borderId="14" xfId="316" applyNumberFormat="1" applyFont="1" applyBorder="1" applyAlignment="1">
      <alignment horizontal="center" vertical="center" wrapText="1"/>
    </xf>
    <xf numFmtId="1" fontId="47" fillId="0" borderId="13" xfId="316" applyNumberFormat="1" applyFont="1" applyBorder="1" applyAlignment="1">
      <alignment horizontal="center" vertical="center" wrapText="1"/>
    </xf>
    <xf numFmtId="1" fontId="47" fillId="0" borderId="14" xfId="316" applyNumberFormat="1" applyFont="1" applyBorder="1" applyAlignment="1">
      <alignment horizontal="center" vertical="center" wrapText="1"/>
    </xf>
    <xf numFmtId="0" fontId="2" fillId="0" borderId="10" xfId="499" applyBorder="1" applyAlignment="1">
      <alignment horizontal="center"/>
    </xf>
    <xf numFmtId="0" fontId="2" fillId="0" borderId="13" xfId="499" applyBorder="1" applyAlignment="1">
      <alignment horizontal="center" vertical="center"/>
    </xf>
    <xf numFmtId="0" fontId="2" fillId="0" borderId="12" xfId="499" applyBorder="1" applyAlignment="1">
      <alignment horizontal="center" vertical="center"/>
    </xf>
    <xf numFmtId="0" fontId="2" fillId="0" borderId="14" xfId="499" applyBorder="1" applyAlignment="1">
      <alignment horizontal="center" vertical="center"/>
    </xf>
    <xf numFmtId="0" fontId="87" fillId="0" borderId="23" xfId="499" applyFont="1" applyBorder="1" applyAlignment="1">
      <alignment horizontal="center"/>
    </xf>
    <xf numFmtId="0" fontId="64" fillId="0" borderId="13" xfId="0" quotePrefix="1" applyFont="1" applyBorder="1" applyAlignment="1">
      <alignment horizontal="left" vertical="center" wrapText="1"/>
    </xf>
    <xf numFmtId="0" fontId="0" fillId="0" borderId="14" xfId="0" applyBorder="1" applyAlignment="1">
      <alignment horizontal="left" vertical="center" wrapText="1"/>
    </xf>
    <xf numFmtId="0" fontId="10" fillId="0" borderId="13" xfId="326" applyFont="1" applyBorder="1" applyAlignment="1">
      <alignment horizontal="left" vertical="center" wrapText="1"/>
    </xf>
    <xf numFmtId="0" fontId="10" fillId="0" borderId="14" xfId="326" applyFont="1" applyBorder="1" applyAlignment="1">
      <alignment horizontal="left" vertical="center" wrapText="1"/>
    </xf>
    <xf numFmtId="0" fontId="10" fillId="0" borderId="13" xfId="544" applyFont="1" applyBorder="1" applyAlignment="1">
      <alignment horizontal="center" vertical="center" wrapText="1"/>
    </xf>
    <xf numFmtId="0" fontId="10" fillId="0" borderId="14" xfId="544" applyFont="1" applyBorder="1" applyAlignment="1">
      <alignment horizontal="center" vertical="center" wrapText="1"/>
    </xf>
    <xf numFmtId="49" fontId="10" fillId="0" borderId="13" xfId="326" applyNumberFormat="1" applyFont="1" applyBorder="1" applyAlignment="1">
      <alignment horizontal="center" vertical="center" wrapText="1"/>
    </xf>
    <xf numFmtId="49" fontId="10" fillId="0" borderId="14" xfId="326" applyNumberFormat="1" applyFont="1" applyBorder="1" applyAlignment="1">
      <alignment horizontal="center" vertical="center" wrapText="1"/>
    </xf>
    <xf numFmtId="0" fontId="10" fillId="0" borderId="13" xfId="0" quotePrefix="1" applyFont="1" applyBorder="1" applyAlignment="1">
      <alignment horizontal="left" vertical="center" wrapText="1"/>
    </xf>
    <xf numFmtId="0" fontId="10" fillId="0" borderId="14" xfId="0" quotePrefix="1"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326" applyFont="1" applyBorder="1" applyAlignment="1">
      <alignment horizontal="center" vertical="center" wrapText="1"/>
    </xf>
    <xf numFmtId="0" fontId="10" fillId="0" borderId="14" xfId="326" applyFont="1" applyBorder="1" applyAlignment="1">
      <alignment horizontal="center" vertical="center" wrapText="1"/>
    </xf>
    <xf numFmtId="0" fontId="66" fillId="0" borderId="13"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13" xfId="326" applyFont="1" applyBorder="1" applyAlignment="1">
      <alignment horizontal="left" vertical="center" wrapText="1"/>
    </xf>
    <xf numFmtId="0" fontId="66" fillId="0" borderId="14" xfId="326" applyFont="1" applyBorder="1" applyAlignment="1">
      <alignment horizontal="left" vertical="center" wrapText="1"/>
    </xf>
    <xf numFmtId="0" fontId="10" fillId="0" borderId="12" xfId="544" applyFont="1" applyBorder="1" applyAlignment="1">
      <alignment horizontal="center" vertical="center" wrapText="1"/>
    </xf>
    <xf numFmtId="49" fontId="10" fillId="0" borderId="13" xfId="544" applyNumberFormat="1" applyFont="1" applyBorder="1" applyAlignment="1">
      <alignment horizontal="left" vertical="center" wrapText="1"/>
    </xf>
    <xf numFmtId="49" fontId="10" fillId="0" borderId="12" xfId="544" applyNumberFormat="1" applyFont="1" applyBorder="1" applyAlignment="1">
      <alignment horizontal="left" vertical="center" wrapText="1"/>
    </xf>
    <xf numFmtId="49" fontId="10" fillId="0" borderId="14" xfId="544" applyNumberFormat="1" applyFont="1" applyBorder="1" applyAlignment="1">
      <alignment horizontal="left" vertical="center" wrapText="1"/>
    </xf>
    <xf numFmtId="0" fontId="64" fillId="0" borderId="14" xfId="0" quotePrefix="1" applyFont="1" applyBorder="1" applyAlignment="1">
      <alignment horizontal="left" vertical="center" wrapText="1"/>
    </xf>
    <xf numFmtId="0" fontId="0" fillId="0" borderId="14" xfId="0" applyBorder="1" applyAlignment="1">
      <alignment horizontal="center" vertical="center" wrapText="1"/>
    </xf>
    <xf numFmtId="49" fontId="10" fillId="0" borderId="13" xfId="0" quotePrefix="1" applyNumberFormat="1" applyFont="1" applyBorder="1" applyAlignment="1">
      <alignment horizontal="left" vertical="center" wrapText="1"/>
    </xf>
    <xf numFmtId="49" fontId="10" fillId="0" borderId="14" xfId="0" quotePrefix="1" applyNumberFormat="1" applyFont="1" applyBorder="1" applyAlignment="1">
      <alignment horizontal="left"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0" fontId="57" fillId="0" borderId="13" xfId="316" applyFont="1" applyBorder="1" applyAlignment="1">
      <alignment horizontal="center" vertical="center" wrapText="1"/>
    </xf>
    <xf numFmtId="0" fontId="57" fillId="0" borderId="14" xfId="316" applyFont="1" applyBorder="1" applyAlignment="1">
      <alignment horizontal="center" vertical="center" wrapText="1"/>
    </xf>
    <xf numFmtId="0" fontId="10" fillId="0" borderId="13" xfId="316" applyFont="1" applyBorder="1" applyAlignment="1">
      <alignment horizontal="center" vertical="center" wrapText="1"/>
    </xf>
    <xf numFmtId="0" fontId="10" fillId="0" borderId="14" xfId="316" applyFont="1" applyBorder="1" applyAlignment="1">
      <alignment horizontal="center" vertical="center" wrapText="1"/>
    </xf>
    <xf numFmtId="0" fontId="6" fillId="0" borderId="13" xfId="316" quotePrefix="1" applyFont="1" applyBorder="1" applyAlignment="1">
      <alignment horizontal="left" vertical="center" wrapText="1"/>
    </xf>
    <xf numFmtId="0" fontId="6" fillId="0" borderId="14" xfId="316" quotePrefix="1" applyFont="1" applyBorder="1" applyAlignment="1">
      <alignment horizontal="left" vertical="center" wrapText="1"/>
    </xf>
    <xf numFmtId="0" fontId="49" fillId="0" borderId="10" xfId="316" applyFont="1" applyFill="1" applyBorder="1" applyAlignment="1">
      <alignment horizontal="center" vertical="center" wrapText="1"/>
    </xf>
    <xf numFmtId="49" fontId="49" fillId="0" borderId="10" xfId="316" applyNumberFormat="1" applyFont="1" applyFill="1" applyBorder="1" applyAlignment="1">
      <alignment horizontal="center" vertical="center" wrapText="1"/>
    </xf>
    <xf numFmtId="1" fontId="49" fillId="0" borderId="10" xfId="316" applyNumberFormat="1" applyFont="1" applyFill="1" applyBorder="1" applyAlignment="1">
      <alignment horizontal="center" vertical="center" wrapText="1"/>
    </xf>
    <xf numFmtId="0" fontId="99" fillId="0" borderId="13" xfId="316" applyFont="1" applyFill="1" applyBorder="1" applyAlignment="1">
      <alignment horizontal="center" vertical="center" wrapText="1"/>
    </xf>
    <xf numFmtId="0" fontId="99" fillId="0" borderId="14" xfId="316" applyFont="1" applyFill="1" applyBorder="1" applyAlignment="1">
      <alignment horizontal="center" vertical="center" wrapText="1"/>
    </xf>
    <xf numFmtId="14" fontId="99" fillId="0" borderId="13" xfId="316" quotePrefix="1" applyNumberFormat="1" applyFont="1" applyFill="1" applyBorder="1" applyAlignment="1">
      <alignment horizontal="center" vertical="center" wrapText="1"/>
    </xf>
    <xf numFmtId="14" fontId="99" fillId="0" borderId="14" xfId="316" applyNumberFormat="1" applyFont="1" applyFill="1" applyBorder="1" applyAlignment="1">
      <alignment horizontal="center" vertical="center" wrapText="1"/>
    </xf>
    <xf numFmtId="14" fontId="99" fillId="0" borderId="13" xfId="316" applyNumberFormat="1" applyFont="1" applyFill="1" applyBorder="1" applyAlignment="1">
      <alignment horizontal="center" vertical="center" wrapText="1"/>
    </xf>
    <xf numFmtId="0" fontId="114" fillId="0" borderId="0" xfId="316" applyFont="1" applyFill="1" applyAlignment="1">
      <alignment horizontal="center" vertical="center" wrapText="1"/>
    </xf>
    <xf numFmtId="0" fontId="10" fillId="0" borderId="0" xfId="316" applyFont="1" applyFill="1" applyAlignment="1">
      <alignment horizontal="left" vertical="center" wrapText="1"/>
    </xf>
    <xf numFmtId="0" fontId="49" fillId="0" borderId="10" xfId="316" applyFont="1" applyFill="1" applyBorder="1" applyAlignment="1">
      <alignment horizontal="left" vertical="center" wrapText="1"/>
    </xf>
    <xf numFmtId="0" fontId="49" fillId="0" borderId="23" xfId="316" applyFont="1" applyFill="1" applyBorder="1" applyAlignment="1">
      <alignment horizontal="left" vertical="center" wrapText="1"/>
    </xf>
    <xf numFmtId="0" fontId="99" fillId="0" borderId="13" xfId="316" applyFont="1" applyFill="1" applyBorder="1" applyAlignment="1">
      <alignment horizontal="center" vertical="center"/>
    </xf>
    <xf numFmtId="0" fontId="99" fillId="0" borderId="14" xfId="316" applyFont="1" applyFill="1" applyBorder="1" applyAlignment="1">
      <alignment horizontal="center" vertical="center"/>
    </xf>
    <xf numFmtId="14" fontId="99" fillId="0" borderId="13" xfId="316" quotePrefix="1" applyNumberFormat="1" applyFont="1" applyFill="1" applyBorder="1" applyAlignment="1">
      <alignment horizontal="center" vertical="center"/>
    </xf>
    <xf numFmtId="14" fontId="99" fillId="0" borderId="14" xfId="316" applyNumberFormat="1" applyFont="1" applyFill="1" applyBorder="1" applyAlignment="1">
      <alignment horizontal="center" vertical="center"/>
    </xf>
    <xf numFmtId="169" fontId="49" fillId="0" borderId="10" xfId="316" applyNumberFormat="1" applyFont="1" applyFill="1" applyBorder="1" applyAlignment="1">
      <alignment horizontal="center" vertical="center" wrapText="1"/>
    </xf>
    <xf numFmtId="0" fontId="49" fillId="0" borderId="0" xfId="316" applyFont="1" applyAlignment="1">
      <alignment horizontal="left" vertical="center" wrapText="1"/>
    </xf>
    <xf numFmtId="0" fontId="49" fillId="0" borderId="0" xfId="316" applyFont="1" applyAlignment="1">
      <alignment horizontal="left" vertical="justify" wrapText="1"/>
    </xf>
    <xf numFmtId="49" fontId="10" fillId="0" borderId="0" xfId="316" applyNumberFormat="1" applyFont="1" applyAlignment="1">
      <alignment horizontal="left" vertical="top" wrapText="1"/>
    </xf>
    <xf numFmtId="49" fontId="49" fillId="0" borderId="0" xfId="316" applyNumberFormat="1" applyFont="1" applyAlignment="1">
      <alignment horizontal="center" wrapText="1"/>
    </xf>
    <xf numFmtId="49" fontId="49" fillId="0" borderId="0" xfId="316" applyNumberFormat="1" applyFont="1" applyAlignment="1">
      <alignment horizontal="left" vertical="center" wrapText="1"/>
    </xf>
    <xf numFmtId="0" fontId="49" fillId="0" borderId="29" xfId="316" applyFont="1" applyBorder="1" applyAlignment="1">
      <alignment horizontal="center" vertical="center" wrapText="1"/>
    </xf>
    <xf numFmtId="0" fontId="99" fillId="0" borderId="10" xfId="316" applyFont="1" applyBorder="1" applyAlignment="1">
      <alignment horizontal="center" vertical="center" wrapText="1"/>
    </xf>
    <xf numFmtId="14" fontId="99" fillId="0" borderId="10" xfId="316" applyNumberFormat="1" applyFont="1" applyBorder="1" applyAlignment="1">
      <alignment horizontal="center" vertical="center" wrapText="1"/>
    </xf>
    <xf numFmtId="0" fontId="10" fillId="0" borderId="0" xfId="316" applyFont="1" applyAlignment="1">
      <alignment horizontal="left" vertical="center" wrapText="1"/>
    </xf>
    <xf numFmtId="0" fontId="99" fillId="0" borderId="10" xfId="316" applyFont="1" applyBorder="1" applyAlignment="1">
      <alignment horizontal="center" vertical="center"/>
    </xf>
    <xf numFmtId="14" fontId="99" fillId="0" borderId="10" xfId="316" applyNumberFormat="1" applyFont="1" applyBorder="1" applyAlignment="1">
      <alignment horizontal="center" vertical="center"/>
    </xf>
    <xf numFmtId="0" fontId="10" fillId="0" borderId="0" xfId="316" applyFont="1" applyAlignment="1">
      <alignment horizontal="center" vertical="center" wrapText="1"/>
    </xf>
    <xf numFmtId="49" fontId="49" fillId="0" borderId="0" xfId="316" applyNumberFormat="1" applyFont="1" applyAlignment="1">
      <alignment horizontal="center" vertical="center" wrapText="1"/>
    </xf>
    <xf numFmtId="0" fontId="99" fillId="0" borderId="10" xfId="0" applyFont="1" applyBorder="1" applyAlignment="1">
      <alignment horizontal="center" vertical="center"/>
    </xf>
    <xf numFmtId="0" fontId="99" fillId="0" borderId="10" xfId="0" applyFont="1" applyBorder="1" applyAlignment="1">
      <alignment horizontal="center" vertical="center" wrapText="1"/>
    </xf>
    <xf numFmtId="14" fontId="99" fillId="0" borderId="10" xfId="0" applyNumberFormat="1" applyFont="1" applyBorder="1" applyAlignment="1">
      <alignment horizontal="center" vertical="center" wrapText="1"/>
    </xf>
    <xf numFmtId="49" fontId="6" fillId="0" borderId="0" xfId="316" applyNumberFormat="1" applyFont="1" applyAlignment="1">
      <alignment horizontal="left" vertical="center" wrapText="1"/>
    </xf>
  </cellXfs>
  <cellStyles count="549">
    <cellStyle name="20% - Accent1 2" xfId="1" xr:uid="{00000000-0005-0000-0000-000000000000}"/>
    <cellStyle name="20% - Accent1 2 2" xfId="358" xr:uid="{00000000-0005-0000-0000-000001000000}"/>
    <cellStyle name="20% - Accent2 2" xfId="2" xr:uid="{00000000-0005-0000-0000-000002000000}"/>
    <cellStyle name="20% - Accent2 2 2" xfId="359" xr:uid="{00000000-0005-0000-0000-000003000000}"/>
    <cellStyle name="20% - Accent3 2" xfId="3" xr:uid="{00000000-0005-0000-0000-000004000000}"/>
    <cellStyle name="20% - Accent3 2 2" xfId="360" xr:uid="{00000000-0005-0000-0000-000005000000}"/>
    <cellStyle name="20% - Accent4 2" xfId="4" xr:uid="{00000000-0005-0000-0000-000006000000}"/>
    <cellStyle name="20% - Accent4 2 2" xfId="361" xr:uid="{00000000-0005-0000-0000-000007000000}"/>
    <cellStyle name="20% - Accent5 2" xfId="5" xr:uid="{00000000-0005-0000-0000-000008000000}"/>
    <cellStyle name="20% - Accent5 2 2" xfId="362" xr:uid="{00000000-0005-0000-0000-000009000000}"/>
    <cellStyle name="20% - Accent6 2" xfId="6" xr:uid="{00000000-0005-0000-0000-00000A000000}"/>
    <cellStyle name="20% - Accent6 2 2" xfId="363" xr:uid="{00000000-0005-0000-0000-00000B000000}"/>
    <cellStyle name="40% - Accent1 2" xfId="7" xr:uid="{00000000-0005-0000-0000-00000C000000}"/>
    <cellStyle name="40% - Accent1 2 2" xfId="364" xr:uid="{00000000-0005-0000-0000-00000D000000}"/>
    <cellStyle name="40% - Accent2 2" xfId="8" xr:uid="{00000000-0005-0000-0000-00000E000000}"/>
    <cellStyle name="40% - Accent2 2 2" xfId="365" xr:uid="{00000000-0005-0000-0000-00000F000000}"/>
    <cellStyle name="40% - Accent3 2" xfId="9" xr:uid="{00000000-0005-0000-0000-000010000000}"/>
    <cellStyle name="40% - Accent3 2 2" xfId="366" xr:uid="{00000000-0005-0000-0000-000011000000}"/>
    <cellStyle name="40% - Accent4 2" xfId="10" xr:uid="{00000000-0005-0000-0000-000012000000}"/>
    <cellStyle name="40% - Accent4 2 2" xfId="367" xr:uid="{00000000-0005-0000-0000-000013000000}"/>
    <cellStyle name="40% - Accent5 2" xfId="11" xr:uid="{00000000-0005-0000-0000-000014000000}"/>
    <cellStyle name="40% - Accent5 2 2" xfId="368" xr:uid="{00000000-0005-0000-0000-000015000000}"/>
    <cellStyle name="40% - Accent6 2" xfId="12" xr:uid="{00000000-0005-0000-0000-000016000000}"/>
    <cellStyle name="40% - Accent6 2 2" xfId="369" xr:uid="{00000000-0005-0000-0000-000017000000}"/>
    <cellStyle name="60% - Accent1 2" xfId="13" xr:uid="{00000000-0005-0000-0000-000018000000}"/>
    <cellStyle name="60% - Accent1 2 2" xfId="370" xr:uid="{00000000-0005-0000-0000-000019000000}"/>
    <cellStyle name="60% - Accent2 2" xfId="14" xr:uid="{00000000-0005-0000-0000-00001A000000}"/>
    <cellStyle name="60% - Accent2 2 2" xfId="371" xr:uid="{00000000-0005-0000-0000-00001B000000}"/>
    <cellStyle name="60% - Accent3 2" xfId="15" xr:uid="{00000000-0005-0000-0000-00001C000000}"/>
    <cellStyle name="60% - Accent3 2 2" xfId="372" xr:uid="{00000000-0005-0000-0000-00001D000000}"/>
    <cellStyle name="60% - Accent4 2" xfId="16" xr:uid="{00000000-0005-0000-0000-00001E000000}"/>
    <cellStyle name="60% - Accent4 2 2" xfId="373" xr:uid="{00000000-0005-0000-0000-00001F000000}"/>
    <cellStyle name="60% - Accent5 2" xfId="17" xr:uid="{00000000-0005-0000-0000-000020000000}"/>
    <cellStyle name="60% - Accent5 2 2" xfId="374" xr:uid="{00000000-0005-0000-0000-000021000000}"/>
    <cellStyle name="60% - Accent6 2" xfId="18" xr:uid="{00000000-0005-0000-0000-000022000000}"/>
    <cellStyle name="60% - Accent6 2 2" xfId="375" xr:uid="{00000000-0005-0000-0000-000023000000}"/>
    <cellStyle name="Accent1 2" xfId="19" xr:uid="{00000000-0005-0000-0000-000024000000}"/>
    <cellStyle name="Accent1 2 2" xfId="376" xr:uid="{00000000-0005-0000-0000-000025000000}"/>
    <cellStyle name="Accent2 2" xfId="20" xr:uid="{00000000-0005-0000-0000-000026000000}"/>
    <cellStyle name="Accent2 2 2" xfId="377" xr:uid="{00000000-0005-0000-0000-000027000000}"/>
    <cellStyle name="Accent3 2" xfId="21" xr:uid="{00000000-0005-0000-0000-000028000000}"/>
    <cellStyle name="Accent3 2 2" xfId="378" xr:uid="{00000000-0005-0000-0000-000029000000}"/>
    <cellStyle name="Accent4 2" xfId="22" xr:uid="{00000000-0005-0000-0000-00002A000000}"/>
    <cellStyle name="Accent4 2 2" xfId="379" xr:uid="{00000000-0005-0000-0000-00002B000000}"/>
    <cellStyle name="Accent5 2" xfId="23" xr:uid="{00000000-0005-0000-0000-00002C000000}"/>
    <cellStyle name="Accent5 2 2" xfId="380" xr:uid="{00000000-0005-0000-0000-00002D000000}"/>
    <cellStyle name="Accent6 2" xfId="24" xr:uid="{00000000-0005-0000-0000-00002E000000}"/>
    <cellStyle name="Accent6 2 2" xfId="381" xr:uid="{00000000-0005-0000-0000-00002F000000}"/>
    <cellStyle name="Bad 2" xfId="25" xr:uid="{00000000-0005-0000-0000-000030000000}"/>
    <cellStyle name="Bad 2 2" xfId="382" xr:uid="{00000000-0005-0000-0000-000031000000}"/>
    <cellStyle name="Bad 3" xfId="26" xr:uid="{00000000-0005-0000-0000-000032000000}"/>
    <cellStyle name="Bình thường" xfId="0" builtinId="0"/>
    <cellStyle name="Bình thường 2" xfId="27" xr:uid="{00000000-0005-0000-0000-000033000000}"/>
    <cellStyle name="Calculation 2" xfId="28" xr:uid="{00000000-0005-0000-0000-000034000000}"/>
    <cellStyle name="Calculation 2 2" xfId="383" xr:uid="{00000000-0005-0000-0000-000035000000}"/>
    <cellStyle name="Comma 2" xfId="31" xr:uid="{00000000-0005-0000-0000-000039000000}"/>
    <cellStyle name="Comma 2 2" xfId="32" xr:uid="{00000000-0005-0000-0000-00003A000000}"/>
    <cellStyle name="Comma 2 2 2" xfId="33" xr:uid="{00000000-0005-0000-0000-00003B000000}"/>
    <cellStyle name="Comma 2 2 2 2" xfId="34" xr:uid="{00000000-0005-0000-0000-00003C000000}"/>
    <cellStyle name="Comma 2 2 2 2 2" xfId="296" xr:uid="{00000000-0005-0000-0000-00003D000000}"/>
    <cellStyle name="Comma 2 2 2 3" xfId="295" xr:uid="{00000000-0005-0000-0000-00003E000000}"/>
    <cellStyle name="Comma 2 2 3" xfId="35" xr:uid="{00000000-0005-0000-0000-00003F000000}"/>
    <cellStyle name="Comma 2 2 3 2" xfId="409" xr:uid="{00000000-0005-0000-0000-000040000000}"/>
    <cellStyle name="Comma 2 2 4" xfId="294" xr:uid="{00000000-0005-0000-0000-000041000000}"/>
    <cellStyle name="Comma 2 2 5" xfId="386" xr:uid="{00000000-0005-0000-0000-000042000000}"/>
    <cellStyle name="Comma 2 3" xfId="36" xr:uid="{00000000-0005-0000-0000-000043000000}"/>
    <cellStyle name="Comma 2 3 2" xfId="37" xr:uid="{00000000-0005-0000-0000-000044000000}"/>
    <cellStyle name="Comma 2 3 2 2" xfId="38" xr:uid="{00000000-0005-0000-0000-000045000000}"/>
    <cellStyle name="Comma 2 3 2 2 2" xfId="299" xr:uid="{00000000-0005-0000-0000-000046000000}"/>
    <cellStyle name="Comma 2 3 2 3" xfId="298" xr:uid="{00000000-0005-0000-0000-000047000000}"/>
    <cellStyle name="Comma 2 3 3" xfId="39" xr:uid="{00000000-0005-0000-0000-000048000000}"/>
    <cellStyle name="Comma 2 3 3 2" xfId="408" xr:uid="{00000000-0005-0000-0000-000049000000}"/>
    <cellStyle name="Comma 2 3 4" xfId="297" xr:uid="{00000000-0005-0000-0000-00004A000000}"/>
    <cellStyle name="Comma 2 3 5" xfId="387" xr:uid="{00000000-0005-0000-0000-00004B000000}"/>
    <cellStyle name="Comma 2 4" xfId="40" xr:uid="{00000000-0005-0000-0000-00004C000000}"/>
    <cellStyle name="Comma 2 4 2" xfId="41" xr:uid="{00000000-0005-0000-0000-00004D000000}"/>
    <cellStyle name="Comma 2 4 2 2" xfId="301" xr:uid="{00000000-0005-0000-0000-00004E000000}"/>
    <cellStyle name="Comma 2 4 3" xfId="300" xr:uid="{00000000-0005-0000-0000-00004F000000}"/>
    <cellStyle name="Comma 2 5" xfId="42" xr:uid="{00000000-0005-0000-0000-000050000000}"/>
    <cellStyle name="Comma 2 5 2" xfId="399" xr:uid="{00000000-0005-0000-0000-000051000000}"/>
    <cellStyle name="Comma 2 6" xfId="293" xr:uid="{00000000-0005-0000-0000-000052000000}"/>
    <cellStyle name="Comma 2 7" xfId="385" xr:uid="{00000000-0005-0000-0000-000053000000}"/>
    <cellStyle name="Comma 3" xfId="43" xr:uid="{00000000-0005-0000-0000-000054000000}"/>
    <cellStyle name="Comma 3 2" xfId="44" xr:uid="{00000000-0005-0000-0000-000055000000}"/>
    <cellStyle name="Comma 3 2 2" xfId="45" xr:uid="{00000000-0005-0000-0000-000056000000}"/>
    <cellStyle name="Comma 3 2 2 2" xfId="304" xr:uid="{00000000-0005-0000-0000-000057000000}"/>
    <cellStyle name="Comma 3 2 3" xfId="303" xr:uid="{00000000-0005-0000-0000-000058000000}"/>
    <cellStyle name="Comma 3 3" xfId="46" xr:uid="{00000000-0005-0000-0000-000059000000}"/>
    <cellStyle name="Comma 3 3 2" xfId="411" xr:uid="{00000000-0005-0000-0000-00005A000000}"/>
    <cellStyle name="Comma 3 4" xfId="302" xr:uid="{00000000-0005-0000-0000-00005B000000}"/>
    <cellStyle name="Comma 3 5" xfId="388" xr:uid="{00000000-0005-0000-0000-00005C000000}"/>
    <cellStyle name="Comma 4" xfId="305" xr:uid="{00000000-0005-0000-0000-00005D000000}"/>
    <cellStyle name="Comma 4 2" xfId="47" xr:uid="{00000000-0005-0000-0000-00005E000000}"/>
    <cellStyle name="Comma 4 2 2" xfId="48" xr:uid="{00000000-0005-0000-0000-00005F000000}"/>
    <cellStyle name="Comma 4 2 2 2" xfId="307" xr:uid="{00000000-0005-0000-0000-000060000000}"/>
    <cellStyle name="Comma 4 2 3" xfId="306" xr:uid="{00000000-0005-0000-0000-000061000000}"/>
    <cellStyle name="Comma 4 3" xfId="49" xr:uid="{00000000-0005-0000-0000-000062000000}"/>
    <cellStyle name="Comma 4 3 2" xfId="412" xr:uid="{00000000-0005-0000-0000-000063000000}"/>
    <cellStyle name="Comma 4 4" xfId="389" xr:uid="{00000000-0005-0000-0000-000064000000}"/>
    <cellStyle name="Comma 5" xfId="308" xr:uid="{00000000-0005-0000-0000-000065000000}"/>
    <cellStyle name="Comma 5 2" xfId="50" xr:uid="{00000000-0005-0000-0000-000066000000}"/>
    <cellStyle name="Comma 5 2 2" xfId="51" xr:uid="{00000000-0005-0000-0000-000067000000}"/>
    <cellStyle name="Comma 5 2 2 2" xfId="310" xr:uid="{00000000-0005-0000-0000-000068000000}"/>
    <cellStyle name="Comma 5 2 3" xfId="309" xr:uid="{00000000-0005-0000-0000-000069000000}"/>
    <cellStyle name="Comma 5 3" xfId="52" xr:uid="{00000000-0005-0000-0000-00006A000000}"/>
    <cellStyle name="Comma 5 3 2" xfId="311" xr:uid="{00000000-0005-0000-0000-00006B000000}"/>
    <cellStyle name="Comma 5 4" xfId="53" xr:uid="{00000000-0005-0000-0000-00006C000000}"/>
    <cellStyle name="Comma 5 4 2" xfId="413" xr:uid="{00000000-0005-0000-0000-00006D000000}"/>
    <cellStyle name="Comma 8" xfId="54" xr:uid="{00000000-0005-0000-0000-00006E000000}"/>
    <cellStyle name="Comma 8 2" xfId="414" xr:uid="{00000000-0005-0000-0000-00006F000000}"/>
    <cellStyle name="Comma 9" xfId="55" xr:uid="{00000000-0005-0000-0000-000070000000}"/>
    <cellStyle name="Check Cell 2" xfId="29" xr:uid="{00000000-0005-0000-0000-000036000000}"/>
    <cellStyle name="Check Cell 2 2" xfId="384" xr:uid="{00000000-0005-0000-0000-000037000000}"/>
    <cellStyle name="Dấu phẩy" xfId="30" builtinId="3"/>
    <cellStyle name="Excel Built-in 20% - Accent1" xfId="56" xr:uid="{00000000-0005-0000-0000-000071000000}"/>
    <cellStyle name="Excel Built-in 20% - Accent2" xfId="57" xr:uid="{00000000-0005-0000-0000-000072000000}"/>
    <cellStyle name="Excel Built-in 20% - Accent3" xfId="58" xr:uid="{00000000-0005-0000-0000-000073000000}"/>
    <cellStyle name="Excel Built-in 20% - Accent4" xfId="59" xr:uid="{00000000-0005-0000-0000-000074000000}"/>
    <cellStyle name="Excel Built-in 20% - Accent5" xfId="60" xr:uid="{00000000-0005-0000-0000-000075000000}"/>
    <cellStyle name="Excel Built-in 20% - Accent6" xfId="61" xr:uid="{00000000-0005-0000-0000-000076000000}"/>
    <cellStyle name="Excel Built-in 40% - Accent1" xfId="62" xr:uid="{00000000-0005-0000-0000-000077000000}"/>
    <cellStyle name="Excel Built-in 40% - Accent2" xfId="63" xr:uid="{00000000-0005-0000-0000-000078000000}"/>
    <cellStyle name="Excel Built-in 40% - Accent3" xfId="64" xr:uid="{00000000-0005-0000-0000-000079000000}"/>
    <cellStyle name="Excel Built-in 40% - Accent4" xfId="65" xr:uid="{00000000-0005-0000-0000-00007A000000}"/>
    <cellStyle name="Excel Built-in 40% - Accent5" xfId="66" xr:uid="{00000000-0005-0000-0000-00007B000000}"/>
    <cellStyle name="Excel Built-in 40% - Accent6" xfId="67" xr:uid="{00000000-0005-0000-0000-00007C000000}"/>
    <cellStyle name="Excel Built-in 60% - Accent1" xfId="68" xr:uid="{00000000-0005-0000-0000-00007D000000}"/>
    <cellStyle name="Excel Built-in 60% - Accent2" xfId="69" xr:uid="{00000000-0005-0000-0000-00007E000000}"/>
    <cellStyle name="Excel Built-in 60% - Accent3" xfId="70" xr:uid="{00000000-0005-0000-0000-00007F000000}"/>
    <cellStyle name="Excel Built-in 60% - Accent4" xfId="71" xr:uid="{00000000-0005-0000-0000-000080000000}"/>
    <cellStyle name="Excel Built-in 60% - Accent5" xfId="72" xr:uid="{00000000-0005-0000-0000-000081000000}"/>
    <cellStyle name="Excel Built-in 60% - Accent6" xfId="73" xr:uid="{00000000-0005-0000-0000-000082000000}"/>
    <cellStyle name="Excel Built-in Accent1" xfId="74" xr:uid="{00000000-0005-0000-0000-000083000000}"/>
    <cellStyle name="Excel Built-in Accent2" xfId="75" xr:uid="{00000000-0005-0000-0000-000084000000}"/>
    <cellStyle name="Excel Built-in Accent3" xfId="76" xr:uid="{00000000-0005-0000-0000-000085000000}"/>
    <cellStyle name="Excel Built-in Accent4" xfId="77" xr:uid="{00000000-0005-0000-0000-000086000000}"/>
    <cellStyle name="Excel Built-in Accent5" xfId="78" xr:uid="{00000000-0005-0000-0000-000087000000}"/>
    <cellStyle name="Excel Built-in Accent6" xfId="79" xr:uid="{00000000-0005-0000-0000-000088000000}"/>
    <cellStyle name="Excel Built-in Bad" xfId="80" xr:uid="{00000000-0005-0000-0000-000089000000}"/>
    <cellStyle name="Excel Built-in Calculation" xfId="81" xr:uid="{00000000-0005-0000-0000-00008A000000}"/>
    <cellStyle name="Excel Built-in Check Cell" xfId="82" xr:uid="{00000000-0005-0000-0000-00008B000000}"/>
    <cellStyle name="Excel Built-in Explanatory Text" xfId="83" xr:uid="{00000000-0005-0000-0000-00008C000000}"/>
    <cellStyle name="Excel Built-in Good" xfId="84" xr:uid="{00000000-0005-0000-0000-00008D000000}"/>
    <cellStyle name="Excel Built-in Heading 1" xfId="85" xr:uid="{00000000-0005-0000-0000-00008E000000}"/>
    <cellStyle name="Excel Built-in Heading 2" xfId="86" xr:uid="{00000000-0005-0000-0000-00008F000000}"/>
    <cellStyle name="Excel Built-in Heading 3" xfId="87" xr:uid="{00000000-0005-0000-0000-000090000000}"/>
    <cellStyle name="Excel Built-in Heading 4" xfId="88" xr:uid="{00000000-0005-0000-0000-000091000000}"/>
    <cellStyle name="Excel Built-in Input" xfId="89" xr:uid="{00000000-0005-0000-0000-000092000000}"/>
    <cellStyle name="Excel Built-in Linked Cell" xfId="90" xr:uid="{00000000-0005-0000-0000-000093000000}"/>
    <cellStyle name="Excel Built-in Neutral" xfId="91" xr:uid="{00000000-0005-0000-0000-000094000000}"/>
    <cellStyle name="Excel Built-in Normal" xfId="92" xr:uid="{00000000-0005-0000-0000-000095000000}"/>
    <cellStyle name="Excel Built-in Note" xfId="93" xr:uid="{00000000-0005-0000-0000-000096000000}"/>
    <cellStyle name="Excel Built-in Output" xfId="94" xr:uid="{00000000-0005-0000-0000-000097000000}"/>
    <cellStyle name="Excel Built-in Title" xfId="95" xr:uid="{00000000-0005-0000-0000-000098000000}"/>
    <cellStyle name="Excel Built-in Total" xfId="96" xr:uid="{00000000-0005-0000-0000-000099000000}"/>
    <cellStyle name="Excel Built-in Warning Text" xfId="97" xr:uid="{00000000-0005-0000-0000-00009A000000}"/>
    <cellStyle name="Explanatory Text 2" xfId="98" xr:uid="{00000000-0005-0000-0000-00009B000000}"/>
    <cellStyle name="Explanatory Text 2 2" xfId="390" xr:uid="{00000000-0005-0000-0000-00009C000000}"/>
    <cellStyle name="Good 2" xfId="99" xr:uid="{00000000-0005-0000-0000-00009D000000}"/>
    <cellStyle name="Good 2 2" xfId="391" xr:uid="{00000000-0005-0000-0000-00009E000000}"/>
    <cellStyle name="Heading 1 2" xfId="100" xr:uid="{00000000-0005-0000-0000-00009F000000}"/>
    <cellStyle name="Heading 1 2 2" xfId="392" xr:uid="{00000000-0005-0000-0000-0000A0000000}"/>
    <cellStyle name="Heading 2 2" xfId="101" xr:uid="{00000000-0005-0000-0000-0000A1000000}"/>
    <cellStyle name="Heading 2 2 2" xfId="393" xr:uid="{00000000-0005-0000-0000-0000A2000000}"/>
    <cellStyle name="Heading 3 2" xfId="102" xr:uid="{00000000-0005-0000-0000-0000A3000000}"/>
    <cellStyle name="Heading 3 2 2" xfId="394" xr:uid="{00000000-0005-0000-0000-0000A4000000}"/>
    <cellStyle name="Heading 4 2" xfId="103" xr:uid="{00000000-0005-0000-0000-0000A5000000}"/>
    <cellStyle name="Heading 4 2 2" xfId="395" xr:uid="{00000000-0005-0000-0000-0000A6000000}"/>
    <cellStyle name="Input 2" xfId="104" xr:uid="{00000000-0005-0000-0000-0000A7000000}"/>
    <cellStyle name="Input 2 2" xfId="396" xr:uid="{00000000-0005-0000-0000-0000A8000000}"/>
    <cellStyle name="Linked Cell 2" xfId="105" xr:uid="{00000000-0005-0000-0000-0000A9000000}"/>
    <cellStyle name="Linked Cell 2 2" xfId="397" xr:uid="{00000000-0005-0000-0000-0000AA000000}"/>
    <cellStyle name="Neutral 2" xfId="106" xr:uid="{00000000-0005-0000-0000-0000AB000000}"/>
    <cellStyle name="Neutral 2 2" xfId="398" xr:uid="{00000000-0005-0000-0000-0000AC000000}"/>
    <cellStyle name="Neutral 3" xfId="107" xr:uid="{00000000-0005-0000-0000-0000AD000000}"/>
    <cellStyle name="Normal - Style1" xfId="108" xr:uid="{00000000-0005-0000-0000-0000AF000000}"/>
    <cellStyle name="Normal - Style1 2" xfId="109" xr:uid="{00000000-0005-0000-0000-0000B0000000}"/>
    <cellStyle name="Normal - Style1 2 2" xfId="110" xr:uid="{00000000-0005-0000-0000-0000B1000000}"/>
    <cellStyle name="Normal 10" xfId="111" xr:uid="{00000000-0005-0000-0000-0000B2000000}"/>
    <cellStyle name="Normal 10 2" xfId="112" xr:uid="{00000000-0005-0000-0000-0000B3000000}"/>
    <cellStyle name="Normal 10 2 2" xfId="313" xr:uid="{00000000-0005-0000-0000-0000B4000000}"/>
    <cellStyle name="Normal 10 3" xfId="113" xr:uid="{00000000-0005-0000-0000-0000B5000000}"/>
    <cellStyle name="Normal 10 3 2" xfId="314" xr:uid="{00000000-0005-0000-0000-0000B6000000}"/>
    <cellStyle name="Normal 10 4" xfId="114" xr:uid="{00000000-0005-0000-0000-0000B7000000}"/>
    <cellStyle name="Normal 10 4 2" xfId="315" xr:uid="{00000000-0005-0000-0000-0000B8000000}"/>
    <cellStyle name="Normal 10 5" xfId="312" xr:uid="{00000000-0005-0000-0000-0000B9000000}"/>
    <cellStyle name="Normal 100" xfId="115" xr:uid="{00000000-0005-0000-0000-0000BA000000}"/>
    <cellStyle name="Normal 100 2" xfId="415" xr:uid="{00000000-0005-0000-0000-0000BB000000}"/>
    <cellStyle name="Normal 100 2 2" xfId="526" xr:uid="{00000000-0005-0000-0000-0000BC000000}"/>
    <cellStyle name="Normal 100 3" xfId="505" xr:uid="{00000000-0005-0000-0000-0000BD000000}"/>
    <cellStyle name="Normal 101" xfId="116" xr:uid="{00000000-0005-0000-0000-0000BE000000}"/>
    <cellStyle name="Normal 102" xfId="117" xr:uid="{00000000-0005-0000-0000-0000BF000000}"/>
    <cellStyle name="Normal 103" xfId="118" xr:uid="{00000000-0005-0000-0000-0000C0000000}"/>
    <cellStyle name="Normal 103 2" xfId="416" xr:uid="{00000000-0005-0000-0000-0000C1000000}"/>
    <cellStyle name="Normal 104" xfId="119" xr:uid="{00000000-0005-0000-0000-0000C2000000}"/>
    <cellStyle name="Normal 104 2" xfId="417" xr:uid="{00000000-0005-0000-0000-0000C3000000}"/>
    <cellStyle name="Normal 105" xfId="120" xr:uid="{00000000-0005-0000-0000-0000C4000000}"/>
    <cellStyle name="Normal 105 2" xfId="418" xr:uid="{00000000-0005-0000-0000-0000C5000000}"/>
    <cellStyle name="Normal 105 2 2" xfId="527" xr:uid="{00000000-0005-0000-0000-0000C6000000}"/>
    <cellStyle name="Normal 105 3" xfId="506" xr:uid="{00000000-0005-0000-0000-0000C7000000}"/>
    <cellStyle name="Normal 106" xfId="121" xr:uid="{00000000-0005-0000-0000-0000C8000000}"/>
    <cellStyle name="Normal 106 2" xfId="419" xr:uid="{00000000-0005-0000-0000-0000C9000000}"/>
    <cellStyle name="Normal 106 2 2" xfId="528" xr:uid="{00000000-0005-0000-0000-0000CA000000}"/>
    <cellStyle name="Normal 106 3" xfId="507" xr:uid="{00000000-0005-0000-0000-0000CB000000}"/>
    <cellStyle name="Normal 107" xfId="122" xr:uid="{00000000-0005-0000-0000-0000CC000000}"/>
    <cellStyle name="Normal 107 2" xfId="420" xr:uid="{00000000-0005-0000-0000-0000CD000000}"/>
    <cellStyle name="Normal 107 2 2" xfId="529" xr:uid="{00000000-0005-0000-0000-0000CE000000}"/>
    <cellStyle name="Normal 107 3" xfId="508" xr:uid="{00000000-0005-0000-0000-0000CF000000}"/>
    <cellStyle name="Normal 108" xfId="123" xr:uid="{00000000-0005-0000-0000-0000D0000000}"/>
    <cellStyle name="Normal 108 2" xfId="421" xr:uid="{00000000-0005-0000-0000-0000D1000000}"/>
    <cellStyle name="Normal 108 2 2" xfId="530" xr:uid="{00000000-0005-0000-0000-0000D2000000}"/>
    <cellStyle name="Normal 108 3" xfId="509" xr:uid="{00000000-0005-0000-0000-0000D3000000}"/>
    <cellStyle name="Normal 109" xfId="124" xr:uid="{00000000-0005-0000-0000-0000D4000000}"/>
    <cellStyle name="Normal 11" xfId="125" xr:uid="{00000000-0005-0000-0000-0000D5000000}"/>
    <cellStyle name="Normal 11 2" xfId="316" xr:uid="{00000000-0005-0000-0000-0000D6000000}"/>
    <cellStyle name="Normal 110" xfId="126" xr:uid="{00000000-0005-0000-0000-0000D7000000}"/>
    <cellStyle name="Normal 111" xfId="127" xr:uid="{00000000-0005-0000-0000-0000D8000000}"/>
    <cellStyle name="Normal 112" xfId="128" xr:uid="{00000000-0005-0000-0000-0000D9000000}"/>
    <cellStyle name="Normal 113" xfId="129" xr:uid="{00000000-0005-0000-0000-0000DA000000}"/>
    <cellStyle name="Normal 114" xfId="130" xr:uid="{00000000-0005-0000-0000-0000DB000000}"/>
    <cellStyle name="Normal 115" xfId="131" xr:uid="{00000000-0005-0000-0000-0000DC000000}"/>
    <cellStyle name="Normal 116" xfId="132" xr:uid="{00000000-0005-0000-0000-0000DD000000}"/>
    <cellStyle name="Normal 116 2" xfId="422" xr:uid="{00000000-0005-0000-0000-0000DE000000}"/>
    <cellStyle name="Normal 117" xfId="292" xr:uid="{00000000-0005-0000-0000-0000DF000000}"/>
    <cellStyle name="Normal 118" xfId="328" xr:uid="{00000000-0005-0000-0000-0000E0000000}"/>
    <cellStyle name="Normal 119" xfId="357" xr:uid="{00000000-0005-0000-0000-0000E1000000}"/>
    <cellStyle name="Normal 12" xfId="133" xr:uid="{00000000-0005-0000-0000-0000E2000000}"/>
    <cellStyle name="Normal 12 2" xfId="317" xr:uid="{00000000-0005-0000-0000-0000E3000000}"/>
    <cellStyle name="Normal 120" xfId="400" xr:uid="{00000000-0005-0000-0000-0000E4000000}"/>
    <cellStyle name="Normal 121" xfId="410" xr:uid="{00000000-0005-0000-0000-0000E5000000}"/>
    <cellStyle name="Normal 122" xfId="499" xr:uid="{00000000-0005-0000-0000-0000E6000000}"/>
    <cellStyle name="Normal 122 2" xfId="548" xr:uid="{00000000-0005-0000-0000-0000E7000000}"/>
    <cellStyle name="Normal 123" xfId="500" xr:uid="{00000000-0005-0000-0000-0000E8000000}"/>
    <cellStyle name="Normal 124" xfId="503" xr:uid="{00000000-0005-0000-0000-0000E9000000}"/>
    <cellStyle name="Normal 125" xfId="504" xr:uid="{00000000-0005-0000-0000-0000EA000000}"/>
    <cellStyle name="Normal 126" xfId="544" xr:uid="{00000000-0005-0000-0000-0000EB000000}"/>
    <cellStyle name="Normal 13" xfId="134" xr:uid="{00000000-0005-0000-0000-0000EC000000}"/>
    <cellStyle name="Normal 13 2" xfId="318" xr:uid="{00000000-0005-0000-0000-0000ED000000}"/>
    <cellStyle name="Normal 14" xfId="135" xr:uid="{00000000-0005-0000-0000-0000EE000000}"/>
    <cellStyle name="Normal 14 2" xfId="136" xr:uid="{00000000-0005-0000-0000-0000EF000000}"/>
    <cellStyle name="Normal 14 3" xfId="137" xr:uid="{00000000-0005-0000-0000-0000F0000000}"/>
    <cellStyle name="Normal 14 3 2" xfId="319" xr:uid="{00000000-0005-0000-0000-0000F1000000}"/>
    <cellStyle name="Normal 15" xfId="138" xr:uid="{00000000-0005-0000-0000-0000F2000000}"/>
    <cellStyle name="Normal 16" xfId="320" xr:uid="{00000000-0005-0000-0000-0000F3000000}"/>
    <cellStyle name="Normal 16 2" xfId="139" xr:uid="{00000000-0005-0000-0000-0000F4000000}"/>
    <cellStyle name="Normal 16 2 2" xfId="321" xr:uid="{00000000-0005-0000-0000-0000F5000000}"/>
    <cellStyle name="Normal 16 3" xfId="140" xr:uid="{00000000-0005-0000-0000-0000F6000000}"/>
    <cellStyle name="Normal 16 3 2" xfId="322" xr:uid="{00000000-0005-0000-0000-0000F7000000}"/>
    <cellStyle name="Normal 16 4" xfId="141" xr:uid="{00000000-0005-0000-0000-0000F8000000}"/>
    <cellStyle name="Normal 16 4 2" xfId="423" xr:uid="{00000000-0005-0000-0000-0000F9000000}"/>
    <cellStyle name="Normal 169" xfId="142" xr:uid="{00000000-0005-0000-0000-0000FA000000}"/>
    <cellStyle name="Normal 17" xfId="323" xr:uid="{00000000-0005-0000-0000-0000FB000000}"/>
    <cellStyle name="Normal 17 2" xfId="143" xr:uid="{00000000-0005-0000-0000-0000FC000000}"/>
    <cellStyle name="Normal 17 2 2" xfId="424" xr:uid="{00000000-0005-0000-0000-0000FD000000}"/>
    <cellStyle name="Normal 17 3" xfId="144" xr:uid="{00000000-0005-0000-0000-0000FE000000}"/>
    <cellStyle name="Normal 18" xfId="324" xr:uid="{00000000-0005-0000-0000-0000FF000000}"/>
    <cellStyle name="Normal 18 2" xfId="145" xr:uid="{00000000-0005-0000-0000-000000010000}"/>
    <cellStyle name="Normal 19" xfId="325" xr:uid="{00000000-0005-0000-0000-000001010000}"/>
    <cellStyle name="Normal 19 2" xfId="146" xr:uid="{00000000-0005-0000-0000-000002010000}"/>
    <cellStyle name="Normal 2" xfId="147" xr:uid="{00000000-0005-0000-0000-000003010000}"/>
    <cellStyle name="Normal 2 10" xfId="148" xr:uid="{00000000-0005-0000-0000-000004010000}"/>
    <cellStyle name="Normal 2 10 2" xfId="149" xr:uid="{00000000-0005-0000-0000-000005010000}"/>
    <cellStyle name="Normal 2 11" xfId="326" xr:uid="{00000000-0005-0000-0000-000006010000}"/>
    <cellStyle name="Normal 2 2" xfId="150" xr:uid="{00000000-0005-0000-0000-000007010000}"/>
    <cellStyle name="Normal 2 2 2" xfId="151" xr:uid="{00000000-0005-0000-0000-000008010000}"/>
    <cellStyle name="Normal 2 2 2 2 2" xfId="152" xr:uid="{00000000-0005-0000-0000-000009010000}"/>
    <cellStyle name="Normal 2 2 2 2 2 2" xfId="425" xr:uid="{00000000-0005-0000-0000-00000A010000}"/>
    <cellStyle name="Normal 2 2 3" xfId="153" xr:uid="{00000000-0005-0000-0000-00000B010000}"/>
    <cellStyle name="Normal 2 2 4" xfId="154" xr:uid="{00000000-0005-0000-0000-00000C010000}"/>
    <cellStyle name="Normal 2 3" xfId="155" xr:uid="{00000000-0005-0000-0000-00000D010000}"/>
    <cellStyle name="Normal 2 3 2" xfId="327" xr:uid="{00000000-0005-0000-0000-00000E010000}"/>
    <cellStyle name="Normal 2 4" xfId="156" xr:uid="{00000000-0005-0000-0000-00000F010000}"/>
    <cellStyle name="Normal 2 4 2" xfId="157" xr:uid="{00000000-0005-0000-0000-000010010000}"/>
    <cellStyle name="Normal 2 4 3" xfId="158" xr:uid="{00000000-0005-0000-0000-000011010000}"/>
    <cellStyle name="Normal 2 4 4" xfId="159" xr:uid="{00000000-0005-0000-0000-000012010000}"/>
    <cellStyle name="Normal 2 5" xfId="160" xr:uid="{00000000-0005-0000-0000-000013010000}"/>
    <cellStyle name="Normal 2 5 2" xfId="329" xr:uid="{00000000-0005-0000-0000-000014010000}"/>
    <cellStyle name="Normal 2 6" xfId="161" xr:uid="{00000000-0005-0000-0000-000015010000}"/>
    <cellStyle name="Normal 2 6 2" xfId="330" xr:uid="{00000000-0005-0000-0000-000016010000}"/>
    <cellStyle name="Normal 2 7" xfId="162" xr:uid="{00000000-0005-0000-0000-000017010000}"/>
    <cellStyle name="Normal 2 7 2" xfId="331" xr:uid="{00000000-0005-0000-0000-000018010000}"/>
    <cellStyle name="Normal 2 8" xfId="163" xr:uid="{00000000-0005-0000-0000-000019010000}"/>
    <cellStyle name="Normal 2 8 2" xfId="332" xr:uid="{00000000-0005-0000-0000-00001A010000}"/>
    <cellStyle name="Normal 2 9" xfId="164" xr:uid="{00000000-0005-0000-0000-00001B010000}"/>
    <cellStyle name="Normal 20" xfId="333" xr:uid="{00000000-0005-0000-0000-00001C010000}"/>
    <cellStyle name="Normal 20 2" xfId="165" xr:uid="{00000000-0005-0000-0000-00001D010000}"/>
    <cellStyle name="Normal 21" xfId="334" xr:uid="{00000000-0005-0000-0000-00001E010000}"/>
    <cellStyle name="Normal 21 2" xfId="166" xr:uid="{00000000-0005-0000-0000-00001F010000}"/>
    <cellStyle name="Normal 22" xfId="335" xr:uid="{00000000-0005-0000-0000-000020010000}"/>
    <cellStyle name="Normal 22 2" xfId="167" xr:uid="{00000000-0005-0000-0000-000021010000}"/>
    <cellStyle name="Normal 23" xfId="168" xr:uid="{00000000-0005-0000-0000-000022010000}"/>
    <cellStyle name="Normal 23 2" xfId="336" xr:uid="{00000000-0005-0000-0000-000023010000}"/>
    <cellStyle name="Normal 24" xfId="169" xr:uid="{00000000-0005-0000-0000-000024010000}"/>
    <cellStyle name="Normal 24 2" xfId="170" xr:uid="{00000000-0005-0000-0000-000025010000}"/>
    <cellStyle name="Normal 24 3" xfId="426" xr:uid="{00000000-0005-0000-0000-000026010000}"/>
    <cellStyle name="Normal 25" xfId="171" xr:uid="{00000000-0005-0000-0000-000027010000}"/>
    <cellStyle name="Normal 25 2" xfId="172" xr:uid="{00000000-0005-0000-0000-000028010000}"/>
    <cellStyle name="Normal 25 3" xfId="427" xr:uid="{00000000-0005-0000-0000-000029010000}"/>
    <cellStyle name="Normal 26" xfId="173" xr:uid="{00000000-0005-0000-0000-00002A010000}"/>
    <cellStyle name="Normal 27" xfId="174" xr:uid="{00000000-0005-0000-0000-00002B010000}"/>
    <cellStyle name="Normal 28" xfId="175" xr:uid="{00000000-0005-0000-0000-00002C010000}"/>
    <cellStyle name="Normal 29" xfId="176" xr:uid="{00000000-0005-0000-0000-00002D010000}"/>
    <cellStyle name="Normal 3" xfId="177" xr:uid="{00000000-0005-0000-0000-00002E010000}"/>
    <cellStyle name="Normal 3 2" xfId="178" xr:uid="{00000000-0005-0000-0000-00002F010000}"/>
    <cellStyle name="Normal 3 2 2" xfId="338" xr:uid="{00000000-0005-0000-0000-000030010000}"/>
    <cellStyle name="Normal 3 3" xfId="179" xr:uid="{00000000-0005-0000-0000-000031010000}"/>
    <cellStyle name="Normal 3 3 2" xfId="339" xr:uid="{00000000-0005-0000-0000-000032010000}"/>
    <cellStyle name="Normal 3 4" xfId="180" xr:uid="{00000000-0005-0000-0000-000033010000}"/>
    <cellStyle name="Normal 3 5" xfId="181" xr:uid="{00000000-0005-0000-0000-000034010000}"/>
    <cellStyle name="Normal 3 6" xfId="182" xr:uid="{00000000-0005-0000-0000-000035010000}"/>
    <cellStyle name="Normal 3 6 2" xfId="340" xr:uid="{00000000-0005-0000-0000-000036010000}"/>
    <cellStyle name="Normal 3 7" xfId="183" xr:uid="{00000000-0005-0000-0000-000037010000}"/>
    <cellStyle name="Normal 3 7 2" xfId="184" xr:uid="{00000000-0005-0000-0000-000038010000}"/>
    <cellStyle name="Normal 3 7 2 2" xfId="428" xr:uid="{00000000-0005-0000-0000-000039010000}"/>
    <cellStyle name="Normal 3 7 3" xfId="341" xr:uid="{00000000-0005-0000-0000-00003A010000}"/>
    <cellStyle name="Normal 3 8" xfId="337" xr:uid="{00000000-0005-0000-0000-00003B010000}"/>
    <cellStyle name="Normal 30" xfId="185" xr:uid="{00000000-0005-0000-0000-00003C010000}"/>
    <cellStyle name="Normal 30 2" xfId="429" xr:uid="{00000000-0005-0000-0000-00003D010000}"/>
    <cellStyle name="Normal 30 3" xfId="501" xr:uid="{00000000-0005-0000-0000-00003E010000}"/>
    <cellStyle name="Normal 31" xfId="186" xr:uid="{00000000-0005-0000-0000-00003F010000}"/>
    <cellStyle name="Normal 31 2" xfId="430" xr:uid="{00000000-0005-0000-0000-000040010000}"/>
    <cellStyle name="Normal 31 3" xfId="502" xr:uid="{00000000-0005-0000-0000-000041010000}"/>
    <cellStyle name="Normal 32" xfId="187" xr:uid="{00000000-0005-0000-0000-000042010000}"/>
    <cellStyle name="Normal 32 2" xfId="431" xr:uid="{00000000-0005-0000-0000-000043010000}"/>
    <cellStyle name="Normal 33" xfId="188" xr:uid="{00000000-0005-0000-0000-000044010000}"/>
    <cellStyle name="Normal 33 2" xfId="432" xr:uid="{00000000-0005-0000-0000-000045010000}"/>
    <cellStyle name="Normal 34" xfId="189" xr:uid="{00000000-0005-0000-0000-000046010000}"/>
    <cellStyle name="Normal 35" xfId="190" xr:uid="{00000000-0005-0000-0000-000047010000}"/>
    <cellStyle name="Normal 36" xfId="191" xr:uid="{00000000-0005-0000-0000-000048010000}"/>
    <cellStyle name="Normal 36 2" xfId="433" xr:uid="{00000000-0005-0000-0000-000049010000}"/>
    <cellStyle name="Normal 37" xfId="192" xr:uid="{00000000-0005-0000-0000-00004A010000}"/>
    <cellStyle name="Normal 37 2" xfId="193" xr:uid="{00000000-0005-0000-0000-00004B010000}"/>
    <cellStyle name="Normal 37 2 2" xfId="435" xr:uid="{00000000-0005-0000-0000-00004C010000}"/>
    <cellStyle name="Normal 37 3" xfId="434" xr:uid="{00000000-0005-0000-0000-00004D010000}"/>
    <cellStyle name="Normal 38" xfId="194" xr:uid="{00000000-0005-0000-0000-00004E010000}"/>
    <cellStyle name="Normal 38 2" xfId="436" xr:uid="{00000000-0005-0000-0000-00004F010000}"/>
    <cellStyle name="Normal 39" xfId="195" xr:uid="{00000000-0005-0000-0000-000050010000}"/>
    <cellStyle name="Normal 39 2" xfId="437" xr:uid="{00000000-0005-0000-0000-000051010000}"/>
    <cellStyle name="Normal 4" xfId="196" xr:uid="{00000000-0005-0000-0000-000052010000}"/>
    <cellStyle name="Normal 4 2" xfId="197" xr:uid="{00000000-0005-0000-0000-000053010000}"/>
    <cellStyle name="Normal 4 3" xfId="198" xr:uid="{00000000-0005-0000-0000-000054010000}"/>
    <cellStyle name="Normal 4 3 2" xfId="342" xr:uid="{00000000-0005-0000-0000-000055010000}"/>
    <cellStyle name="Normal 4 4" xfId="199" xr:uid="{00000000-0005-0000-0000-000056010000}"/>
    <cellStyle name="Normal 4 4 2" xfId="343" xr:uid="{00000000-0005-0000-0000-000057010000}"/>
    <cellStyle name="Normal 4 5" xfId="200" xr:uid="{00000000-0005-0000-0000-000058010000}"/>
    <cellStyle name="Normal 4 5 2" xfId="344" xr:uid="{00000000-0005-0000-0000-000059010000}"/>
    <cellStyle name="Normal 4 6" xfId="201" xr:uid="{00000000-0005-0000-0000-00005A010000}"/>
    <cellStyle name="Normal 4 6 2" xfId="202" xr:uid="{00000000-0005-0000-0000-00005B010000}"/>
    <cellStyle name="Normal 4 6 2 2" xfId="438" xr:uid="{00000000-0005-0000-0000-00005C010000}"/>
    <cellStyle name="Normal 4 6 3" xfId="345" xr:uid="{00000000-0005-0000-0000-00005D010000}"/>
    <cellStyle name="Normal 4 7" xfId="203" xr:uid="{00000000-0005-0000-0000-00005E010000}"/>
    <cellStyle name="Normal 40" xfId="204" xr:uid="{00000000-0005-0000-0000-00005F010000}"/>
    <cellStyle name="Normal 40 2" xfId="439" xr:uid="{00000000-0005-0000-0000-000060010000}"/>
    <cellStyle name="Normal 41" xfId="205" xr:uid="{00000000-0005-0000-0000-000061010000}"/>
    <cellStyle name="Normal 41 2" xfId="440" xr:uid="{00000000-0005-0000-0000-000062010000}"/>
    <cellStyle name="Normal 42" xfId="206" xr:uid="{00000000-0005-0000-0000-000063010000}"/>
    <cellStyle name="Normal 42 2" xfId="441" xr:uid="{00000000-0005-0000-0000-000064010000}"/>
    <cellStyle name="Normal 43" xfId="207" xr:uid="{00000000-0005-0000-0000-000065010000}"/>
    <cellStyle name="Normal 43 2" xfId="442" xr:uid="{00000000-0005-0000-0000-000066010000}"/>
    <cellStyle name="Normal 44" xfId="208" xr:uid="{00000000-0005-0000-0000-000067010000}"/>
    <cellStyle name="Normal 44 2" xfId="443" xr:uid="{00000000-0005-0000-0000-000068010000}"/>
    <cellStyle name="Normal 45" xfId="209" xr:uid="{00000000-0005-0000-0000-000069010000}"/>
    <cellStyle name="Normal 45 2" xfId="444" xr:uid="{00000000-0005-0000-0000-00006A010000}"/>
    <cellStyle name="Normal 46" xfId="210" xr:uid="{00000000-0005-0000-0000-00006B010000}"/>
    <cellStyle name="Normal 46 2" xfId="445" xr:uid="{00000000-0005-0000-0000-00006C010000}"/>
    <cellStyle name="Normal 47" xfId="211" xr:uid="{00000000-0005-0000-0000-00006D010000}"/>
    <cellStyle name="Normal 48" xfId="212" xr:uid="{00000000-0005-0000-0000-00006E010000}"/>
    <cellStyle name="Normal 48 2" xfId="446" xr:uid="{00000000-0005-0000-0000-00006F010000}"/>
    <cellStyle name="Normal 49" xfId="213" xr:uid="{00000000-0005-0000-0000-000070010000}"/>
    <cellStyle name="Normal 49 2" xfId="447" xr:uid="{00000000-0005-0000-0000-000071010000}"/>
    <cellStyle name="Normal 5" xfId="214" xr:uid="{00000000-0005-0000-0000-000072010000}"/>
    <cellStyle name="Normal 5 2" xfId="215" xr:uid="{00000000-0005-0000-0000-000073010000}"/>
    <cellStyle name="Normal 5 2 2" xfId="216" xr:uid="{00000000-0005-0000-0000-000074010000}"/>
    <cellStyle name="Normal 5 2 2 2" xfId="448" xr:uid="{00000000-0005-0000-0000-000075010000}"/>
    <cellStyle name="Normal 5 2 3" xfId="346" xr:uid="{00000000-0005-0000-0000-000076010000}"/>
    <cellStyle name="Normal 5 3" xfId="217" xr:uid="{00000000-0005-0000-0000-000077010000}"/>
    <cellStyle name="Normal 5 3 2" xfId="347" xr:uid="{00000000-0005-0000-0000-000078010000}"/>
    <cellStyle name="Normal 50" xfId="218" xr:uid="{00000000-0005-0000-0000-000079010000}"/>
    <cellStyle name="Normal 50 2" xfId="449" xr:uid="{00000000-0005-0000-0000-00007A010000}"/>
    <cellStyle name="Normal 51" xfId="219" xr:uid="{00000000-0005-0000-0000-00007B010000}"/>
    <cellStyle name="Normal 51 2" xfId="450" xr:uid="{00000000-0005-0000-0000-00007C010000}"/>
    <cellStyle name="Normal 52" xfId="220" xr:uid="{00000000-0005-0000-0000-00007D010000}"/>
    <cellStyle name="Normal 52 2" xfId="451" xr:uid="{00000000-0005-0000-0000-00007E010000}"/>
    <cellStyle name="Normal 53" xfId="221" xr:uid="{00000000-0005-0000-0000-00007F010000}"/>
    <cellStyle name="Normal 53 2" xfId="452" xr:uid="{00000000-0005-0000-0000-000080010000}"/>
    <cellStyle name="Normal 53 2 2" xfId="531" xr:uid="{00000000-0005-0000-0000-000081010000}"/>
    <cellStyle name="Normal 53 3" xfId="510" xr:uid="{00000000-0005-0000-0000-000082010000}"/>
    <cellStyle name="Normal 54" xfId="222" xr:uid="{00000000-0005-0000-0000-000083010000}"/>
    <cellStyle name="Normal 54 2" xfId="453" xr:uid="{00000000-0005-0000-0000-000084010000}"/>
    <cellStyle name="Normal 55" xfId="223" xr:uid="{00000000-0005-0000-0000-000085010000}"/>
    <cellStyle name="Normal 55 2" xfId="454" xr:uid="{00000000-0005-0000-0000-000086010000}"/>
    <cellStyle name="Normal 56" xfId="224" xr:uid="{00000000-0005-0000-0000-000087010000}"/>
    <cellStyle name="Normal 56 2" xfId="455" xr:uid="{00000000-0005-0000-0000-000088010000}"/>
    <cellStyle name="Normal 57" xfId="225" xr:uid="{00000000-0005-0000-0000-000089010000}"/>
    <cellStyle name="Normal 57 2" xfId="456" xr:uid="{00000000-0005-0000-0000-00008A010000}"/>
    <cellStyle name="Normal 58" xfId="226" xr:uid="{00000000-0005-0000-0000-00008B010000}"/>
    <cellStyle name="Normal 59" xfId="227" xr:uid="{00000000-0005-0000-0000-00008C010000}"/>
    <cellStyle name="Normal 59 2" xfId="457" xr:uid="{00000000-0005-0000-0000-00008D010000}"/>
    <cellStyle name="Normal 6" xfId="228" xr:uid="{00000000-0005-0000-0000-00008E010000}"/>
    <cellStyle name="Normal 6 2" xfId="229" xr:uid="{00000000-0005-0000-0000-00008F010000}"/>
    <cellStyle name="Normal 6 3" xfId="230" xr:uid="{00000000-0005-0000-0000-000090010000}"/>
    <cellStyle name="Normal 6 3 2" xfId="458" xr:uid="{00000000-0005-0000-0000-000091010000}"/>
    <cellStyle name="Normal 6 4" xfId="348" xr:uid="{00000000-0005-0000-0000-000092010000}"/>
    <cellStyle name="Normal 6 5" xfId="401" xr:uid="{00000000-0005-0000-0000-000093010000}"/>
    <cellStyle name="Normal 60" xfId="231" xr:uid="{00000000-0005-0000-0000-000094010000}"/>
    <cellStyle name="Normal 60 2" xfId="459" xr:uid="{00000000-0005-0000-0000-000095010000}"/>
    <cellStyle name="Normal 61" xfId="232" xr:uid="{00000000-0005-0000-0000-000096010000}"/>
    <cellStyle name="Normal 61 2" xfId="460" xr:uid="{00000000-0005-0000-0000-000097010000}"/>
    <cellStyle name="Normal 62" xfId="233" xr:uid="{00000000-0005-0000-0000-000098010000}"/>
    <cellStyle name="Normal 62 2" xfId="461" xr:uid="{00000000-0005-0000-0000-000099010000}"/>
    <cellStyle name="Normal 63" xfId="234" xr:uid="{00000000-0005-0000-0000-00009A010000}"/>
    <cellStyle name="Normal 63 2" xfId="462" xr:uid="{00000000-0005-0000-0000-00009B010000}"/>
    <cellStyle name="Normal 64" xfId="235" xr:uid="{00000000-0005-0000-0000-00009C010000}"/>
    <cellStyle name="Normal 64 2" xfId="463" xr:uid="{00000000-0005-0000-0000-00009D010000}"/>
    <cellStyle name="Normal 64 2 2" xfId="532" xr:uid="{00000000-0005-0000-0000-00009E010000}"/>
    <cellStyle name="Normal 64 3" xfId="511" xr:uid="{00000000-0005-0000-0000-00009F010000}"/>
    <cellStyle name="Normal 65" xfId="236" xr:uid="{00000000-0005-0000-0000-0000A0010000}"/>
    <cellStyle name="Normal 65 2" xfId="464" xr:uid="{00000000-0005-0000-0000-0000A1010000}"/>
    <cellStyle name="Normal 65 2 2" xfId="533" xr:uid="{00000000-0005-0000-0000-0000A2010000}"/>
    <cellStyle name="Normal 65 3" xfId="512" xr:uid="{00000000-0005-0000-0000-0000A3010000}"/>
    <cellStyle name="Normal 66" xfId="237" xr:uid="{00000000-0005-0000-0000-0000A4010000}"/>
    <cellStyle name="Normal 66 2" xfId="465" xr:uid="{00000000-0005-0000-0000-0000A5010000}"/>
    <cellStyle name="Normal 67" xfId="238" xr:uid="{00000000-0005-0000-0000-0000A6010000}"/>
    <cellStyle name="Normal 67 2" xfId="466" xr:uid="{00000000-0005-0000-0000-0000A7010000}"/>
    <cellStyle name="Normal 67 2 2" xfId="534" xr:uid="{00000000-0005-0000-0000-0000A8010000}"/>
    <cellStyle name="Normal 67 3" xfId="513" xr:uid="{00000000-0005-0000-0000-0000A9010000}"/>
    <cellStyle name="Normal 68" xfId="239" xr:uid="{00000000-0005-0000-0000-0000AA010000}"/>
    <cellStyle name="Normal 68 2" xfId="467" xr:uid="{00000000-0005-0000-0000-0000AB010000}"/>
    <cellStyle name="Normal 68 2 2" xfId="535" xr:uid="{00000000-0005-0000-0000-0000AC010000}"/>
    <cellStyle name="Normal 68 3" xfId="514" xr:uid="{00000000-0005-0000-0000-0000AD010000}"/>
    <cellStyle name="Normal 69" xfId="240" xr:uid="{00000000-0005-0000-0000-0000AE010000}"/>
    <cellStyle name="Normal 69 2" xfId="468" xr:uid="{00000000-0005-0000-0000-0000AF010000}"/>
    <cellStyle name="Normal 69 2 2" xfId="536" xr:uid="{00000000-0005-0000-0000-0000B0010000}"/>
    <cellStyle name="Normal 69 3" xfId="515" xr:uid="{00000000-0005-0000-0000-0000B1010000}"/>
    <cellStyle name="Normal 7" xfId="241" xr:uid="{00000000-0005-0000-0000-0000B2010000}"/>
    <cellStyle name="Normal 7 2" xfId="242" xr:uid="{00000000-0005-0000-0000-0000B3010000}"/>
    <cellStyle name="Normal 7 2 2" xfId="243" xr:uid="{00000000-0005-0000-0000-0000B4010000}"/>
    <cellStyle name="Normal 7 2 2 2" xfId="469" xr:uid="{00000000-0005-0000-0000-0000B5010000}"/>
    <cellStyle name="Normal 7 2 3" xfId="350" xr:uid="{00000000-0005-0000-0000-0000B6010000}"/>
    <cellStyle name="Normal 7 3" xfId="244" xr:uid="{00000000-0005-0000-0000-0000B7010000}"/>
    <cellStyle name="Normal 7 3 2" xfId="470" xr:uid="{00000000-0005-0000-0000-0000B8010000}"/>
    <cellStyle name="Normal 7 4" xfId="349" xr:uid="{00000000-0005-0000-0000-0000B9010000}"/>
    <cellStyle name="Normal 70" xfId="245" xr:uid="{00000000-0005-0000-0000-0000BA010000}"/>
    <cellStyle name="Normal 70 2" xfId="471" xr:uid="{00000000-0005-0000-0000-0000BB010000}"/>
    <cellStyle name="Normal 70 2 2" xfId="537" xr:uid="{00000000-0005-0000-0000-0000BC010000}"/>
    <cellStyle name="Normal 70 3" xfId="516" xr:uid="{00000000-0005-0000-0000-0000BD010000}"/>
    <cellStyle name="Normal 71" xfId="246" xr:uid="{00000000-0005-0000-0000-0000BE010000}"/>
    <cellStyle name="Normal 71 2" xfId="472" xr:uid="{00000000-0005-0000-0000-0000BF010000}"/>
    <cellStyle name="Normal 72" xfId="247" xr:uid="{00000000-0005-0000-0000-0000C0010000}"/>
    <cellStyle name="Normal 72 2" xfId="473" xr:uid="{00000000-0005-0000-0000-0000C1010000}"/>
    <cellStyle name="Normal 73" xfId="248" xr:uid="{00000000-0005-0000-0000-0000C2010000}"/>
    <cellStyle name="Normal 73 2" xfId="474" xr:uid="{00000000-0005-0000-0000-0000C3010000}"/>
    <cellStyle name="Normal 74" xfId="249" xr:uid="{00000000-0005-0000-0000-0000C4010000}"/>
    <cellStyle name="Normal 74 2" xfId="475" xr:uid="{00000000-0005-0000-0000-0000C5010000}"/>
    <cellStyle name="Normal 75" xfId="250" xr:uid="{00000000-0005-0000-0000-0000C6010000}"/>
    <cellStyle name="Normal 75 2" xfId="476" xr:uid="{00000000-0005-0000-0000-0000C7010000}"/>
    <cellStyle name="Normal 75 2 2" xfId="538" xr:uid="{00000000-0005-0000-0000-0000C8010000}"/>
    <cellStyle name="Normal 75 3" xfId="517" xr:uid="{00000000-0005-0000-0000-0000C9010000}"/>
    <cellStyle name="Normal 76" xfId="251" xr:uid="{00000000-0005-0000-0000-0000CA010000}"/>
    <cellStyle name="Normal 76 2" xfId="477" xr:uid="{00000000-0005-0000-0000-0000CB010000}"/>
    <cellStyle name="Normal 77" xfId="252" xr:uid="{00000000-0005-0000-0000-0000CC010000}"/>
    <cellStyle name="Normal 78" xfId="253" xr:uid="{00000000-0005-0000-0000-0000CD010000}"/>
    <cellStyle name="Normal 78 2" xfId="478" xr:uid="{00000000-0005-0000-0000-0000CE010000}"/>
    <cellStyle name="Normal 79" xfId="254" xr:uid="{00000000-0005-0000-0000-0000CF010000}"/>
    <cellStyle name="Normal 79 2" xfId="479" xr:uid="{00000000-0005-0000-0000-0000D0010000}"/>
    <cellStyle name="Normal 8" xfId="255" xr:uid="{00000000-0005-0000-0000-0000D1010000}"/>
    <cellStyle name="Normal 8 2" xfId="256" xr:uid="{00000000-0005-0000-0000-0000D2010000}"/>
    <cellStyle name="Normal 8 2 2" xfId="352" xr:uid="{00000000-0005-0000-0000-0000D3010000}"/>
    <cellStyle name="Normal 8 3" xfId="257" xr:uid="{00000000-0005-0000-0000-0000D4010000}"/>
    <cellStyle name="Normal 8 3 2" xfId="353" xr:uid="{00000000-0005-0000-0000-0000D5010000}"/>
    <cellStyle name="Normal 8 4" xfId="258" xr:uid="{00000000-0005-0000-0000-0000D6010000}"/>
    <cellStyle name="Normal 8 4 2" xfId="354" xr:uid="{00000000-0005-0000-0000-0000D7010000}"/>
    <cellStyle name="Normal 8 5" xfId="259" xr:uid="{00000000-0005-0000-0000-0000D8010000}"/>
    <cellStyle name="Normal 8 5 2" xfId="260" xr:uid="{00000000-0005-0000-0000-0000D9010000}"/>
    <cellStyle name="Normal 8 6" xfId="351" xr:uid="{00000000-0005-0000-0000-0000DA010000}"/>
    <cellStyle name="Normal 8 9" xfId="356" xr:uid="{00000000-0005-0000-0000-0000DB010000}"/>
    <cellStyle name="Normal 8 9 2" xfId="498" xr:uid="{00000000-0005-0000-0000-0000DC010000}"/>
    <cellStyle name="Normal 80" xfId="261" xr:uid="{00000000-0005-0000-0000-0000DD010000}"/>
    <cellStyle name="Normal 80 2" xfId="480" xr:uid="{00000000-0005-0000-0000-0000DE010000}"/>
    <cellStyle name="Normal 81" xfId="262" xr:uid="{00000000-0005-0000-0000-0000DF010000}"/>
    <cellStyle name="Normal 81 2" xfId="481" xr:uid="{00000000-0005-0000-0000-0000E0010000}"/>
    <cellStyle name="Normal 82" xfId="263" xr:uid="{00000000-0005-0000-0000-0000E1010000}"/>
    <cellStyle name="Normal 82 2" xfId="482" xr:uid="{00000000-0005-0000-0000-0000E2010000}"/>
    <cellStyle name="Normal 82 2 2" xfId="539" xr:uid="{00000000-0005-0000-0000-0000E3010000}"/>
    <cellStyle name="Normal 82 3" xfId="518" xr:uid="{00000000-0005-0000-0000-0000E4010000}"/>
    <cellStyle name="Normal 83" xfId="264" xr:uid="{00000000-0005-0000-0000-0000E5010000}"/>
    <cellStyle name="Normal 83 2" xfId="483" xr:uid="{00000000-0005-0000-0000-0000E6010000}"/>
    <cellStyle name="Normal 83 2 2" xfId="540" xr:uid="{00000000-0005-0000-0000-0000E7010000}"/>
    <cellStyle name="Normal 83 3" xfId="519" xr:uid="{00000000-0005-0000-0000-0000E8010000}"/>
    <cellStyle name="Normal 84" xfId="265" xr:uid="{00000000-0005-0000-0000-0000E9010000}"/>
    <cellStyle name="Normal 84 2" xfId="484" xr:uid="{00000000-0005-0000-0000-0000EA010000}"/>
    <cellStyle name="Normal 85" xfId="266" xr:uid="{00000000-0005-0000-0000-0000EB010000}"/>
    <cellStyle name="Normal 85 2" xfId="485" xr:uid="{00000000-0005-0000-0000-0000EC010000}"/>
    <cellStyle name="Normal 85 2 2" xfId="541" xr:uid="{00000000-0005-0000-0000-0000ED010000}"/>
    <cellStyle name="Normal 85 3" xfId="520" xr:uid="{00000000-0005-0000-0000-0000EE010000}"/>
    <cellStyle name="Normal 86" xfId="267" xr:uid="{00000000-0005-0000-0000-0000EF010000}"/>
    <cellStyle name="Normal 86 2" xfId="486" xr:uid="{00000000-0005-0000-0000-0000F0010000}"/>
    <cellStyle name="Normal 86 2 2" xfId="542" xr:uid="{00000000-0005-0000-0000-0000F1010000}"/>
    <cellStyle name="Normal 86 3" xfId="521" xr:uid="{00000000-0005-0000-0000-0000F2010000}"/>
    <cellStyle name="Normal 87" xfId="268" xr:uid="{00000000-0005-0000-0000-0000F3010000}"/>
    <cellStyle name="Normal 87 2" xfId="487" xr:uid="{00000000-0005-0000-0000-0000F4010000}"/>
    <cellStyle name="Normal 88" xfId="269" xr:uid="{00000000-0005-0000-0000-0000F5010000}"/>
    <cellStyle name="Normal 88 2" xfId="488" xr:uid="{00000000-0005-0000-0000-0000F6010000}"/>
    <cellStyle name="Normal 88 2 2" xfId="543" xr:uid="{00000000-0005-0000-0000-0000F7010000}"/>
    <cellStyle name="Normal 88 3" xfId="522" xr:uid="{00000000-0005-0000-0000-0000F8010000}"/>
    <cellStyle name="Normal 89" xfId="270" xr:uid="{00000000-0005-0000-0000-0000F9010000}"/>
    <cellStyle name="Normal 89 2" xfId="489" xr:uid="{00000000-0005-0000-0000-0000FA010000}"/>
    <cellStyle name="Normal 9" xfId="271" xr:uid="{00000000-0005-0000-0000-0000FB010000}"/>
    <cellStyle name="Normal 9 2" xfId="272" xr:uid="{00000000-0005-0000-0000-0000FC010000}"/>
    <cellStyle name="Normal 9 3" xfId="273" xr:uid="{00000000-0005-0000-0000-0000FD010000}"/>
    <cellStyle name="Normal 9 4" xfId="274" xr:uid="{00000000-0005-0000-0000-0000FE010000}"/>
    <cellStyle name="Normal 90" xfId="275" xr:uid="{00000000-0005-0000-0000-0000FF010000}"/>
    <cellStyle name="Normal 90 2" xfId="490" xr:uid="{00000000-0005-0000-0000-000000020000}"/>
    <cellStyle name="Normal 91" xfId="276" xr:uid="{00000000-0005-0000-0000-000001020000}"/>
    <cellStyle name="Normal 91 2" xfId="491" xr:uid="{00000000-0005-0000-0000-000002020000}"/>
    <cellStyle name="Normal 92" xfId="277" xr:uid="{00000000-0005-0000-0000-000003020000}"/>
    <cellStyle name="Normal 92 2" xfId="492" xr:uid="{00000000-0005-0000-0000-000004020000}"/>
    <cellStyle name="Normal 93" xfId="278" xr:uid="{00000000-0005-0000-0000-000005020000}"/>
    <cellStyle name="Normal 93 2" xfId="493" xr:uid="{00000000-0005-0000-0000-000006020000}"/>
    <cellStyle name="Normal 94" xfId="279" xr:uid="{00000000-0005-0000-0000-000007020000}"/>
    <cellStyle name="Normal 94 2" xfId="494" xr:uid="{00000000-0005-0000-0000-000008020000}"/>
    <cellStyle name="Normal 94 2 2" xfId="545" xr:uid="{00000000-0005-0000-0000-000009020000}"/>
    <cellStyle name="Normal 94 3" xfId="523" xr:uid="{00000000-0005-0000-0000-00000A020000}"/>
    <cellStyle name="Normal 95" xfId="280" xr:uid="{00000000-0005-0000-0000-00000B020000}"/>
    <cellStyle name="Normal 95 2" xfId="495" xr:uid="{00000000-0005-0000-0000-00000C020000}"/>
    <cellStyle name="Normal 96" xfId="281" xr:uid="{00000000-0005-0000-0000-00000D020000}"/>
    <cellStyle name="Normal 96 2" xfId="496" xr:uid="{00000000-0005-0000-0000-00000E020000}"/>
    <cellStyle name="Normal 96 2 2" xfId="546" xr:uid="{00000000-0005-0000-0000-00000F020000}"/>
    <cellStyle name="Normal 96 3" xfId="524" xr:uid="{00000000-0005-0000-0000-000010020000}"/>
    <cellStyle name="Normal 97" xfId="282" xr:uid="{00000000-0005-0000-0000-000011020000}"/>
    <cellStyle name="Normal 97 2" xfId="497" xr:uid="{00000000-0005-0000-0000-000012020000}"/>
    <cellStyle name="Normal 97 2 2" xfId="547" xr:uid="{00000000-0005-0000-0000-000013020000}"/>
    <cellStyle name="Normal 97 3" xfId="525" xr:uid="{00000000-0005-0000-0000-000014020000}"/>
    <cellStyle name="Normal 98" xfId="283" xr:uid="{00000000-0005-0000-0000-000015020000}"/>
    <cellStyle name="Normal 99" xfId="284" xr:uid="{00000000-0005-0000-0000-000016020000}"/>
    <cellStyle name="Note 2" xfId="285" xr:uid="{00000000-0005-0000-0000-000017020000}"/>
    <cellStyle name="Note 2 2" xfId="355" xr:uid="{00000000-0005-0000-0000-000018020000}"/>
    <cellStyle name="Note 2 3" xfId="402" xr:uid="{00000000-0005-0000-0000-000019020000}"/>
    <cellStyle name="Note 3" xfId="286" xr:uid="{00000000-0005-0000-0000-00001A020000}"/>
    <cellStyle name="Output 2" xfId="287" xr:uid="{00000000-0005-0000-0000-00001B020000}"/>
    <cellStyle name="Output 2 2" xfId="403" xr:uid="{00000000-0005-0000-0000-00001C020000}"/>
    <cellStyle name="Percent 2" xfId="404" xr:uid="{00000000-0005-0000-0000-00001D020000}"/>
    <cellStyle name="Style 1" xfId="288" xr:uid="{00000000-0005-0000-0000-00001E020000}"/>
    <cellStyle name="Title 2" xfId="289" xr:uid="{00000000-0005-0000-0000-00001F020000}"/>
    <cellStyle name="Title 2 2" xfId="405" xr:uid="{00000000-0005-0000-0000-000020020000}"/>
    <cellStyle name="Total 2" xfId="290" xr:uid="{00000000-0005-0000-0000-000021020000}"/>
    <cellStyle name="Total 2 2" xfId="406" xr:uid="{00000000-0005-0000-0000-000022020000}"/>
    <cellStyle name="Warning Text 2" xfId="291" xr:uid="{00000000-0005-0000-0000-000023020000}"/>
    <cellStyle name="Warning Text 2 2" xfId="407" xr:uid="{00000000-0005-0000-0000-000024020000}"/>
  </cellStyles>
  <dxfs count="2382">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78"/>
  <sheetViews>
    <sheetView topLeftCell="A139" zoomScale="85" zoomScaleNormal="85" zoomScaleSheetLayoutView="85" workbookViewId="0">
      <selection activeCell="F147" sqref="F147"/>
    </sheetView>
  </sheetViews>
  <sheetFormatPr defaultColWidth="9.140625" defaultRowHeight="15" x14ac:dyDescent="0.2"/>
  <cols>
    <col min="1" max="1" width="7.42578125" style="17" customWidth="1"/>
    <col min="2" max="2" width="37" style="352" customWidth="1"/>
    <col min="3" max="3" width="12.5703125" style="17" customWidth="1"/>
    <col min="4" max="4" width="7.5703125" style="353" customWidth="1"/>
    <col min="5" max="5" width="6.85546875" style="354" hidden="1" customWidth="1"/>
    <col min="6" max="6" width="7.85546875" style="355" customWidth="1"/>
    <col min="7" max="7" width="8.42578125" style="17" customWidth="1"/>
    <col min="8" max="8" width="7.28515625" style="355" customWidth="1"/>
    <col min="9" max="9" width="8.42578125" style="17" customWidth="1"/>
    <col min="10" max="10" width="12" style="17" customWidth="1"/>
    <col min="11" max="11" width="92.42578125" style="356" customWidth="1"/>
    <col min="12" max="12" width="10" style="17" customWidth="1"/>
    <col min="13" max="13" width="34.28515625" style="352" customWidth="1"/>
    <col min="14" max="14" width="8.28515625" style="360" customWidth="1"/>
    <col min="15" max="15" width="7.5703125" style="360" customWidth="1"/>
    <col min="16" max="16" width="10.5703125" style="360" customWidth="1"/>
    <col min="17" max="17" width="7.7109375" style="360" customWidth="1"/>
    <col min="18" max="18" width="7.85546875" style="360" hidden="1" customWidth="1"/>
    <col min="19" max="19" width="3" style="360" hidden="1" customWidth="1"/>
    <col min="20" max="20" width="11.28515625" style="357" customWidth="1"/>
    <col min="21" max="21" width="9.42578125" style="357" customWidth="1"/>
    <col min="22" max="22" width="13.28515625" style="357" customWidth="1"/>
    <col min="23" max="23" width="13.28515625" style="17" customWidth="1"/>
    <col min="24" max="24" width="24.28515625" style="356" customWidth="1"/>
    <col min="25" max="27" width="10.140625" style="356" customWidth="1"/>
    <col min="28" max="28" width="10.7109375" style="356" customWidth="1"/>
    <col min="29" max="29" width="9.7109375" style="356" bestFit="1" customWidth="1"/>
    <col min="30" max="30" width="11.5703125" style="356" customWidth="1"/>
    <col min="31" max="16384" width="9.140625" style="356"/>
  </cols>
  <sheetData>
    <row r="1" spans="1:29" x14ac:dyDescent="0.2">
      <c r="A1" s="17" t="s">
        <v>81</v>
      </c>
      <c r="L1" s="598" t="s">
        <v>1669</v>
      </c>
      <c r="M1" s="598"/>
      <c r="N1" s="598"/>
      <c r="O1" s="598"/>
      <c r="P1" s="598"/>
      <c r="Q1" s="598"/>
      <c r="R1" s="17"/>
      <c r="S1" s="17"/>
    </row>
    <row r="2" spans="1:29" ht="43.5" customHeight="1" x14ac:dyDescent="0.2">
      <c r="A2" s="598" t="s">
        <v>909</v>
      </c>
      <c r="B2" s="598"/>
      <c r="C2" s="598"/>
      <c r="D2" s="598"/>
      <c r="E2" s="598"/>
      <c r="F2" s="598"/>
      <c r="G2" s="605" t="s">
        <v>1395</v>
      </c>
      <c r="H2" s="605"/>
      <c r="I2" s="605"/>
      <c r="J2" s="605"/>
      <c r="K2" s="605"/>
      <c r="L2" s="605"/>
      <c r="M2" s="605"/>
      <c r="N2" s="605"/>
      <c r="O2" s="605"/>
      <c r="P2" s="605"/>
      <c r="Q2" s="605"/>
      <c r="R2" s="357"/>
      <c r="S2" s="357"/>
    </row>
    <row r="3" spans="1:29" ht="26.25" customHeight="1" x14ac:dyDescent="0.2">
      <c r="B3" s="601" t="s">
        <v>33</v>
      </c>
      <c r="C3" s="601"/>
      <c r="D3" s="601"/>
      <c r="E3" s="601"/>
      <c r="F3" s="601"/>
      <c r="G3" s="601"/>
      <c r="H3" s="601"/>
      <c r="I3" s="601"/>
      <c r="J3" s="601"/>
      <c r="K3" s="601"/>
      <c r="L3" s="601"/>
      <c r="M3" s="601"/>
      <c r="N3" s="601"/>
      <c r="O3" s="601"/>
      <c r="P3" s="601"/>
      <c r="Q3" s="358"/>
      <c r="R3" s="358"/>
      <c r="S3" s="358"/>
    </row>
    <row r="4" spans="1:29" ht="41.45" customHeight="1" x14ac:dyDescent="0.2">
      <c r="B4" s="602" t="s">
        <v>1396</v>
      </c>
      <c r="C4" s="602"/>
      <c r="D4" s="602"/>
      <c r="E4" s="602"/>
      <c r="F4" s="602"/>
      <c r="G4" s="602"/>
      <c r="H4" s="602"/>
      <c r="I4" s="602"/>
      <c r="J4" s="602"/>
      <c r="K4" s="602"/>
      <c r="L4" s="602"/>
      <c r="M4" s="602"/>
      <c r="N4" s="602"/>
      <c r="O4" s="602"/>
      <c r="P4" s="602"/>
      <c r="Q4" s="602"/>
      <c r="R4" s="352"/>
      <c r="S4" s="352"/>
    </row>
    <row r="5" spans="1:29" ht="23.1" customHeight="1" x14ac:dyDescent="0.2">
      <c r="B5" s="602" t="s">
        <v>1397</v>
      </c>
      <c r="C5" s="602"/>
      <c r="D5" s="602"/>
      <c r="E5" s="602"/>
      <c r="F5" s="602"/>
      <c r="G5" s="602"/>
      <c r="H5" s="602"/>
      <c r="I5" s="602"/>
      <c r="J5" s="602"/>
      <c r="K5" s="602"/>
      <c r="L5" s="602"/>
      <c r="M5" s="602"/>
      <c r="N5" s="602"/>
      <c r="O5" s="602"/>
      <c r="P5" s="602"/>
      <c r="Q5" s="602"/>
      <c r="R5" s="352"/>
      <c r="S5" s="352"/>
    </row>
    <row r="6" spans="1:29" x14ac:dyDescent="0.2">
      <c r="A6" s="357" t="s">
        <v>7</v>
      </c>
      <c r="B6" s="603" t="s">
        <v>6</v>
      </c>
      <c r="C6" s="603"/>
      <c r="D6" s="603"/>
      <c r="E6" s="603"/>
      <c r="F6" s="603"/>
    </row>
    <row r="7" spans="1:29" s="357" customFormat="1" ht="36.75" customHeight="1" x14ac:dyDescent="0.2">
      <c r="A7" s="595" t="s">
        <v>13</v>
      </c>
      <c r="B7" s="595" t="s">
        <v>14</v>
      </c>
      <c r="C7" s="595" t="s">
        <v>38</v>
      </c>
      <c r="D7" s="604" t="s">
        <v>39</v>
      </c>
      <c r="E7" s="361"/>
      <c r="F7" s="595" t="s">
        <v>15</v>
      </c>
      <c r="G7" s="595"/>
      <c r="H7" s="595"/>
      <c r="I7" s="595"/>
      <c r="J7" s="595" t="s">
        <v>40</v>
      </c>
      <c r="K7" s="599" t="s">
        <v>29</v>
      </c>
      <c r="L7" s="599"/>
      <c r="M7" s="595" t="s">
        <v>30</v>
      </c>
      <c r="N7" s="600" t="s">
        <v>44</v>
      </c>
      <c r="O7" s="600" t="s">
        <v>20</v>
      </c>
      <c r="P7" s="600" t="s">
        <v>22</v>
      </c>
      <c r="Q7" s="600" t="s">
        <v>21</v>
      </c>
      <c r="R7" s="607" t="s">
        <v>95</v>
      </c>
      <c r="S7" s="610" t="s">
        <v>96</v>
      </c>
      <c r="T7" s="605" t="s">
        <v>35</v>
      </c>
    </row>
    <row r="8" spans="1:29" s="357" customFormat="1" ht="36.75" customHeight="1" x14ac:dyDescent="0.2">
      <c r="A8" s="595"/>
      <c r="B8" s="595"/>
      <c r="C8" s="595"/>
      <c r="D8" s="604"/>
      <c r="E8" s="361"/>
      <c r="F8" s="595" t="s">
        <v>16</v>
      </c>
      <c r="G8" s="595"/>
      <c r="H8" s="595" t="s">
        <v>17</v>
      </c>
      <c r="I8" s="595"/>
      <c r="J8" s="595"/>
      <c r="K8" s="599"/>
      <c r="L8" s="599"/>
      <c r="M8" s="595"/>
      <c r="N8" s="600"/>
      <c r="O8" s="600"/>
      <c r="P8" s="600"/>
      <c r="Q8" s="600"/>
      <c r="R8" s="608"/>
      <c r="S8" s="611"/>
      <c r="T8" s="605"/>
      <c r="X8" s="605" t="s">
        <v>36</v>
      </c>
      <c r="Y8" s="605"/>
      <c r="Z8" s="605" t="s">
        <v>37</v>
      </c>
      <c r="AA8" s="605"/>
    </row>
    <row r="9" spans="1:29" s="357" customFormat="1" ht="44.25" customHeight="1" x14ac:dyDescent="0.2">
      <c r="A9" s="595"/>
      <c r="B9" s="595"/>
      <c r="C9" s="595"/>
      <c r="D9" s="604"/>
      <c r="E9" s="361"/>
      <c r="F9" s="364" t="s">
        <v>19</v>
      </c>
      <c r="G9" s="11" t="s">
        <v>18</v>
      </c>
      <c r="H9" s="364" t="s">
        <v>19</v>
      </c>
      <c r="I9" s="11" t="s">
        <v>18</v>
      </c>
      <c r="J9" s="595"/>
      <c r="K9" s="362" t="s">
        <v>41</v>
      </c>
      <c r="L9" s="362" t="s">
        <v>42</v>
      </c>
      <c r="M9" s="595"/>
      <c r="N9" s="600"/>
      <c r="O9" s="600"/>
      <c r="P9" s="600"/>
      <c r="Q9" s="600"/>
      <c r="R9" s="608"/>
      <c r="S9" s="611"/>
      <c r="T9" s="605"/>
      <c r="W9" s="605" t="s">
        <v>12</v>
      </c>
      <c r="X9" s="357" t="s">
        <v>0</v>
      </c>
      <c r="Y9" s="357" t="s">
        <v>2</v>
      </c>
      <c r="AA9" s="357" t="s">
        <v>3</v>
      </c>
      <c r="AB9" s="357" t="s">
        <v>31</v>
      </c>
    </row>
    <row r="10" spans="1:29" s="357" customFormat="1" ht="17.25" customHeight="1" x14ac:dyDescent="0.2">
      <c r="A10" s="11">
        <v>1</v>
      </c>
      <c r="B10" s="11">
        <v>2</v>
      </c>
      <c r="C10" s="11">
        <v>3</v>
      </c>
      <c r="D10" s="361">
        <v>4</v>
      </c>
      <c r="E10" s="361"/>
      <c r="F10" s="20">
        <v>5</v>
      </c>
      <c r="G10" s="20">
        <v>6</v>
      </c>
      <c r="H10" s="20">
        <v>7</v>
      </c>
      <c r="I10" s="20">
        <v>8</v>
      </c>
      <c r="J10" s="11">
        <v>9</v>
      </c>
      <c r="K10" s="288">
        <v>10</v>
      </c>
      <c r="L10" s="11">
        <v>11</v>
      </c>
      <c r="M10" s="25">
        <v>12</v>
      </c>
      <c r="N10" s="363">
        <v>13</v>
      </c>
      <c r="O10" s="363">
        <v>14</v>
      </c>
      <c r="P10" s="363" t="s">
        <v>43</v>
      </c>
      <c r="Q10" s="363">
        <v>16</v>
      </c>
      <c r="R10" s="608"/>
      <c r="S10" s="611"/>
      <c r="W10" s="605"/>
    </row>
    <row r="11" spans="1:29" ht="21.75" customHeight="1" x14ac:dyDescent="0.2">
      <c r="A11" s="11" t="s">
        <v>23</v>
      </c>
      <c r="B11" s="247" t="s">
        <v>908</v>
      </c>
      <c r="C11" s="20"/>
      <c r="D11" s="188"/>
      <c r="E11" s="188">
        <f>+N11/60*D11</f>
        <v>0</v>
      </c>
      <c r="F11" s="186"/>
      <c r="G11" s="20"/>
      <c r="H11" s="186"/>
      <c r="I11" s="20"/>
      <c r="J11" s="3"/>
      <c r="K11" s="4"/>
      <c r="L11" s="3"/>
      <c r="M11" s="21"/>
      <c r="N11" s="10">
        <f t="shared" ref="N11" si="0">VALUE(DAY(I11)*24*60+VALUE(HOUR(H11)*60+MINUTE(H11)))-SUM(VALUE(DAY(G11)*24*60+VALUE(HOUR(F11)*60+MINUTE(F11))))</f>
        <v>0</v>
      </c>
      <c r="O11" s="2"/>
      <c r="P11" s="2">
        <f t="shared" ref="P11" si="1">O11*N11</f>
        <v>0</v>
      </c>
      <c r="Q11" s="1"/>
      <c r="R11" s="609"/>
      <c r="S11" s="612"/>
      <c r="T11" s="367" t="s">
        <v>48</v>
      </c>
      <c r="U11" s="357" t="s">
        <v>3</v>
      </c>
      <c r="V11" s="357" t="s">
        <v>31</v>
      </c>
      <c r="W11" s="605"/>
      <c r="X11" s="17"/>
      <c r="Y11" s="17"/>
      <c r="Z11" s="17"/>
      <c r="AA11" s="17" t="s">
        <v>3</v>
      </c>
      <c r="AB11" s="367" t="s">
        <v>31</v>
      </c>
      <c r="AC11" s="367"/>
    </row>
    <row r="12" spans="1:29" ht="99" customHeight="1" x14ac:dyDescent="0.2">
      <c r="A12" s="15">
        <v>1</v>
      </c>
      <c r="B12" s="417" t="s">
        <v>1404</v>
      </c>
      <c r="C12" s="3" t="s">
        <v>1116</v>
      </c>
      <c r="D12" s="98">
        <v>0</v>
      </c>
      <c r="E12" s="188">
        <f t="shared" ref="E12:E76" si="2">+N12/60*D12</f>
        <v>0</v>
      </c>
      <c r="F12" s="3" t="s">
        <v>1417</v>
      </c>
      <c r="G12" s="20">
        <v>17</v>
      </c>
      <c r="H12" s="13">
        <v>0.5</v>
      </c>
      <c r="I12" s="20">
        <f>+G12</f>
        <v>17</v>
      </c>
      <c r="J12" s="13" t="s">
        <v>1419</v>
      </c>
      <c r="K12" s="417" t="s">
        <v>1441</v>
      </c>
      <c r="L12" s="3" t="s">
        <v>1094</v>
      </c>
      <c r="M12" s="21" t="s">
        <v>1420</v>
      </c>
      <c r="N12" s="10">
        <f t="shared" ref="N12:N76" si="3">VALUE(DAY(I12)*24*60+VALUE(HOUR(H12)*60+MINUTE(H12)))-SUM(VALUE(DAY(G12)*24*60+VALUE(HOUR(F12)*60+MINUTE(F12))))</f>
        <v>480</v>
      </c>
      <c r="O12" s="20">
        <v>0</v>
      </c>
      <c r="P12" s="2">
        <f t="shared" ref="P12:P76" si="4">O12*N12</f>
        <v>0</v>
      </c>
      <c r="Q12" s="1">
        <v>10</v>
      </c>
      <c r="R12" s="365"/>
      <c r="S12" s="366"/>
      <c r="T12" s="367" t="s">
        <v>1604</v>
      </c>
      <c r="U12" s="187">
        <f t="shared" ref="U12" si="5">+N12</f>
        <v>480</v>
      </c>
      <c r="V12" s="187">
        <f t="shared" ref="V12" si="6">+P12</f>
        <v>0</v>
      </c>
      <c r="W12" s="187">
        <f t="shared" ref="W12" si="7">IF(N12&gt;5,0,O12)</f>
        <v>0</v>
      </c>
      <c r="X12" s="17"/>
      <c r="Y12" s="17"/>
      <c r="Z12" s="17"/>
      <c r="AA12" s="17"/>
      <c r="AB12" s="367"/>
      <c r="AC12" s="367"/>
    </row>
    <row r="13" spans="1:29" ht="97.5" customHeight="1" x14ac:dyDescent="0.2">
      <c r="A13" s="15">
        <v>2</v>
      </c>
      <c r="B13" s="417" t="s">
        <v>1405</v>
      </c>
      <c r="C13" s="3" t="s">
        <v>1116</v>
      </c>
      <c r="D13" s="98">
        <v>0</v>
      </c>
      <c r="E13" s="188">
        <f t="shared" si="2"/>
        <v>0</v>
      </c>
      <c r="F13" s="3" t="s">
        <v>1417</v>
      </c>
      <c r="G13" s="20">
        <v>20</v>
      </c>
      <c r="H13" s="13">
        <v>0.5</v>
      </c>
      <c r="I13" s="20">
        <f t="shared" ref="I13:I23" si="8">+G13</f>
        <v>20</v>
      </c>
      <c r="J13" s="13" t="s">
        <v>1419</v>
      </c>
      <c r="K13" s="14" t="s">
        <v>1422</v>
      </c>
      <c r="L13" s="3" t="s">
        <v>1094</v>
      </c>
      <c r="M13" s="21" t="s">
        <v>1421</v>
      </c>
      <c r="N13" s="10">
        <f t="shared" si="3"/>
        <v>480</v>
      </c>
      <c r="O13" s="20">
        <v>0</v>
      </c>
      <c r="P13" s="2">
        <f t="shared" si="4"/>
        <v>0</v>
      </c>
      <c r="Q13" s="1">
        <v>10</v>
      </c>
      <c r="R13" s="365"/>
      <c r="S13" s="366"/>
      <c r="T13" s="368" t="s">
        <v>1605</v>
      </c>
      <c r="U13" s="187">
        <f t="shared" ref="U13:U77" si="9">+N13</f>
        <v>480</v>
      </c>
      <c r="V13" s="187">
        <f t="shared" ref="V13:V77" si="10">+P13</f>
        <v>0</v>
      </c>
      <c r="W13" s="187">
        <f t="shared" ref="W13:W77" si="11">IF(N13&gt;5,0,O13)</f>
        <v>0</v>
      </c>
      <c r="X13" s="17"/>
      <c r="Y13" s="17"/>
      <c r="Z13" s="17"/>
      <c r="AA13" s="17"/>
      <c r="AB13" s="367"/>
      <c r="AC13" s="367"/>
    </row>
    <row r="14" spans="1:29" ht="63.75" customHeight="1" x14ac:dyDescent="0.2">
      <c r="A14" s="15">
        <v>3</v>
      </c>
      <c r="B14" s="417" t="s">
        <v>1406</v>
      </c>
      <c r="C14" s="3" t="s">
        <v>1116</v>
      </c>
      <c r="D14" s="98">
        <v>0</v>
      </c>
      <c r="E14" s="188">
        <f t="shared" si="2"/>
        <v>0</v>
      </c>
      <c r="F14" s="3" t="s">
        <v>1054</v>
      </c>
      <c r="G14" s="20">
        <v>16</v>
      </c>
      <c r="H14" s="13">
        <v>0.625</v>
      </c>
      <c r="I14" s="20">
        <f t="shared" si="8"/>
        <v>16</v>
      </c>
      <c r="J14" s="13" t="s">
        <v>1117</v>
      </c>
      <c r="K14" s="417" t="s">
        <v>1426</v>
      </c>
      <c r="L14" s="369" t="s">
        <v>66</v>
      </c>
      <c r="M14" s="14" t="s">
        <v>1425</v>
      </c>
      <c r="N14" s="10">
        <f t="shared" si="3"/>
        <v>600</v>
      </c>
      <c r="O14" s="20">
        <v>0</v>
      </c>
      <c r="P14" s="2">
        <f t="shared" si="4"/>
        <v>0</v>
      </c>
      <c r="Q14" s="1">
        <v>5</v>
      </c>
      <c r="R14" s="365"/>
      <c r="S14" s="366"/>
      <c r="T14" s="367"/>
      <c r="U14" s="187">
        <f t="shared" si="9"/>
        <v>600</v>
      </c>
      <c r="V14" s="187">
        <f t="shared" si="10"/>
        <v>0</v>
      </c>
      <c r="W14" s="187">
        <f t="shared" si="11"/>
        <v>0</v>
      </c>
      <c r="X14" s="17"/>
      <c r="Y14" s="17"/>
      <c r="Z14" s="17"/>
      <c r="AA14" s="17"/>
      <c r="AB14" s="367"/>
      <c r="AC14" s="367"/>
    </row>
    <row r="15" spans="1:29" ht="102.75" customHeight="1" x14ac:dyDescent="0.2">
      <c r="A15" s="15">
        <v>4</v>
      </c>
      <c r="B15" s="417" t="s">
        <v>1407</v>
      </c>
      <c r="C15" s="3" t="s">
        <v>1116</v>
      </c>
      <c r="D15" s="98">
        <v>0</v>
      </c>
      <c r="E15" s="188">
        <f t="shared" si="2"/>
        <v>0</v>
      </c>
      <c r="F15" s="3" t="s">
        <v>1054</v>
      </c>
      <c r="G15" s="20">
        <v>17</v>
      </c>
      <c r="H15" s="13">
        <v>0.66666666666666663</v>
      </c>
      <c r="I15" s="20">
        <f t="shared" si="8"/>
        <v>17</v>
      </c>
      <c r="J15" s="13" t="s">
        <v>1117</v>
      </c>
      <c r="K15" s="417" t="s">
        <v>1428</v>
      </c>
      <c r="L15" s="369" t="s">
        <v>66</v>
      </c>
      <c r="M15" s="14" t="s">
        <v>1427</v>
      </c>
      <c r="N15" s="10">
        <f t="shared" si="3"/>
        <v>660</v>
      </c>
      <c r="O15" s="20">
        <v>0</v>
      </c>
      <c r="P15" s="2">
        <f t="shared" si="4"/>
        <v>0</v>
      </c>
      <c r="Q15" s="1">
        <v>5</v>
      </c>
      <c r="R15" s="365"/>
      <c r="S15" s="366"/>
      <c r="T15" s="368" t="s">
        <v>1605</v>
      </c>
      <c r="U15" s="187">
        <f t="shared" si="9"/>
        <v>660</v>
      </c>
      <c r="V15" s="187">
        <f t="shared" si="10"/>
        <v>0</v>
      </c>
      <c r="W15" s="187">
        <f t="shared" si="11"/>
        <v>0</v>
      </c>
      <c r="X15" s="17"/>
      <c r="Y15" s="17"/>
      <c r="Z15" s="17"/>
      <c r="AA15" s="17"/>
      <c r="AB15" s="367"/>
      <c r="AC15" s="367"/>
    </row>
    <row r="16" spans="1:29" ht="178.5" customHeight="1" x14ac:dyDescent="0.2">
      <c r="A16" s="15">
        <v>5</v>
      </c>
      <c r="B16" s="417" t="s">
        <v>1408</v>
      </c>
      <c r="C16" s="3" t="s">
        <v>1116</v>
      </c>
      <c r="D16" s="98">
        <v>0</v>
      </c>
      <c r="E16" s="188">
        <f t="shared" si="2"/>
        <v>0</v>
      </c>
      <c r="F16" s="3" t="s">
        <v>1054</v>
      </c>
      <c r="G16" s="20">
        <v>18</v>
      </c>
      <c r="H16" s="13">
        <v>0.66666666666666663</v>
      </c>
      <c r="I16" s="20">
        <f t="shared" si="8"/>
        <v>18</v>
      </c>
      <c r="J16" s="422" t="s">
        <v>1512</v>
      </c>
      <c r="K16" s="417" t="s">
        <v>1685</v>
      </c>
      <c r="L16" s="369" t="s">
        <v>66</v>
      </c>
      <c r="M16" s="14" t="s">
        <v>1429</v>
      </c>
      <c r="N16" s="10">
        <f t="shared" si="3"/>
        <v>660</v>
      </c>
      <c r="O16" s="20">
        <v>0</v>
      </c>
      <c r="P16" s="2">
        <f t="shared" si="4"/>
        <v>0</v>
      </c>
      <c r="Q16" s="1">
        <v>5</v>
      </c>
      <c r="R16" s="365"/>
      <c r="S16" s="366"/>
      <c r="T16" s="413" t="s">
        <v>1681</v>
      </c>
      <c r="U16" s="187">
        <f t="shared" si="9"/>
        <v>660</v>
      </c>
      <c r="V16" s="187">
        <f t="shared" si="10"/>
        <v>0</v>
      </c>
      <c r="W16" s="187">
        <f t="shared" si="11"/>
        <v>0</v>
      </c>
      <c r="X16" s="17"/>
      <c r="Y16" s="17"/>
      <c r="Z16" s="17"/>
      <c r="AA16" s="17"/>
      <c r="AB16" s="367"/>
      <c r="AC16" s="367"/>
    </row>
    <row r="17" spans="1:30" ht="129.75" customHeight="1" x14ac:dyDescent="0.2">
      <c r="A17" s="15">
        <v>6</v>
      </c>
      <c r="B17" s="417" t="s">
        <v>1409</v>
      </c>
      <c r="C17" s="3" t="s">
        <v>1116</v>
      </c>
      <c r="D17" s="98">
        <v>0</v>
      </c>
      <c r="E17" s="188">
        <f t="shared" si="2"/>
        <v>0</v>
      </c>
      <c r="F17" s="3" t="s">
        <v>1054</v>
      </c>
      <c r="G17" s="20">
        <v>20</v>
      </c>
      <c r="H17" s="13">
        <v>0.625</v>
      </c>
      <c r="I17" s="20">
        <f t="shared" si="8"/>
        <v>20</v>
      </c>
      <c r="J17" s="13" t="s">
        <v>1117</v>
      </c>
      <c r="K17" s="14" t="s">
        <v>1676</v>
      </c>
      <c r="L17" s="369" t="s">
        <v>66</v>
      </c>
      <c r="M17" s="14" t="s">
        <v>1430</v>
      </c>
      <c r="N17" s="10">
        <f t="shared" si="3"/>
        <v>600</v>
      </c>
      <c r="O17" s="20">
        <v>0</v>
      </c>
      <c r="P17" s="2">
        <f t="shared" si="4"/>
        <v>0</v>
      </c>
      <c r="Q17" s="1">
        <v>5</v>
      </c>
      <c r="R17" s="365"/>
      <c r="S17" s="366"/>
      <c r="T17" s="368"/>
      <c r="U17" s="187">
        <f t="shared" si="9"/>
        <v>600</v>
      </c>
      <c r="V17" s="187">
        <f t="shared" si="10"/>
        <v>0</v>
      </c>
      <c r="W17" s="187">
        <f t="shared" si="11"/>
        <v>0</v>
      </c>
      <c r="X17" s="17"/>
      <c r="Y17" s="17"/>
      <c r="Z17" s="17"/>
      <c r="AA17" s="17"/>
      <c r="AB17" s="367"/>
      <c r="AC17" s="367"/>
    </row>
    <row r="18" spans="1:30" ht="108.75" customHeight="1" x14ac:dyDescent="0.2">
      <c r="A18" s="15">
        <v>7</v>
      </c>
      <c r="B18" s="417" t="s">
        <v>1410</v>
      </c>
      <c r="C18" s="3" t="s">
        <v>1116</v>
      </c>
      <c r="D18" s="98">
        <v>0</v>
      </c>
      <c r="E18" s="188">
        <f t="shared" si="2"/>
        <v>0</v>
      </c>
      <c r="F18" s="3" t="s">
        <v>1054</v>
      </c>
      <c r="G18" s="20">
        <v>20</v>
      </c>
      <c r="H18" s="13">
        <v>0.45833333333333331</v>
      </c>
      <c r="I18" s="20">
        <v>21</v>
      </c>
      <c r="J18" s="13" t="s">
        <v>1117</v>
      </c>
      <c r="K18" s="14" t="s">
        <v>1678</v>
      </c>
      <c r="L18" s="369" t="s">
        <v>66</v>
      </c>
      <c r="M18" s="14" t="s">
        <v>1431</v>
      </c>
      <c r="N18" s="10">
        <f t="shared" si="3"/>
        <v>1800</v>
      </c>
      <c r="O18" s="20">
        <v>0</v>
      </c>
      <c r="P18" s="2">
        <f t="shared" si="4"/>
        <v>0</v>
      </c>
      <c r="Q18" s="1">
        <v>5</v>
      </c>
      <c r="R18" s="365"/>
      <c r="S18" s="366"/>
      <c r="T18" s="367"/>
      <c r="U18" s="187">
        <f t="shared" si="9"/>
        <v>1800</v>
      </c>
      <c r="V18" s="187">
        <f t="shared" si="10"/>
        <v>0</v>
      </c>
      <c r="W18" s="187">
        <f t="shared" si="11"/>
        <v>0</v>
      </c>
      <c r="X18" s="17"/>
      <c r="Y18" s="17"/>
      <c r="Z18" s="17"/>
      <c r="AA18" s="17"/>
      <c r="AB18" s="367"/>
      <c r="AC18" s="367"/>
    </row>
    <row r="19" spans="1:30" ht="132.75" customHeight="1" x14ac:dyDescent="0.2">
      <c r="A19" s="15">
        <v>8</v>
      </c>
      <c r="B19" s="417" t="s">
        <v>1411</v>
      </c>
      <c r="C19" s="3" t="s">
        <v>1116</v>
      </c>
      <c r="D19" s="98">
        <v>0</v>
      </c>
      <c r="E19" s="188">
        <f t="shared" si="2"/>
        <v>0</v>
      </c>
      <c r="F19" s="3" t="s">
        <v>1054</v>
      </c>
      <c r="G19" s="20">
        <v>20</v>
      </c>
      <c r="H19" s="13">
        <v>0.79166666666666663</v>
      </c>
      <c r="I19" s="20">
        <f t="shared" si="8"/>
        <v>20</v>
      </c>
      <c r="J19" s="13" t="s">
        <v>1117</v>
      </c>
      <c r="K19" s="14" t="s">
        <v>1677</v>
      </c>
      <c r="L19" s="369" t="s">
        <v>66</v>
      </c>
      <c r="M19" s="14" t="s">
        <v>1675</v>
      </c>
      <c r="N19" s="10">
        <f t="shared" si="3"/>
        <v>840</v>
      </c>
      <c r="O19" s="20">
        <v>0</v>
      </c>
      <c r="P19" s="2">
        <f t="shared" si="4"/>
        <v>0</v>
      </c>
      <c r="Q19" s="1">
        <v>10</v>
      </c>
      <c r="R19" s="365"/>
      <c r="S19" s="366"/>
      <c r="T19" s="368"/>
      <c r="U19" s="187">
        <f t="shared" si="9"/>
        <v>840</v>
      </c>
      <c r="V19" s="187">
        <f t="shared" si="10"/>
        <v>0</v>
      </c>
      <c r="W19" s="187">
        <f t="shared" si="11"/>
        <v>0</v>
      </c>
      <c r="X19" s="17"/>
      <c r="Y19" s="17"/>
      <c r="Z19" s="17"/>
      <c r="AA19" s="17"/>
      <c r="AB19" s="367"/>
      <c r="AC19" s="367"/>
    </row>
    <row r="20" spans="1:30" ht="132" customHeight="1" x14ac:dyDescent="0.2">
      <c r="A20" s="20">
        <v>9</v>
      </c>
      <c r="B20" s="14" t="s">
        <v>1412</v>
      </c>
      <c r="C20" s="3" t="s">
        <v>1116</v>
      </c>
      <c r="D20" s="98">
        <v>0</v>
      </c>
      <c r="E20" s="188">
        <f t="shared" si="2"/>
        <v>0</v>
      </c>
      <c r="F20" s="3" t="s">
        <v>1054</v>
      </c>
      <c r="G20" s="20">
        <v>22</v>
      </c>
      <c r="H20" s="13">
        <v>0.625</v>
      </c>
      <c r="I20" s="20">
        <f t="shared" si="8"/>
        <v>22</v>
      </c>
      <c r="J20" s="13" t="s">
        <v>1117</v>
      </c>
      <c r="K20" s="14" t="s">
        <v>1680</v>
      </c>
      <c r="L20" s="369" t="s">
        <v>66</v>
      </c>
      <c r="M20" s="14" t="s">
        <v>1432</v>
      </c>
      <c r="N20" s="10">
        <f t="shared" si="3"/>
        <v>600</v>
      </c>
      <c r="O20" s="20">
        <v>0</v>
      </c>
      <c r="P20" s="2">
        <f t="shared" si="4"/>
        <v>0</v>
      </c>
      <c r="Q20" s="1">
        <v>5</v>
      </c>
      <c r="R20" s="365"/>
      <c r="S20" s="366"/>
      <c r="T20" s="367"/>
      <c r="U20" s="187">
        <f t="shared" si="9"/>
        <v>600</v>
      </c>
      <c r="V20" s="187">
        <f t="shared" si="10"/>
        <v>0</v>
      </c>
      <c r="W20" s="187">
        <f t="shared" si="11"/>
        <v>0</v>
      </c>
      <c r="X20" s="17"/>
      <c r="Y20" s="17"/>
      <c r="Z20" s="17"/>
      <c r="AA20" s="17"/>
      <c r="AB20" s="367"/>
      <c r="AC20" s="367"/>
    </row>
    <row r="21" spans="1:30" ht="134.25" customHeight="1" x14ac:dyDescent="0.2">
      <c r="A21" s="20">
        <v>10</v>
      </c>
      <c r="B21" s="14" t="s">
        <v>1413</v>
      </c>
      <c r="C21" s="3" t="s">
        <v>1116</v>
      </c>
      <c r="D21" s="98">
        <v>0</v>
      </c>
      <c r="E21" s="188">
        <f t="shared" si="2"/>
        <v>0</v>
      </c>
      <c r="F21" s="3" t="s">
        <v>1054</v>
      </c>
      <c r="G21" s="20">
        <v>22</v>
      </c>
      <c r="H21" s="13">
        <v>0.45833333333333331</v>
      </c>
      <c r="I21" s="20">
        <v>23</v>
      </c>
      <c r="J21" s="13" t="s">
        <v>1117</v>
      </c>
      <c r="K21" s="14" t="s">
        <v>1679</v>
      </c>
      <c r="L21" s="369" t="s">
        <v>66</v>
      </c>
      <c r="M21" s="14" t="s">
        <v>1433</v>
      </c>
      <c r="N21" s="10">
        <f t="shared" si="3"/>
        <v>1800</v>
      </c>
      <c r="O21" s="20">
        <v>0</v>
      </c>
      <c r="P21" s="2">
        <f t="shared" si="4"/>
        <v>0</v>
      </c>
      <c r="Q21" s="1">
        <v>5</v>
      </c>
      <c r="R21" s="365"/>
      <c r="S21" s="366"/>
      <c r="T21" s="368"/>
      <c r="U21" s="187">
        <f t="shared" si="9"/>
        <v>1800</v>
      </c>
      <c r="V21" s="187">
        <f t="shared" si="10"/>
        <v>0</v>
      </c>
      <c r="W21" s="187">
        <f t="shared" si="11"/>
        <v>0</v>
      </c>
      <c r="X21" s="17"/>
      <c r="Y21" s="17"/>
      <c r="Z21" s="17"/>
      <c r="AA21" s="17"/>
      <c r="AB21" s="367"/>
      <c r="AC21" s="367"/>
    </row>
    <row r="22" spans="1:30" ht="323.25" customHeight="1" x14ac:dyDescent="0.2">
      <c r="A22" s="20">
        <v>11</v>
      </c>
      <c r="B22" s="14" t="s">
        <v>1414</v>
      </c>
      <c r="C22" s="3" t="s">
        <v>1116</v>
      </c>
      <c r="D22" s="98">
        <v>0</v>
      </c>
      <c r="E22" s="188">
        <f t="shared" si="2"/>
        <v>0</v>
      </c>
      <c r="F22" s="3" t="s">
        <v>1054</v>
      </c>
      <c r="G22" s="20">
        <v>22</v>
      </c>
      <c r="H22" s="13">
        <v>0.83333333333333337</v>
      </c>
      <c r="I22" s="20">
        <f t="shared" si="8"/>
        <v>22</v>
      </c>
      <c r="J22" s="13" t="s">
        <v>1434</v>
      </c>
      <c r="K22" s="25" t="s">
        <v>1830</v>
      </c>
      <c r="L22" s="369" t="s">
        <v>1436</v>
      </c>
      <c r="M22" s="21" t="s">
        <v>1435</v>
      </c>
      <c r="N22" s="10">
        <f t="shared" si="3"/>
        <v>900</v>
      </c>
      <c r="O22" s="20">
        <v>0</v>
      </c>
      <c r="P22" s="2">
        <f t="shared" si="4"/>
        <v>0</v>
      </c>
      <c r="Q22" s="1">
        <v>20</v>
      </c>
      <c r="R22" s="365"/>
      <c r="S22" s="366"/>
      <c r="T22" s="367"/>
      <c r="U22" s="187">
        <f t="shared" si="9"/>
        <v>900</v>
      </c>
      <c r="V22" s="187">
        <f t="shared" si="10"/>
        <v>0</v>
      </c>
      <c r="W22" s="187">
        <f t="shared" si="11"/>
        <v>0</v>
      </c>
      <c r="X22" s="17"/>
      <c r="Y22" s="17"/>
      <c r="Z22" s="17"/>
      <c r="AA22" s="17"/>
      <c r="AB22" s="367"/>
      <c r="AC22" s="367"/>
    </row>
    <row r="23" spans="1:30" ht="145.5" customHeight="1" x14ac:dyDescent="0.2">
      <c r="A23" s="15">
        <v>12</v>
      </c>
      <c r="B23" s="418" t="s">
        <v>1415</v>
      </c>
      <c r="C23" s="3" t="s">
        <v>1116</v>
      </c>
      <c r="D23" s="98">
        <v>0</v>
      </c>
      <c r="E23" s="188">
        <f t="shared" si="2"/>
        <v>0</v>
      </c>
      <c r="F23" s="3" t="s">
        <v>1417</v>
      </c>
      <c r="G23" s="20">
        <v>16</v>
      </c>
      <c r="H23" s="13">
        <v>0.70833333333333337</v>
      </c>
      <c r="I23" s="20">
        <f t="shared" si="8"/>
        <v>16</v>
      </c>
      <c r="J23" s="13" t="s">
        <v>1418</v>
      </c>
      <c r="K23" s="417" t="s">
        <v>1598</v>
      </c>
      <c r="L23" s="3" t="s">
        <v>1049</v>
      </c>
      <c r="M23" s="21" t="s">
        <v>1423</v>
      </c>
      <c r="N23" s="10">
        <f t="shared" si="3"/>
        <v>780</v>
      </c>
      <c r="O23" s="20">
        <v>0</v>
      </c>
      <c r="P23" s="2">
        <f t="shared" si="4"/>
        <v>0</v>
      </c>
      <c r="Q23" s="1">
        <v>15</v>
      </c>
      <c r="R23" s="365"/>
      <c r="S23" s="366"/>
      <c r="T23" s="368"/>
      <c r="U23" s="187">
        <f t="shared" si="9"/>
        <v>780</v>
      </c>
      <c r="V23" s="187">
        <f t="shared" si="10"/>
        <v>0</v>
      </c>
      <c r="W23" s="187">
        <f t="shared" si="11"/>
        <v>0</v>
      </c>
      <c r="X23" s="17"/>
      <c r="Y23" s="17"/>
      <c r="Z23" s="17"/>
      <c r="AA23" s="17"/>
      <c r="AB23" s="367"/>
      <c r="AC23" s="367"/>
    </row>
    <row r="24" spans="1:30" ht="141.75" customHeight="1" x14ac:dyDescent="0.2">
      <c r="A24" s="15">
        <v>13</v>
      </c>
      <c r="B24" s="418" t="s">
        <v>1415</v>
      </c>
      <c r="C24" s="3" t="s">
        <v>1116</v>
      </c>
      <c r="D24" s="98">
        <v>0</v>
      </c>
      <c r="E24" s="188">
        <f t="shared" si="2"/>
        <v>0</v>
      </c>
      <c r="F24" s="3" t="s">
        <v>1417</v>
      </c>
      <c r="G24" s="20">
        <v>17</v>
      </c>
      <c r="H24" s="13">
        <v>0.70833333333333337</v>
      </c>
      <c r="I24" s="20">
        <f t="shared" ref="I24:I27" si="12">+G24</f>
        <v>17</v>
      </c>
      <c r="J24" s="13" t="s">
        <v>1418</v>
      </c>
      <c r="K24" s="417" t="s">
        <v>1599</v>
      </c>
      <c r="L24" s="3" t="s">
        <v>1049</v>
      </c>
      <c r="M24" s="21" t="s">
        <v>1423</v>
      </c>
      <c r="N24" s="10">
        <f t="shared" si="3"/>
        <v>780</v>
      </c>
      <c r="O24" s="20">
        <v>0</v>
      </c>
      <c r="P24" s="2">
        <f t="shared" si="4"/>
        <v>0</v>
      </c>
      <c r="Q24" s="1">
        <v>15</v>
      </c>
      <c r="R24" s="365"/>
      <c r="S24" s="366"/>
      <c r="T24" s="367"/>
      <c r="U24" s="187">
        <f t="shared" si="9"/>
        <v>780</v>
      </c>
      <c r="V24" s="187">
        <f t="shared" si="10"/>
        <v>0</v>
      </c>
      <c r="W24" s="187">
        <f t="shared" si="11"/>
        <v>0</v>
      </c>
      <c r="X24" s="17"/>
      <c r="Y24" s="17"/>
      <c r="Z24" s="17"/>
      <c r="AA24" s="17"/>
      <c r="AB24" s="367"/>
      <c r="AC24" s="367"/>
    </row>
    <row r="25" spans="1:30" ht="162.75" customHeight="1" x14ac:dyDescent="0.2">
      <c r="A25" s="15">
        <v>14</v>
      </c>
      <c r="B25" s="418" t="s">
        <v>1416</v>
      </c>
      <c r="C25" s="3" t="s">
        <v>1116</v>
      </c>
      <c r="D25" s="98">
        <v>0</v>
      </c>
      <c r="E25" s="188">
        <f t="shared" si="2"/>
        <v>0</v>
      </c>
      <c r="F25" s="3" t="s">
        <v>1417</v>
      </c>
      <c r="G25" s="20">
        <v>18</v>
      </c>
      <c r="H25" s="13">
        <v>0.70833333333333337</v>
      </c>
      <c r="I25" s="20">
        <f t="shared" si="12"/>
        <v>18</v>
      </c>
      <c r="J25" s="13" t="s">
        <v>1418</v>
      </c>
      <c r="K25" s="417" t="s">
        <v>1682</v>
      </c>
      <c r="L25" s="3" t="s">
        <v>1049</v>
      </c>
      <c r="M25" s="21" t="s">
        <v>1424</v>
      </c>
      <c r="N25" s="10">
        <f t="shared" si="3"/>
        <v>780</v>
      </c>
      <c r="O25" s="20">
        <v>0</v>
      </c>
      <c r="P25" s="2">
        <f t="shared" si="4"/>
        <v>0</v>
      </c>
      <c r="Q25" s="1">
        <v>15</v>
      </c>
      <c r="R25" s="365"/>
      <c r="S25" s="366"/>
      <c r="T25" s="368"/>
      <c r="U25" s="187">
        <f t="shared" si="9"/>
        <v>780</v>
      </c>
      <c r="V25" s="187">
        <f t="shared" si="10"/>
        <v>0</v>
      </c>
      <c r="W25" s="187">
        <f t="shared" si="11"/>
        <v>0</v>
      </c>
      <c r="X25" s="17"/>
      <c r="Y25" s="17"/>
      <c r="Z25" s="17"/>
      <c r="AA25" s="17"/>
      <c r="AB25" s="367"/>
      <c r="AC25" s="367"/>
    </row>
    <row r="26" spans="1:30" ht="162" customHeight="1" x14ac:dyDescent="0.2">
      <c r="A26" s="20">
        <v>15</v>
      </c>
      <c r="B26" s="370" t="s">
        <v>1416</v>
      </c>
      <c r="C26" s="3" t="s">
        <v>1116</v>
      </c>
      <c r="D26" s="98">
        <v>0</v>
      </c>
      <c r="E26" s="188">
        <f t="shared" si="2"/>
        <v>0</v>
      </c>
      <c r="F26" s="3" t="s">
        <v>1417</v>
      </c>
      <c r="G26" s="20">
        <v>20</v>
      </c>
      <c r="H26" s="13">
        <v>0.70833333333333337</v>
      </c>
      <c r="I26" s="20">
        <f t="shared" si="12"/>
        <v>20</v>
      </c>
      <c r="J26" s="13" t="s">
        <v>1418</v>
      </c>
      <c r="K26" s="14" t="s">
        <v>1683</v>
      </c>
      <c r="L26" s="3" t="s">
        <v>1049</v>
      </c>
      <c r="M26" s="21" t="s">
        <v>1424</v>
      </c>
      <c r="N26" s="10">
        <f t="shared" si="3"/>
        <v>780</v>
      </c>
      <c r="O26" s="20">
        <v>0</v>
      </c>
      <c r="P26" s="2">
        <f t="shared" si="4"/>
        <v>0</v>
      </c>
      <c r="Q26" s="1">
        <v>15</v>
      </c>
      <c r="R26" s="365"/>
      <c r="S26" s="366"/>
      <c r="T26" s="367"/>
      <c r="U26" s="187">
        <f t="shared" si="9"/>
        <v>780</v>
      </c>
      <c r="V26" s="187">
        <f t="shared" si="10"/>
        <v>0</v>
      </c>
      <c r="W26" s="187">
        <f t="shared" si="11"/>
        <v>0</v>
      </c>
      <c r="X26" s="17"/>
      <c r="Y26" s="17"/>
      <c r="Z26" s="17"/>
      <c r="AA26" s="17"/>
      <c r="AB26" s="367"/>
      <c r="AC26" s="367"/>
    </row>
    <row r="27" spans="1:30" ht="162" customHeight="1" x14ac:dyDescent="0.2">
      <c r="A27" s="20">
        <v>16</v>
      </c>
      <c r="B27" s="370" t="s">
        <v>1416</v>
      </c>
      <c r="C27" s="3" t="s">
        <v>1116</v>
      </c>
      <c r="D27" s="98">
        <v>0</v>
      </c>
      <c r="E27" s="188">
        <f t="shared" si="2"/>
        <v>0</v>
      </c>
      <c r="F27" s="3" t="s">
        <v>1417</v>
      </c>
      <c r="G27" s="20">
        <v>21</v>
      </c>
      <c r="H27" s="13">
        <v>0.70833333333333337</v>
      </c>
      <c r="I27" s="20">
        <f t="shared" si="12"/>
        <v>21</v>
      </c>
      <c r="J27" s="13" t="s">
        <v>1418</v>
      </c>
      <c r="K27" s="14" t="s">
        <v>1684</v>
      </c>
      <c r="L27" s="3" t="s">
        <v>1049</v>
      </c>
      <c r="M27" s="21" t="s">
        <v>1424</v>
      </c>
      <c r="N27" s="10">
        <f t="shared" si="3"/>
        <v>780</v>
      </c>
      <c r="O27" s="20">
        <v>0</v>
      </c>
      <c r="P27" s="2">
        <f t="shared" si="4"/>
        <v>0</v>
      </c>
      <c r="Q27" s="1">
        <v>15</v>
      </c>
      <c r="R27" s="365"/>
      <c r="S27" s="366"/>
      <c r="T27" s="368"/>
      <c r="U27" s="187">
        <f t="shared" si="9"/>
        <v>780</v>
      </c>
      <c r="V27" s="187">
        <f t="shared" si="10"/>
        <v>0</v>
      </c>
      <c r="W27" s="187">
        <f t="shared" si="11"/>
        <v>0</v>
      </c>
      <c r="X27" s="17"/>
      <c r="Y27" s="17"/>
      <c r="Z27" s="17"/>
      <c r="AA27" s="17"/>
      <c r="AB27" s="367"/>
      <c r="AC27" s="367"/>
    </row>
    <row r="28" spans="1:30" ht="26.25" customHeight="1" x14ac:dyDescent="0.2">
      <c r="A28" s="11" t="s">
        <v>24</v>
      </c>
      <c r="B28" s="606" t="s">
        <v>47</v>
      </c>
      <c r="C28" s="606"/>
      <c r="D28" s="188"/>
      <c r="E28" s="188">
        <f t="shared" si="2"/>
        <v>0</v>
      </c>
      <c r="F28" s="13"/>
      <c r="G28" s="20"/>
      <c r="H28" s="13"/>
      <c r="I28" s="20">
        <f t="shared" ref="I28" si="13">+G28</f>
        <v>0</v>
      </c>
      <c r="J28" s="3"/>
      <c r="K28" s="12"/>
      <c r="L28" s="20"/>
      <c r="M28" s="25"/>
      <c r="N28" s="10">
        <f t="shared" si="3"/>
        <v>0</v>
      </c>
      <c r="O28" s="20">
        <v>0</v>
      </c>
      <c r="P28" s="2">
        <f t="shared" si="4"/>
        <v>0</v>
      </c>
      <c r="Q28" s="1"/>
      <c r="R28" s="371"/>
      <c r="S28" s="20"/>
      <c r="T28" s="357" t="s">
        <v>3</v>
      </c>
      <c r="U28" s="187">
        <f t="shared" si="9"/>
        <v>0</v>
      </c>
      <c r="V28" s="187">
        <f t="shared" si="10"/>
        <v>0</v>
      </c>
      <c r="W28" s="187">
        <f t="shared" si="11"/>
        <v>0</v>
      </c>
      <c r="X28" s="372"/>
      <c r="Y28" s="372"/>
      <c r="Z28" s="372"/>
      <c r="AA28" s="17">
        <f>IF(RIGHT(I28,2)="11",O28,0)</f>
        <v>0</v>
      </c>
      <c r="AB28" s="367">
        <f>IF(RIGHT(I28,2)="11",P28,0)</f>
        <v>0</v>
      </c>
      <c r="AC28" s="367">
        <f>+IF(RIGHT(I28,2)="12",O28,0)</f>
        <v>0</v>
      </c>
      <c r="AD28" s="356">
        <f>+IF(RIGHT(I28,2)="12",P28,0)</f>
        <v>0</v>
      </c>
    </row>
    <row r="29" spans="1:30" ht="70.5" customHeight="1" x14ac:dyDescent="0.2">
      <c r="A29" s="584">
        <v>1</v>
      </c>
      <c r="B29" s="586" t="s">
        <v>1602</v>
      </c>
      <c r="C29" s="18" t="s">
        <v>61</v>
      </c>
      <c r="D29" s="18">
        <v>4.5</v>
      </c>
      <c r="E29" s="188">
        <f t="shared" si="2"/>
        <v>0.375</v>
      </c>
      <c r="F29" s="295" t="s">
        <v>1569</v>
      </c>
      <c r="G29" s="18">
        <v>16</v>
      </c>
      <c r="H29" s="290">
        <v>0.20833333333333334</v>
      </c>
      <c r="I29" s="1">
        <f>G29</f>
        <v>16</v>
      </c>
      <c r="J29" s="580"/>
      <c r="K29" s="588" t="s">
        <v>1570</v>
      </c>
      <c r="L29" s="580"/>
      <c r="M29" s="582" t="s">
        <v>1571</v>
      </c>
      <c r="N29" s="10">
        <f t="shared" si="3"/>
        <v>5</v>
      </c>
      <c r="O29" s="20">
        <f>4012+4394</f>
        <v>8406</v>
      </c>
      <c r="P29" s="2">
        <f t="shared" si="4"/>
        <v>42030</v>
      </c>
      <c r="Q29" s="1">
        <v>2</v>
      </c>
      <c r="R29" s="371"/>
      <c r="S29" s="20"/>
      <c r="T29" s="368"/>
      <c r="U29" s="187">
        <f t="shared" si="9"/>
        <v>5</v>
      </c>
      <c r="V29" s="187">
        <f t="shared" si="10"/>
        <v>42030</v>
      </c>
      <c r="W29" s="187">
        <f t="shared" si="11"/>
        <v>8406</v>
      </c>
      <c r="X29" s="372"/>
      <c r="Y29" s="372"/>
      <c r="Z29" s="372"/>
      <c r="AA29" s="17"/>
      <c r="AB29" s="367"/>
      <c r="AC29" s="367"/>
    </row>
    <row r="30" spans="1:30" ht="70.5" customHeight="1" x14ac:dyDescent="0.2">
      <c r="A30" s="585"/>
      <c r="B30" s="587"/>
      <c r="C30" s="18" t="s">
        <v>63</v>
      </c>
      <c r="D30" s="18">
        <v>5.5</v>
      </c>
      <c r="E30" s="188">
        <f t="shared" si="2"/>
        <v>0.45833333333333331</v>
      </c>
      <c r="F30" s="295" t="s">
        <v>1569</v>
      </c>
      <c r="G30" s="18">
        <v>16</v>
      </c>
      <c r="H30" s="290">
        <v>0.20833333333333334</v>
      </c>
      <c r="I30" s="1">
        <f>G30</f>
        <v>16</v>
      </c>
      <c r="J30" s="581"/>
      <c r="K30" s="589"/>
      <c r="L30" s="581"/>
      <c r="M30" s="583"/>
      <c r="N30" s="10">
        <f t="shared" si="3"/>
        <v>5</v>
      </c>
      <c r="O30" s="20">
        <v>3896</v>
      </c>
      <c r="P30" s="2">
        <f t="shared" si="4"/>
        <v>19480</v>
      </c>
      <c r="Q30" s="1">
        <v>6</v>
      </c>
      <c r="R30" s="371"/>
      <c r="S30" s="20"/>
      <c r="T30" s="368"/>
      <c r="U30" s="187">
        <f t="shared" si="9"/>
        <v>5</v>
      </c>
      <c r="V30" s="187">
        <f t="shared" si="10"/>
        <v>19480</v>
      </c>
      <c r="W30" s="187">
        <f t="shared" si="11"/>
        <v>3896</v>
      </c>
      <c r="X30" s="372"/>
      <c r="Y30" s="372"/>
      <c r="Z30" s="372"/>
      <c r="AA30" s="17"/>
      <c r="AB30" s="367"/>
      <c r="AC30" s="367"/>
    </row>
    <row r="31" spans="1:30" ht="406.5" customHeight="1" x14ac:dyDescent="0.2">
      <c r="A31" s="414">
        <v>1.1000000000000001</v>
      </c>
      <c r="B31" s="415" t="s">
        <v>1572</v>
      </c>
      <c r="C31" s="18" t="s">
        <v>61</v>
      </c>
      <c r="D31" s="18">
        <v>2.5</v>
      </c>
      <c r="E31" s="188">
        <f t="shared" si="2"/>
        <v>25</v>
      </c>
      <c r="F31" s="295" t="s">
        <v>1056</v>
      </c>
      <c r="G31" s="18">
        <v>16</v>
      </c>
      <c r="H31" s="290">
        <v>0.625</v>
      </c>
      <c r="I31" s="1">
        <f>G31</f>
        <v>16</v>
      </c>
      <c r="J31" s="18" t="s">
        <v>1582</v>
      </c>
      <c r="K31" s="340" t="s">
        <v>1600</v>
      </c>
      <c r="L31" s="18" t="s">
        <v>1049</v>
      </c>
      <c r="M31" s="373" t="s">
        <v>1573</v>
      </c>
      <c r="N31" s="10">
        <f t="shared" si="3"/>
        <v>600</v>
      </c>
      <c r="O31" s="295" t="s">
        <v>1560</v>
      </c>
      <c r="P31" s="2">
        <f t="shared" si="4"/>
        <v>2190600</v>
      </c>
      <c r="Q31" s="18">
        <v>50</v>
      </c>
      <c r="R31" s="371"/>
      <c r="S31" s="20"/>
      <c r="T31" s="368"/>
      <c r="U31" s="187">
        <f t="shared" si="9"/>
        <v>600</v>
      </c>
      <c r="V31" s="187">
        <f t="shared" si="10"/>
        <v>2190600</v>
      </c>
      <c r="W31" s="187">
        <f t="shared" si="11"/>
        <v>0</v>
      </c>
      <c r="X31" s="372"/>
      <c r="Y31" s="372"/>
      <c r="Z31" s="372"/>
      <c r="AA31" s="17"/>
      <c r="AB31" s="367"/>
      <c r="AC31" s="367"/>
    </row>
    <row r="32" spans="1:30" ht="110.25" customHeight="1" x14ac:dyDescent="0.2">
      <c r="A32" s="584">
        <v>1.2</v>
      </c>
      <c r="B32" s="586" t="s">
        <v>1603</v>
      </c>
      <c r="C32" s="18" t="s">
        <v>61</v>
      </c>
      <c r="D32" s="18">
        <v>4.5</v>
      </c>
      <c r="E32" s="188">
        <f t="shared" si="2"/>
        <v>0.375</v>
      </c>
      <c r="F32" s="295" t="s">
        <v>1597</v>
      </c>
      <c r="G32" s="18">
        <v>16</v>
      </c>
      <c r="H32" s="290">
        <v>0.62847222222222221</v>
      </c>
      <c r="I32" s="1">
        <f>G32</f>
        <v>16</v>
      </c>
      <c r="J32" s="580"/>
      <c r="K32" s="588" t="s">
        <v>1574</v>
      </c>
      <c r="L32" s="580"/>
      <c r="M32" s="582" t="s">
        <v>1575</v>
      </c>
      <c r="N32" s="10">
        <f t="shared" si="3"/>
        <v>5</v>
      </c>
      <c r="O32" s="20">
        <f>4012+4394</f>
        <v>8406</v>
      </c>
      <c r="P32" s="2">
        <f t="shared" si="4"/>
        <v>42030</v>
      </c>
      <c r="Q32" s="1">
        <v>2</v>
      </c>
      <c r="R32" s="371"/>
      <c r="S32" s="20"/>
      <c r="T32" s="368"/>
      <c r="U32" s="187">
        <f t="shared" si="9"/>
        <v>5</v>
      </c>
      <c r="V32" s="187">
        <f t="shared" si="10"/>
        <v>42030</v>
      </c>
      <c r="W32" s="187">
        <f t="shared" si="11"/>
        <v>8406</v>
      </c>
      <c r="X32" s="372"/>
      <c r="Y32" s="372"/>
      <c r="Z32" s="372"/>
      <c r="AA32" s="17"/>
      <c r="AB32" s="367"/>
      <c r="AC32" s="367"/>
    </row>
    <row r="33" spans="1:29" ht="110.25" customHeight="1" x14ac:dyDescent="0.2">
      <c r="A33" s="585"/>
      <c r="B33" s="587"/>
      <c r="C33" s="18" t="s">
        <v>63</v>
      </c>
      <c r="D33" s="18">
        <v>5.5</v>
      </c>
      <c r="E33" s="188">
        <f t="shared" si="2"/>
        <v>0.45833333333333331</v>
      </c>
      <c r="F33" s="295" t="s">
        <v>1597</v>
      </c>
      <c r="G33" s="18">
        <v>16</v>
      </c>
      <c r="H33" s="290">
        <v>0.62847222222222221</v>
      </c>
      <c r="I33" s="1">
        <f>G33</f>
        <v>16</v>
      </c>
      <c r="J33" s="581"/>
      <c r="K33" s="589"/>
      <c r="L33" s="581"/>
      <c r="M33" s="583"/>
      <c r="N33" s="10">
        <f t="shared" si="3"/>
        <v>5</v>
      </c>
      <c r="O33" s="20">
        <v>3896</v>
      </c>
      <c r="P33" s="2">
        <f t="shared" si="4"/>
        <v>19480</v>
      </c>
      <c r="Q33" s="1">
        <v>6</v>
      </c>
      <c r="R33" s="371"/>
      <c r="S33" s="20"/>
      <c r="T33" s="368"/>
      <c r="U33" s="187">
        <f t="shared" si="9"/>
        <v>5</v>
      </c>
      <c r="V33" s="187">
        <f t="shared" si="10"/>
        <v>19480</v>
      </c>
      <c r="W33" s="187">
        <f t="shared" si="11"/>
        <v>3896</v>
      </c>
      <c r="X33" s="372"/>
      <c r="Y33" s="372"/>
      <c r="Z33" s="372"/>
      <c r="AA33" s="17"/>
      <c r="AB33" s="367"/>
      <c r="AC33" s="367"/>
    </row>
    <row r="34" spans="1:29" ht="150" customHeight="1" x14ac:dyDescent="0.2">
      <c r="A34" s="584">
        <v>2</v>
      </c>
      <c r="B34" s="596" t="s">
        <v>1381</v>
      </c>
      <c r="C34" s="100" t="s">
        <v>62</v>
      </c>
      <c r="D34" s="20">
        <v>0</v>
      </c>
      <c r="E34" s="188">
        <f t="shared" si="2"/>
        <v>0</v>
      </c>
      <c r="F34" s="13">
        <v>0.19791666666666666</v>
      </c>
      <c r="G34" s="1">
        <v>16</v>
      </c>
      <c r="H34" s="13">
        <v>0.20833333333333334</v>
      </c>
      <c r="I34" s="1">
        <f>+G34</f>
        <v>16</v>
      </c>
      <c r="J34" s="13"/>
      <c r="K34" s="287" t="s">
        <v>1383</v>
      </c>
      <c r="L34" s="13"/>
      <c r="M34" s="12" t="s">
        <v>1382</v>
      </c>
      <c r="N34" s="10">
        <f t="shared" si="3"/>
        <v>15</v>
      </c>
      <c r="O34" s="20">
        <v>0</v>
      </c>
      <c r="P34" s="2">
        <f t="shared" si="4"/>
        <v>0</v>
      </c>
      <c r="Q34" s="1">
        <v>4</v>
      </c>
      <c r="R34" s="192" t="s">
        <v>1385</v>
      </c>
      <c r="S34" s="20"/>
      <c r="T34" s="368" t="s">
        <v>1385</v>
      </c>
      <c r="U34" s="187">
        <f t="shared" si="9"/>
        <v>15</v>
      </c>
      <c r="V34" s="187">
        <f t="shared" si="10"/>
        <v>0</v>
      </c>
      <c r="W34" s="187">
        <f t="shared" si="11"/>
        <v>0</v>
      </c>
      <c r="X34" s="372"/>
      <c r="Y34" s="372"/>
      <c r="Z34" s="372"/>
      <c r="AA34" s="17"/>
      <c r="AB34" s="367"/>
      <c r="AC34" s="367"/>
    </row>
    <row r="35" spans="1:29" ht="132.75" customHeight="1" x14ac:dyDescent="0.2">
      <c r="A35" s="585"/>
      <c r="B35" s="597"/>
      <c r="C35" s="100" t="s">
        <v>62</v>
      </c>
      <c r="D35" s="20">
        <v>0</v>
      </c>
      <c r="E35" s="188">
        <f t="shared" si="2"/>
        <v>0</v>
      </c>
      <c r="F35" s="13">
        <v>0.5</v>
      </c>
      <c r="G35" s="1">
        <v>16</v>
      </c>
      <c r="H35" s="13">
        <v>0.51041666666666663</v>
      </c>
      <c r="I35" s="1">
        <f>+G35</f>
        <v>16</v>
      </c>
      <c r="J35" s="13"/>
      <c r="K35" s="287" t="s">
        <v>1391</v>
      </c>
      <c r="L35" s="13"/>
      <c r="M35" s="12" t="s">
        <v>1392</v>
      </c>
      <c r="N35" s="10">
        <f t="shared" si="3"/>
        <v>15</v>
      </c>
      <c r="O35" s="20">
        <v>0</v>
      </c>
      <c r="P35" s="2">
        <f t="shared" si="4"/>
        <v>0</v>
      </c>
      <c r="Q35" s="1">
        <v>4</v>
      </c>
      <c r="R35" s="192"/>
      <c r="S35" s="20"/>
      <c r="T35" s="368"/>
      <c r="U35" s="187">
        <f t="shared" si="9"/>
        <v>15</v>
      </c>
      <c r="V35" s="187">
        <f t="shared" si="10"/>
        <v>0</v>
      </c>
      <c r="W35" s="187">
        <f t="shared" si="11"/>
        <v>0</v>
      </c>
      <c r="X35" s="372"/>
      <c r="Y35" s="372"/>
      <c r="Z35" s="372"/>
      <c r="AA35" s="17"/>
      <c r="AB35" s="367"/>
      <c r="AC35" s="367"/>
    </row>
    <row r="36" spans="1:29" ht="373.5" customHeight="1" x14ac:dyDescent="0.2">
      <c r="A36" s="15">
        <v>2.1</v>
      </c>
      <c r="B36" s="417" t="s">
        <v>1384</v>
      </c>
      <c r="C36" s="100" t="s">
        <v>62</v>
      </c>
      <c r="D36" s="20">
        <v>0</v>
      </c>
      <c r="E36" s="188">
        <f t="shared" si="2"/>
        <v>0</v>
      </c>
      <c r="F36" s="13">
        <v>0.20833333333333334</v>
      </c>
      <c r="G36" s="20">
        <v>16</v>
      </c>
      <c r="H36" s="13">
        <v>0.45833333333333331</v>
      </c>
      <c r="I36" s="1">
        <f>+G36</f>
        <v>16</v>
      </c>
      <c r="J36" s="13" t="s">
        <v>1388</v>
      </c>
      <c r="K36" s="14" t="s">
        <v>1387</v>
      </c>
      <c r="L36" s="20" t="s">
        <v>1049</v>
      </c>
      <c r="M36" s="288" t="s">
        <v>1386</v>
      </c>
      <c r="N36" s="10">
        <f t="shared" si="3"/>
        <v>360</v>
      </c>
      <c r="O36" s="20">
        <v>0</v>
      </c>
      <c r="P36" s="2">
        <f t="shared" si="4"/>
        <v>0</v>
      </c>
      <c r="Q36" s="20">
        <v>10</v>
      </c>
      <c r="R36" s="192"/>
      <c r="S36" s="20"/>
      <c r="T36" s="368"/>
      <c r="U36" s="187">
        <f t="shared" si="9"/>
        <v>360</v>
      </c>
      <c r="V36" s="187">
        <f t="shared" si="10"/>
        <v>0</v>
      </c>
      <c r="W36" s="187">
        <f t="shared" si="11"/>
        <v>0</v>
      </c>
      <c r="X36" s="372"/>
      <c r="Y36" s="372"/>
      <c r="Z36" s="372"/>
      <c r="AA36" s="17"/>
      <c r="AB36" s="367"/>
      <c r="AC36" s="367"/>
    </row>
    <row r="37" spans="1:29" ht="246.75" customHeight="1" x14ac:dyDescent="0.2">
      <c r="A37" s="416"/>
      <c r="B37" s="110"/>
      <c r="C37" s="100" t="s">
        <v>62</v>
      </c>
      <c r="D37" s="20"/>
      <c r="E37" s="188">
        <f t="shared" si="2"/>
        <v>0</v>
      </c>
      <c r="F37" s="13"/>
      <c r="G37" s="20"/>
      <c r="H37" s="13"/>
      <c r="I37" s="1"/>
      <c r="J37" s="23" t="s">
        <v>1389</v>
      </c>
      <c r="K37" s="25" t="s">
        <v>1610</v>
      </c>
      <c r="L37" s="19"/>
      <c r="M37" s="350"/>
      <c r="N37" s="10">
        <f t="shared" si="3"/>
        <v>0</v>
      </c>
      <c r="O37" s="20"/>
      <c r="P37" s="2">
        <f t="shared" si="4"/>
        <v>0</v>
      </c>
      <c r="Q37" s="20"/>
      <c r="R37" s="192"/>
      <c r="S37" s="20"/>
      <c r="T37" s="368"/>
      <c r="U37" s="187">
        <f t="shared" si="9"/>
        <v>0</v>
      </c>
      <c r="V37" s="187">
        <f t="shared" si="10"/>
        <v>0</v>
      </c>
      <c r="W37" s="187">
        <f t="shared" si="11"/>
        <v>0</v>
      </c>
      <c r="X37" s="372"/>
      <c r="Y37" s="372"/>
      <c r="Z37" s="372"/>
      <c r="AA37" s="17"/>
      <c r="AB37" s="367"/>
      <c r="AC37" s="367"/>
    </row>
    <row r="38" spans="1:29" ht="144" customHeight="1" x14ac:dyDescent="0.2">
      <c r="A38" s="416">
        <v>2.2000000000000002</v>
      </c>
      <c r="B38" s="110" t="s">
        <v>1390</v>
      </c>
      <c r="C38" s="100" t="s">
        <v>62</v>
      </c>
      <c r="D38" s="20">
        <v>0</v>
      </c>
      <c r="E38" s="188">
        <f t="shared" si="2"/>
        <v>0</v>
      </c>
      <c r="F38" s="13">
        <v>0.52083333333333337</v>
      </c>
      <c r="G38" s="1">
        <v>16</v>
      </c>
      <c r="H38" s="13">
        <v>0.53125</v>
      </c>
      <c r="I38" s="1">
        <f>+G38</f>
        <v>16</v>
      </c>
      <c r="J38" s="13"/>
      <c r="K38" s="287" t="s">
        <v>1394</v>
      </c>
      <c r="L38" s="13"/>
      <c r="M38" s="12" t="s">
        <v>1393</v>
      </c>
      <c r="N38" s="10">
        <f t="shared" si="3"/>
        <v>15</v>
      </c>
      <c r="O38" s="20">
        <v>0</v>
      </c>
      <c r="P38" s="2">
        <f t="shared" si="4"/>
        <v>0</v>
      </c>
      <c r="Q38" s="1">
        <v>4</v>
      </c>
      <c r="R38" s="192"/>
      <c r="S38" s="20"/>
      <c r="T38" s="368"/>
      <c r="U38" s="187">
        <f t="shared" si="9"/>
        <v>15</v>
      </c>
      <c r="V38" s="187">
        <f t="shared" si="10"/>
        <v>0</v>
      </c>
      <c r="W38" s="187">
        <f t="shared" si="11"/>
        <v>0</v>
      </c>
      <c r="X38" s="372"/>
      <c r="Y38" s="372"/>
      <c r="Z38" s="372"/>
      <c r="AA38" s="17"/>
      <c r="AB38" s="367"/>
      <c r="AC38" s="367"/>
    </row>
    <row r="39" spans="1:29" ht="66" customHeight="1" x14ac:dyDescent="0.2">
      <c r="A39" s="590">
        <v>3</v>
      </c>
      <c r="B39" s="650" t="s">
        <v>1120</v>
      </c>
      <c r="C39" s="100" t="s">
        <v>60</v>
      </c>
      <c r="D39" s="188">
        <v>0</v>
      </c>
      <c r="E39" s="188">
        <f t="shared" si="2"/>
        <v>0</v>
      </c>
      <c r="F39" s="374">
        <v>0.16666666666666666</v>
      </c>
      <c r="G39" s="10">
        <v>16</v>
      </c>
      <c r="H39" s="374">
        <v>0.17708333333333334</v>
      </c>
      <c r="I39" s="10">
        <f>+G39</f>
        <v>16</v>
      </c>
      <c r="J39" s="647"/>
      <c r="K39" s="648" t="s">
        <v>1443</v>
      </c>
      <c r="L39" s="647"/>
      <c r="M39" s="649" t="s">
        <v>1121</v>
      </c>
      <c r="N39" s="10">
        <f t="shared" si="3"/>
        <v>15</v>
      </c>
      <c r="O39" s="20">
        <v>0</v>
      </c>
      <c r="P39" s="2">
        <f t="shared" si="4"/>
        <v>0</v>
      </c>
      <c r="Q39" s="1">
        <v>0</v>
      </c>
      <c r="R39" s="371"/>
      <c r="S39" s="20"/>
      <c r="T39" s="357" t="s">
        <v>1403</v>
      </c>
      <c r="U39" s="187">
        <f t="shared" si="9"/>
        <v>15</v>
      </c>
      <c r="V39" s="187">
        <f t="shared" si="10"/>
        <v>0</v>
      </c>
      <c r="W39" s="187">
        <f t="shared" si="11"/>
        <v>0</v>
      </c>
      <c r="X39" s="372"/>
      <c r="Y39" s="372"/>
      <c r="Z39" s="372"/>
      <c r="AA39" s="17"/>
      <c r="AB39" s="367"/>
      <c r="AC39" s="367"/>
    </row>
    <row r="40" spans="1:29" ht="66" customHeight="1" x14ac:dyDescent="0.2">
      <c r="A40" s="590"/>
      <c r="B40" s="650"/>
      <c r="C40" s="100" t="s">
        <v>58</v>
      </c>
      <c r="D40" s="188">
        <v>0</v>
      </c>
      <c r="E40" s="188">
        <f t="shared" si="2"/>
        <v>0</v>
      </c>
      <c r="F40" s="374">
        <v>0.16666666666666666</v>
      </c>
      <c r="G40" s="10">
        <v>16</v>
      </c>
      <c r="H40" s="374">
        <v>0.17708333333333334</v>
      </c>
      <c r="I40" s="10">
        <f>+G40</f>
        <v>16</v>
      </c>
      <c r="J40" s="647"/>
      <c r="K40" s="648"/>
      <c r="L40" s="647"/>
      <c r="M40" s="649"/>
      <c r="N40" s="10">
        <f t="shared" si="3"/>
        <v>15</v>
      </c>
      <c r="O40" s="20">
        <v>0</v>
      </c>
      <c r="P40" s="2">
        <f t="shared" si="4"/>
        <v>0</v>
      </c>
      <c r="Q40" s="1">
        <v>4</v>
      </c>
      <c r="R40" s="371"/>
      <c r="S40" s="20"/>
      <c r="U40" s="187">
        <f t="shared" si="9"/>
        <v>15</v>
      </c>
      <c r="V40" s="187">
        <f t="shared" si="10"/>
        <v>0</v>
      </c>
      <c r="W40" s="187">
        <f t="shared" si="11"/>
        <v>0</v>
      </c>
      <c r="X40" s="372"/>
      <c r="Y40" s="372"/>
      <c r="Z40" s="372"/>
      <c r="AA40" s="17"/>
      <c r="AB40" s="367"/>
      <c r="AC40" s="367"/>
    </row>
    <row r="41" spans="1:29" ht="66" customHeight="1" x14ac:dyDescent="0.2">
      <c r="A41" s="590"/>
      <c r="B41" s="650"/>
      <c r="C41" s="100" t="s">
        <v>60</v>
      </c>
      <c r="D41" s="188">
        <v>0</v>
      </c>
      <c r="E41" s="188">
        <f t="shared" si="2"/>
        <v>0</v>
      </c>
      <c r="F41" s="374">
        <v>0.79166666666666663</v>
      </c>
      <c r="G41" s="10">
        <v>18</v>
      </c>
      <c r="H41" s="374">
        <v>0.80208333333333337</v>
      </c>
      <c r="I41" s="10">
        <f>+G41</f>
        <v>18</v>
      </c>
      <c r="J41" s="647"/>
      <c r="K41" s="648" t="s">
        <v>1442</v>
      </c>
      <c r="L41" s="647"/>
      <c r="M41" s="649" t="s">
        <v>1122</v>
      </c>
      <c r="N41" s="10">
        <f t="shared" si="3"/>
        <v>15</v>
      </c>
      <c r="O41" s="20">
        <v>0</v>
      </c>
      <c r="P41" s="2">
        <f t="shared" si="4"/>
        <v>0</v>
      </c>
      <c r="Q41" s="1">
        <v>0</v>
      </c>
      <c r="R41" s="371"/>
      <c r="S41" s="20"/>
      <c r="U41" s="187">
        <f t="shared" si="9"/>
        <v>15</v>
      </c>
      <c r="V41" s="187">
        <f t="shared" si="10"/>
        <v>0</v>
      </c>
      <c r="W41" s="187">
        <f t="shared" si="11"/>
        <v>0</v>
      </c>
      <c r="X41" s="372"/>
      <c r="Y41" s="372"/>
      <c r="Z41" s="372"/>
      <c r="AA41" s="17"/>
      <c r="AB41" s="367"/>
      <c r="AC41" s="367"/>
    </row>
    <row r="42" spans="1:29" ht="66" customHeight="1" x14ac:dyDescent="0.2">
      <c r="A42" s="590"/>
      <c r="B42" s="650"/>
      <c r="C42" s="100" t="s">
        <v>58</v>
      </c>
      <c r="D42" s="188">
        <v>0</v>
      </c>
      <c r="E42" s="188">
        <f t="shared" si="2"/>
        <v>0</v>
      </c>
      <c r="F42" s="374">
        <v>0.79166666666666663</v>
      </c>
      <c r="G42" s="10">
        <v>18</v>
      </c>
      <c r="H42" s="374">
        <v>0.80208333333333337</v>
      </c>
      <c r="I42" s="10">
        <f t="shared" ref="I42" si="14">+G42</f>
        <v>18</v>
      </c>
      <c r="J42" s="647"/>
      <c r="K42" s="648"/>
      <c r="L42" s="647"/>
      <c r="M42" s="649"/>
      <c r="N42" s="10">
        <f t="shared" si="3"/>
        <v>15</v>
      </c>
      <c r="O42" s="20">
        <v>0</v>
      </c>
      <c r="P42" s="2">
        <f t="shared" si="4"/>
        <v>0</v>
      </c>
      <c r="Q42" s="1">
        <v>4</v>
      </c>
      <c r="R42" s="371"/>
      <c r="S42" s="20"/>
      <c r="U42" s="187">
        <f t="shared" si="9"/>
        <v>15</v>
      </c>
      <c r="V42" s="187">
        <f t="shared" si="10"/>
        <v>0</v>
      </c>
      <c r="W42" s="187">
        <f t="shared" si="11"/>
        <v>0</v>
      </c>
      <c r="X42" s="372"/>
      <c r="Y42" s="372"/>
      <c r="Z42" s="372"/>
      <c r="AA42" s="17"/>
      <c r="AB42" s="367"/>
      <c r="AC42" s="367"/>
    </row>
    <row r="43" spans="1:29" ht="119.25" customHeight="1" x14ac:dyDescent="0.2">
      <c r="A43" s="590">
        <v>4</v>
      </c>
      <c r="B43" s="650" t="s">
        <v>1123</v>
      </c>
      <c r="C43" s="100" t="s">
        <v>60</v>
      </c>
      <c r="D43" s="188">
        <v>0</v>
      </c>
      <c r="E43" s="188">
        <f t="shared" si="2"/>
        <v>0</v>
      </c>
      <c r="F43" s="13">
        <v>0.1875</v>
      </c>
      <c r="G43" s="20">
        <v>16</v>
      </c>
      <c r="H43" s="13">
        <v>0.19791666666666666</v>
      </c>
      <c r="I43" s="20">
        <f>+G43</f>
        <v>16</v>
      </c>
      <c r="J43" s="13"/>
      <c r="K43" s="287" t="s">
        <v>1444</v>
      </c>
      <c r="L43" s="13"/>
      <c r="M43" s="12" t="s">
        <v>1124</v>
      </c>
      <c r="N43" s="10">
        <f t="shared" si="3"/>
        <v>15</v>
      </c>
      <c r="O43" s="20">
        <v>0</v>
      </c>
      <c r="P43" s="2">
        <f t="shared" si="4"/>
        <v>0</v>
      </c>
      <c r="Q43" s="1">
        <v>4</v>
      </c>
      <c r="R43" s="371"/>
      <c r="S43" s="20"/>
      <c r="U43" s="187">
        <f t="shared" si="9"/>
        <v>15</v>
      </c>
      <c r="V43" s="187">
        <f t="shared" si="10"/>
        <v>0</v>
      </c>
      <c r="W43" s="187">
        <f t="shared" si="11"/>
        <v>0</v>
      </c>
      <c r="X43" s="372"/>
      <c r="Y43" s="372"/>
      <c r="Z43" s="372"/>
      <c r="AA43" s="17"/>
      <c r="AB43" s="367"/>
      <c r="AC43" s="367"/>
    </row>
    <row r="44" spans="1:29" ht="105.75" customHeight="1" x14ac:dyDescent="0.2">
      <c r="A44" s="590"/>
      <c r="B44" s="650"/>
      <c r="C44" s="100" t="s">
        <v>60</v>
      </c>
      <c r="D44" s="188">
        <v>0</v>
      </c>
      <c r="E44" s="188">
        <f t="shared" si="2"/>
        <v>0</v>
      </c>
      <c r="F44" s="13">
        <v>0.8125</v>
      </c>
      <c r="G44" s="20">
        <v>18</v>
      </c>
      <c r="H44" s="13">
        <v>0.82291666666666663</v>
      </c>
      <c r="I44" s="20">
        <f>+G44</f>
        <v>18</v>
      </c>
      <c r="J44" s="13"/>
      <c r="K44" s="287" t="s">
        <v>1445</v>
      </c>
      <c r="L44" s="13"/>
      <c r="M44" s="12" t="s">
        <v>1125</v>
      </c>
      <c r="N44" s="10">
        <f t="shared" si="3"/>
        <v>15</v>
      </c>
      <c r="O44" s="20">
        <v>0</v>
      </c>
      <c r="P44" s="2">
        <f t="shared" si="4"/>
        <v>0</v>
      </c>
      <c r="Q44" s="1">
        <v>4</v>
      </c>
      <c r="R44" s="371"/>
      <c r="S44" s="20"/>
      <c r="U44" s="187">
        <f t="shared" si="9"/>
        <v>15</v>
      </c>
      <c r="V44" s="187">
        <f t="shared" si="10"/>
        <v>0</v>
      </c>
      <c r="W44" s="187">
        <f t="shared" si="11"/>
        <v>0</v>
      </c>
      <c r="X44" s="372"/>
      <c r="Y44" s="372"/>
      <c r="Z44" s="372"/>
      <c r="AA44" s="17"/>
      <c r="AB44" s="367"/>
      <c r="AC44" s="367"/>
    </row>
    <row r="45" spans="1:29" ht="72" customHeight="1" x14ac:dyDescent="0.2">
      <c r="A45" s="590">
        <v>5</v>
      </c>
      <c r="B45" s="650" t="s">
        <v>1126</v>
      </c>
      <c r="C45" s="100" t="s">
        <v>64</v>
      </c>
      <c r="D45" s="188">
        <v>0</v>
      </c>
      <c r="E45" s="188">
        <f t="shared" si="2"/>
        <v>0</v>
      </c>
      <c r="F45" s="375">
        <v>0.20833333333333334</v>
      </c>
      <c r="G45" s="10">
        <v>16</v>
      </c>
      <c r="H45" s="375">
        <v>0.21875</v>
      </c>
      <c r="I45" s="10">
        <f>+G45</f>
        <v>16</v>
      </c>
      <c r="J45" s="647"/>
      <c r="K45" s="648" t="s">
        <v>1447</v>
      </c>
      <c r="L45" s="647"/>
      <c r="M45" s="649" t="s">
        <v>1127</v>
      </c>
      <c r="N45" s="10">
        <f t="shared" si="3"/>
        <v>15</v>
      </c>
      <c r="O45" s="20">
        <v>0</v>
      </c>
      <c r="P45" s="2">
        <f t="shared" si="4"/>
        <v>0</v>
      </c>
      <c r="Q45" s="1">
        <v>0</v>
      </c>
      <c r="R45" s="371"/>
      <c r="S45" s="20"/>
      <c r="U45" s="187">
        <f t="shared" si="9"/>
        <v>15</v>
      </c>
      <c r="V45" s="187">
        <f t="shared" si="10"/>
        <v>0</v>
      </c>
      <c r="W45" s="187">
        <f t="shared" si="11"/>
        <v>0</v>
      </c>
      <c r="X45" s="372"/>
      <c r="Y45" s="372"/>
      <c r="Z45" s="372"/>
      <c r="AA45" s="17"/>
      <c r="AB45" s="367"/>
      <c r="AC45" s="367"/>
    </row>
    <row r="46" spans="1:29" ht="72" customHeight="1" x14ac:dyDescent="0.2">
      <c r="A46" s="590"/>
      <c r="B46" s="650"/>
      <c r="C46" s="100" t="s">
        <v>58</v>
      </c>
      <c r="D46" s="188">
        <v>0</v>
      </c>
      <c r="E46" s="188">
        <f t="shared" si="2"/>
        <v>0</v>
      </c>
      <c r="F46" s="375">
        <v>0.20833333333333334</v>
      </c>
      <c r="G46" s="10">
        <v>16</v>
      </c>
      <c r="H46" s="375">
        <v>0.21875</v>
      </c>
      <c r="I46" s="10">
        <f>+G46</f>
        <v>16</v>
      </c>
      <c r="J46" s="647"/>
      <c r="K46" s="648"/>
      <c r="L46" s="592"/>
      <c r="M46" s="649"/>
      <c r="N46" s="10">
        <f t="shared" si="3"/>
        <v>15</v>
      </c>
      <c r="O46" s="20">
        <v>0</v>
      </c>
      <c r="P46" s="2">
        <f t="shared" si="4"/>
        <v>0</v>
      </c>
      <c r="Q46" s="1">
        <v>4</v>
      </c>
      <c r="R46" s="371"/>
      <c r="S46" s="20"/>
      <c r="U46" s="187">
        <f t="shared" si="9"/>
        <v>15</v>
      </c>
      <c r="V46" s="187">
        <f t="shared" si="10"/>
        <v>0</v>
      </c>
      <c r="W46" s="187">
        <f t="shared" si="11"/>
        <v>0</v>
      </c>
      <c r="X46" s="372"/>
      <c r="Y46" s="372"/>
      <c r="Z46" s="372"/>
      <c r="AA46" s="17"/>
      <c r="AB46" s="367"/>
      <c r="AC46" s="367"/>
    </row>
    <row r="47" spans="1:29" ht="72" customHeight="1" x14ac:dyDescent="0.2">
      <c r="A47" s="590"/>
      <c r="B47" s="650"/>
      <c r="C47" s="100" t="s">
        <v>64</v>
      </c>
      <c r="D47" s="188">
        <v>0</v>
      </c>
      <c r="E47" s="188">
        <f t="shared" si="2"/>
        <v>0</v>
      </c>
      <c r="F47" s="375">
        <v>0.83333333333333337</v>
      </c>
      <c r="G47" s="10">
        <v>18</v>
      </c>
      <c r="H47" s="375">
        <v>0.84375</v>
      </c>
      <c r="I47" s="10">
        <f>+G47</f>
        <v>18</v>
      </c>
      <c r="J47" s="647"/>
      <c r="K47" s="648" t="s">
        <v>1446</v>
      </c>
      <c r="L47" s="647"/>
      <c r="M47" s="649" t="s">
        <v>1128</v>
      </c>
      <c r="N47" s="10">
        <f t="shared" si="3"/>
        <v>15</v>
      </c>
      <c r="O47" s="20">
        <v>0</v>
      </c>
      <c r="P47" s="2">
        <f t="shared" si="4"/>
        <v>0</v>
      </c>
      <c r="Q47" s="1">
        <v>0</v>
      </c>
      <c r="R47" s="371"/>
      <c r="S47" s="20"/>
      <c r="U47" s="187">
        <f t="shared" si="9"/>
        <v>15</v>
      </c>
      <c r="V47" s="187">
        <f t="shared" si="10"/>
        <v>0</v>
      </c>
      <c r="W47" s="187">
        <f t="shared" si="11"/>
        <v>0</v>
      </c>
      <c r="X47" s="372"/>
      <c r="Y47" s="372"/>
      <c r="Z47" s="372"/>
      <c r="AA47" s="17"/>
      <c r="AB47" s="367"/>
      <c r="AC47" s="367"/>
    </row>
    <row r="48" spans="1:29" ht="72" customHeight="1" x14ac:dyDescent="0.2">
      <c r="A48" s="590"/>
      <c r="B48" s="650"/>
      <c r="C48" s="100" t="s">
        <v>58</v>
      </c>
      <c r="D48" s="188">
        <v>0</v>
      </c>
      <c r="E48" s="188">
        <f t="shared" si="2"/>
        <v>0</v>
      </c>
      <c r="F48" s="375">
        <v>0.83333333333333337</v>
      </c>
      <c r="G48" s="10">
        <v>18</v>
      </c>
      <c r="H48" s="375">
        <v>0.84375</v>
      </c>
      <c r="I48" s="10">
        <f t="shared" ref="I48:I52" si="15">+G48</f>
        <v>18</v>
      </c>
      <c r="J48" s="647"/>
      <c r="K48" s="648"/>
      <c r="L48" s="647"/>
      <c r="M48" s="649"/>
      <c r="N48" s="10">
        <f t="shared" si="3"/>
        <v>15</v>
      </c>
      <c r="O48" s="20">
        <v>0</v>
      </c>
      <c r="P48" s="2">
        <f t="shared" si="4"/>
        <v>0</v>
      </c>
      <c r="Q48" s="1">
        <v>4</v>
      </c>
      <c r="R48" s="371"/>
      <c r="S48" s="20"/>
      <c r="U48" s="187">
        <f t="shared" si="9"/>
        <v>15</v>
      </c>
      <c r="V48" s="187">
        <f t="shared" si="10"/>
        <v>0</v>
      </c>
      <c r="W48" s="187">
        <f t="shared" si="11"/>
        <v>0</v>
      </c>
      <c r="X48" s="372"/>
      <c r="Y48" s="372"/>
      <c r="Z48" s="372"/>
      <c r="AA48" s="17"/>
      <c r="AB48" s="367"/>
      <c r="AC48" s="367"/>
    </row>
    <row r="49" spans="1:29" ht="147" customHeight="1" x14ac:dyDescent="0.2">
      <c r="A49" s="584">
        <v>6</v>
      </c>
      <c r="B49" s="596" t="s">
        <v>1457</v>
      </c>
      <c r="C49" s="3" t="s">
        <v>60</v>
      </c>
      <c r="D49" s="98">
        <v>0</v>
      </c>
      <c r="E49" s="188">
        <f t="shared" si="2"/>
        <v>0</v>
      </c>
      <c r="F49" s="13">
        <v>0.22916666666666666</v>
      </c>
      <c r="G49" s="1">
        <v>16</v>
      </c>
      <c r="H49" s="13">
        <v>0.23958333333333334</v>
      </c>
      <c r="I49" s="1">
        <f t="shared" ref="I49:I50" si="16">G49</f>
        <v>16</v>
      </c>
      <c r="J49" s="191"/>
      <c r="K49" s="291" t="s">
        <v>1458</v>
      </c>
      <c r="L49" s="23"/>
      <c r="M49" s="376" t="s">
        <v>1453</v>
      </c>
      <c r="N49" s="10">
        <f t="shared" si="3"/>
        <v>15</v>
      </c>
      <c r="O49" s="1">
        <v>0</v>
      </c>
      <c r="P49" s="2">
        <f t="shared" si="4"/>
        <v>0</v>
      </c>
      <c r="Q49" s="377">
        <v>4</v>
      </c>
      <c r="R49" s="371"/>
      <c r="S49" s="20"/>
      <c r="T49" s="357" t="s">
        <v>1455</v>
      </c>
      <c r="U49" s="187">
        <f t="shared" si="9"/>
        <v>15</v>
      </c>
      <c r="V49" s="187">
        <f t="shared" si="10"/>
        <v>0</v>
      </c>
      <c r="W49" s="187">
        <f t="shared" si="11"/>
        <v>0</v>
      </c>
      <c r="X49" s="372"/>
      <c r="Y49" s="372"/>
      <c r="Z49" s="372"/>
      <c r="AA49" s="17"/>
      <c r="AB49" s="367"/>
      <c r="AC49" s="367"/>
    </row>
    <row r="50" spans="1:29" ht="147" customHeight="1" x14ac:dyDescent="0.2">
      <c r="A50" s="585"/>
      <c r="B50" s="597"/>
      <c r="C50" s="20" t="s">
        <v>60</v>
      </c>
      <c r="D50" s="20">
        <v>0</v>
      </c>
      <c r="E50" s="188">
        <f t="shared" si="2"/>
        <v>0</v>
      </c>
      <c r="F50" s="13">
        <v>0.85416666666666663</v>
      </c>
      <c r="G50" s="20">
        <v>18</v>
      </c>
      <c r="H50" s="13">
        <v>0.86458333333333337</v>
      </c>
      <c r="I50" s="1">
        <f t="shared" si="16"/>
        <v>18</v>
      </c>
      <c r="J50" s="13"/>
      <c r="K50" s="287" t="s">
        <v>1456</v>
      </c>
      <c r="L50" s="13"/>
      <c r="M50" s="288" t="s">
        <v>1454</v>
      </c>
      <c r="N50" s="10">
        <f t="shared" si="3"/>
        <v>15</v>
      </c>
      <c r="O50" s="1">
        <v>0</v>
      </c>
      <c r="P50" s="2">
        <f t="shared" si="4"/>
        <v>0</v>
      </c>
      <c r="Q50" s="377">
        <v>4</v>
      </c>
      <c r="R50" s="371"/>
      <c r="S50" s="20"/>
      <c r="U50" s="187">
        <f t="shared" si="9"/>
        <v>15</v>
      </c>
      <c r="V50" s="187">
        <f t="shared" si="10"/>
        <v>0</v>
      </c>
      <c r="W50" s="187">
        <f t="shared" si="11"/>
        <v>0</v>
      </c>
      <c r="X50" s="372"/>
      <c r="Y50" s="372"/>
      <c r="Z50" s="372"/>
      <c r="AA50" s="17"/>
      <c r="AB50" s="367"/>
      <c r="AC50" s="367"/>
    </row>
    <row r="51" spans="1:29" ht="154.5" customHeight="1" x14ac:dyDescent="0.2">
      <c r="A51" s="590">
        <v>7</v>
      </c>
      <c r="B51" s="651" t="s">
        <v>1136</v>
      </c>
      <c r="C51" s="20" t="s">
        <v>60</v>
      </c>
      <c r="D51" s="98">
        <v>0</v>
      </c>
      <c r="E51" s="188">
        <f t="shared" si="2"/>
        <v>0</v>
      </c>
      <c r="F51" s="13">
        <v>0.25</v>
      </c>
      <c r="G51" s="1">
        <v>16</v>
      </c>
      <c r="H51" s="13">
        <v>0.26041666666666669</v>
      </c>
      <c r="I51" s="1">
        <f t="shared" si="15"/>
        <v>16</v>
      </c>
      <c r="J51" s="363"/>
      <c r="K51" s="287" t="s">
        <v>1450</v>
      </c>
      <c r="L51" s="13"/>
      <c r="M51" s="14" t="s">
        <v>1137</v>
      </c>
      <c r="N51" s="10">
        <f t="shared" si="3"/>
        <v>15</v>
      </c>
      <c r="O51" s="20">
        <v>0</v>
      </c>
      <c r="P51" s="2">
        <f t="shared" si="4"/>
        <v>0</v>
      </c>
      <c r="Q51" s="1">
        <v>4</v>
      </c>
      <c r="R51" s="371"/>
      <c r="S51" s="20"/>
      <c r="T51" s="357" t="s">
        <v>1402</v>
      </c>
      <c r="U51" s="187">
        <f t="shared" si="9"/>
        <v>15</v>
      </c>
      <c r="V51" s="187">
        <f t="shared" si="10"/>
        <v>0</v>
      </c>
      <c r="W51" s="187">
        <f t="shared" si="11"/>
        <v>0</v>
      </c>
      <c r="X51" s="372"/>
      <c r="Y51" s="372"/>
      <c r="Z51" s="372"/>
      <c r="AA51" s="17"/>
      <c r="AB51" s="367"/>
      <c r="AC51" s="367"/>
    </row>
    <row r="52" spans="1:29" ht="154.5" customHeight="1" x14ac:dyDescent="0.2">
      <c r="A52" s="590"/>
      <c r="B52" s="651"/>
      <c r="C52" s="20" t="s">
        <v>60</v>
      </c>
      <c r="D52" s="98">
        <v>0</v>
      </c>
      <c r="E52" s="188">
        <f t="shared" si="2"/>
        <v>0</v>
      </c>
      <c r="F52" s="13">
        <v>0.875</v>
      </c>
      <c r="G52" s="1">
        <v>18</v>
      </c>
      <c r="H52" s="13">
        <v>0.88541666666666663</v>
      </c>
      <c r="I52" s="1">
        <f t="shared" si="15"/>
        <v>18</v>
      </c>
      <c r="J52" s="363"/>
      <c r="K52" s="287" t="s">
        <v>1448</v>
      </c>
      <c r="L52" s="13"/>
      <c r="M52" s="14" t="s">
        <v>1138</v>
      </c>
      <c r="N52" s="10">
        <f t="shared" si="3"/>
        <v>15</v>
      </c>
      <c r="O52" s="20">
        <v>0</v>
      </c>
      <c r="P52" s="2">
        <f t="shared" si="4"/>
        <v>0</v>
      </c>
      <c r="Q52" s="1">
        <v>4</v>
      </c>
      <c r="R52" s="371"/>
      <c r="S52" s="20"/>
      <c r="U52" s="187">
        <f t="shared" si="9"/>
        <v>15</v>
      </c>
      <c r="V52" s="187">
        <f t="shared" si="10"/>
        <v>0</v>
      </c>
      <c r="W52" s="187">
        <f t="shared" si="11"/>
        <v>0</v>
      </c>
      <c r="X52" s="372"/>
      <c r="Y52" s="372"/>
      <c r="Z52" s="372"/>
      <c r="AA52" s="17"/>
      <c r="AB52" s="367"/>
      <c r="AC52" s="367"/>
    </row>
    <row r="53" spans="1:29" ht="136.5" customHeight="1" x14ac:dyDescent="0.2">
      <c r="A53" s="584">
        <v>8</v>
      </c>
      <c r="B53" s="596" t="s">
        <v>1139</v>
      </c>
      <c r="C53" s="3" t="s">
        <v>60</v>
      </c>
      <c r="D53" s="98">
        <v>0</v>
      </c>
      <c r="E53" s="188">
        <f t="shared" si="2"/>
        <v>0</v>
      </c>
      <c r="F53" s="13">
        <v>0.27083333333333331</v>
      </c>
      <c r="G53" s="1">
        <v>16</v>
      </c>
      <c r="H53" s="13">
        <v>0.28125</v>
      </c>
      <c r="I53" s="1">
        <f t="shared" ref="I53:I56" si="17">G53</f>
        <v>16</v>
      </c>
      <c r="J53" s="191"/>
      <c r="K53" s="291" t="s">
        <v>1451</v>
      </c>
      <c r="L53" s="23"/>
      <c r="M53" s="376" t="s">
        <v>1140</v>
      </c>
      <c r="N53" s="10">
        <f t="shared" si="3"/>
        <v>15</v>
      </c>
      <c r="O53" s="20">
        <v>0</v>
      </c>
      <c r="P53" s="2">
        <f t="shared" si="4"/>
        <v>0</v>
      </c>
      <c r="Q53" s="1">
        <v>4</v>
      </c>
      <c r="R53" s="371"/>
      <c r="S53" s="20"/>
      <c r="U53" s="187">
        <f t="shared" si="9"/>
        <v>15</v>
      </c>
      <c r="V53" s="187">
        <f t="shared" si="10"/>
        <v>0</v>
      </c>
      <c r="W53" s="187">
        <f t="shared" si="11"/>
        <v>0</v>
      </c>
      <c r="X53" s="372"/>
      <c r="Y53" s="372"/>
      <c r="Z53" s="372"/>
      <c r="AA53" s="17"/>
      <c r="AB53" s="367"/>
      <c r="AC53" s="367"/>
    </row>
    <row r="54" spans="1:29" ht="120.75" customHeight="1" x14ac:dyDescent="0.2">
      <c r="A54" s="652"/>
      <c r="B54" s="653"/>
      <c r="C54" s="3" t="s">
        <v>60</v>
      </c>
      <c r="D54" s="98">
        <v>0</v>
      </c>
      <c r="E54" s="188">
        <f t="shared" si="2"/>
        <v>0</v>
      </c>
      <c r="F54" s="13">
        <v>0.91666666666666663</v>
      </c>
      <c r="G54" s="1">
        <v>18</v>
      </c>
      <c r="H54" s="13">
        <v>0.92708333333333337</v>
      </c>
      <c r="I54" s="1">
        <f t="shared" si="17"/>
        <v>18</v>
      </c>
      <c r="J54" s="191"/>
      <c r="K54" s="291" t="s">
        <v>1276</v>
      </c>
      <c r="L54" s="23"/>
      <c r="M54" s="376" t="s">
        <v>1141</v>
      </c>
      <c r="N54" s="10">
        <f t="shared" si="3"/>
        <v>15</v>
      </c>
      <c r="O54" s="20">
        <v>0</v>
      </c>
      <c r="P54" s="2">
        <f t="shared" si="4"/>
        <v>0</v>
      </c>
      <c r="Q54" s="1">
        <v>4</v>
      </c>
      <c r="R54" s="371"/>
      <c r="S54" s="20"/>
      <c r="U54" s="187">
        <f t="shared" si="9"/>
        <v>15</v>
      </c>
      <c r="V54" s="187">
        <f t="shared" si="10"/>
        <v>0</v>
      </c>
      <c r="W54" s="187">
        <f t="shared" si="11"/>
        <v>0</v>
      </c>
      <c r="X54" s="372"/>
      <c r="Y54" s="372"/>
      <c r="Z54" s="372"/>
      <c r="AA54" s="17"/>
      <c r="AB54" s="367"/>
      <c r="AC54" s="367"/>
    </row>
    <row r="55" spans="1:29" ht="150.75" customHeight="1" x14ac:dyDescent="0.2">
      <c r="A55" s="584">
        <v>8.1</v>
      </c>
      <c r="B55" s="596" t="s">
        <v>1142</v>
      </c>
      <c r="C55" s="3" t="s">
        <v>60</v>
      </c>
      <c r="D55" s="98">
        <v>0</v>
      </c>
      <c r="E55" s="188">
        <f t="shared" si="2"/>
        <v>0</v>
      </c>
      <c r="F55" s="13">
        <v>0.29166666666666669</v>
      </c>
      <c r="G55" s="1">
        <v>16</v>
      </c>
      <c r="H55" s="13">
        <v>0.30208333333333331</v>
      </c>
      <c r="I55" s="1">
        <f t="shared" si="17"/>
        <v>16</v>
      </c>
      <c r="J55" s="191"/>
      <c r="K55" s="291" t="s">
        <v>1452</v>
      </c>
      <c r="L55" s="23"/>
      <c r="M55" s="376" t="s">
        <v>1143</v>
      </c>
      <c r="N55" s="10">
        <f t="shared" si="3"/>
        <v>15</v>
      </c>
      <c r="O55" s="20">
        <v>0</v>
      </c>
      <c r="P55" s="2">
        <f t="shared" si="4"/>
        <v>0</v>
      </c>
      <c r="Q55" s="1">
        <v>4</v>
      </c>
      <c r="R55" s="371"/>
      <c r="S55" s="20"/>
      <c r="U55" s="187">
        <f t="shared" si="9"/>
        <v>15</v>
      </c>
      <c r="V55" s="187">
        <f t="shared" si="10"/>
        <v>0</v>
      </c>
      <c r="W55" s="187">
        <f t="shared" si="11"/>
        <v>0</v>
      </c>
      <c r="X55" s="372"/>
      <c r="Y55" s="372"/>
      <c r="Z55" s="372"/>
      <c r="AA55" s="17"/>
      <c r="AB55" s="367"/>
      <c r="AC55" s="367"/>
    </row>
    <row r="56" spans="1:29" ht="132" customHeight="1" x14ac:dyDescent="0.2">
      <c r="A56" s="585"/>
      <c r="B56" s="597"/>
      <c r="C56" s="20" t="s">
        <v>60</v>
      </c>
      <c r="D56" s="20">
        <v>0</v>
      </c>
      <c r="E56" s="188">
        <f t="shared" si="2"/>
        <v>0</v>
      </c>
      <c r="F56" s="13">
        <v>0.89583333333333337</v>
      </c>
      <c r="G56" s="1">
        <v>18</v>
      </c>
      <c r="H56" s="13">
        <v>0.90625</v>
      </c>
      <c r="I56" s="1">
        <f t="shared" si="17"/>
        <v>18</v>
      </c>
      <c r="J56" s="13"/>
      <c r="K56" s="287" t="s">
        <v>1449</v>
      </c>
      <c r="L56" s="13"/>
      <c r="M56" s="288" t="s">
        <v>1144</v>
      </c>
      <c r="N56" s="10">
        <f t="shared" si="3"/>
        <v>15</v>
      </c>
      <c r="O56" s="20">
        <v>0</v>
      </c>
      <c r="P56" s="2">
        <f t="shared" si="4"/>
        <v>0</v>
      </c>
      <c r="Q56" s="1">
        <v>4</v>
      </c>
      <c r="R56" s="371"/>
      <c r="S56" s="20"/>
      <c r="U56" s="187">
        <f t="shared" si="9"/>
        <v>15</v>
      </c>
      <c r="V56" s="187">
        <f t="shared" si="10"/>
        <v>0</v>
      </c>
      <c r="W56" s="187">
        <f t="shared" si="11"/>
        <v>0</v>
      </c>
      <c r="X56" s="372"/>
      <c r="Y56" s="372"/>
      <c r="Z56" s="372"/>
      <c r="AA56" s="17"/>
      <c r="AB56" s="367"/>
      <c r="AC56" s="367"/>
    </row>
    <row r="57" spans="1:29" ht="110.25" customHeight="1" x14ac:dyDescent="0.2">
      <c r="A57" s="15">
        <v>9</v>
      </c>
      <c r="B57" s="420" t="s">
        <v>1097</v>
      </c>
      <c r="C57" s="20" t="s">
        <v>60</v>
      </c>
      <c r="D57" s="20">
        <v>1.1000000000000001</v>
      </c>
      <c r="E57" s="188">
        <f>+N57/60*D57</f>
        <v>2.2000000000000002</v>
      </c>
      <c r="F57" s="13">
        <v>0.375</v>
      </c>
      <c r="G57" s="1">
        <v>17</v>
      </c>
      <c r="H57" s="13">
        <v>0.45833333333333331</v>
      </c>
      <c r="I57" s="20">
        <f>+G57</f>
        <v>17</v>
      </c>
      <c r="J57" s="422" t="s">
        <v>60</v>
      </c>
      <c r="K57" s="423" t="s">
        <v>1146</v>
      </c>
      <c r="L57" s="13" t="s">
        <v>914</v>
      </c>
      <c r="M57" s="378" t="s">
        <v>1098</v>
      </c>
      <c r="N57" s="10">
        <f>VALUE(DAY(I57)*24*60+VALUE(HOUR(H57)*60+MINUTE(H57)))-SUM(VALUE(DAY(G57)*24*60+VALUE(HOUR(F57)*60+MINUTE(F57))))</f>
        <v>120</v>
      </c>
      <c r="O57" s="20">
        <v>915</v>
      </c>
      <c r="P57" s="2">
        <f>O57*N57</f>
        <v>109800</v>
      </c>
      <c r="Q57" s="1">
        <v>5</v>
      </c>
      <c r="R57" s="371"/>
      <c r="S57" s="20"/>
      <c r="T57" s="368" t="s">
        <v>1473</v>
      </c>
      <c r="U57" s="187">
        <f>+N57</f>
        <v>120</v>
      </c>
      <c r="V57" s="187">
        <f>+P57</f>
        <v>109800</v>
      </c>
      <c r="W57" s="187">
        <f>IF(N57&gt;5,0,O57)</f>
        <v>0</v>
      </c>
      <c r="X57" s="372"/>
      <c r="Y57" s="372"/>
      <c r="Z57" s="372"/>
      <c r="AA57" s="17"/>
      <c r="AB57" s="367"/>
      <c r="AC57" s="367"/>
    </row>
    <row r="58" spans="1:29" ht="58.5" customHeight="1" x14ac:dyDescent="0.2">
      <c r="A58" s="590">
        <v>10</v>
      </c>
      <c r="B58" s="650" t="s">
        <v>1459</v>
      </c>
      <c r="C58" s="100" t="s">
        <v>58</v>
      </c>
      <c r="D58" s="188">
        <v>0</v>
      </c>
      <c r="E58" s="188">
        <f t="shared" si="2"/>
        <v>0</v>
      </c>
      <c r="F58" s="375">
        <v>0.25</v>
      </c>
      <c r="G58" s="10">
        <v>18</v>
      </c>
      <c r="H58" s="375">
        <v>0.26041666666666669</v>
      </c>
      <c r="I58" s="10">
        <f t="shared" ref="I58:I69" si="18">+G58</f>
        <v>18</v>
      </c>
      <c r="J58" s="647"/>
      <c r="K58" s="648" t="s">
        <v>1460</v>
      </c>
      <c r="L58" s="647"/>
      <c r="M58" s="649" t="s">
        <v>1129</v>
      </c>
      <c r="N58" s="10">
        <f t="shared" si="3"/>
        <v>15</v>
      </c>
      <c r="O58" s="20">
        <v>0</v>
      </c>
      <c r="P58" s="2">
        <f t="shared" si="4"/>
        <v>0</v>
      </c>
      <c r="Q58" s="1">
        <v>2</v>
      </c>
      <c r="R58" s="371"/>
      <c r="S58" s="20"/>
      <c r="T58" s="368" t="s">
        <v>1403</v>
      </c>
      <c r="U58" s="187">
        <f t="shared" si="9"/>
        <v>15</v>
      </c>
      <c r="V58" s="187">
        <f t="shared" si="10"/>
        <v>0</v>
      </c>
      <c r="W58" s="187">
        <f t="shared" si="11"/>
        <v>0</v>
      </c>
      <c r="X58" s="372"/>
      <c r="Y58" s="372"/>
      <c r="Z58" s="372"/>
      <c r="AA58" s="17"/>
      <c r="AB58" s="367"/>
      <c r="AC58" s="367"/>
    </row>
    <row r="59" spans="1:29" ht="58.5" customHeight="1" x14ac:dyDescent="0.2">
      <c r="A59" s="590"/>
      <c r="B59" s="650"/>
      <c r="C59" s="100" t="s">
        <v>61</v>
      </c>
      <c r="D59" s="188">
        <v>0</v>
      </c>
      <c r="E59" s="188">
        <f t="shared" si="2"/>
        <v>0</v>
      </c>
      <c r="F59" s="375">
        <v>0.25</v>
      </c>
      <c r="G59" s="10">
        <v>18</v>
      </c>
      <c r="H59" s="375">
        <v>0.26041666666666669</v>
      </c>
      <c r="I59" s="10">
        <f t="shared" si="18"/>
        <v>18</v>
      </c>
      <c r="J59" s="647"/>
      <c r="K59" s="648"/>
      <c r="L59" s="592"/>
      <c r="M59" s="649"/>
      <c r="N59" s="10">
        <f t="shared" si="3"/>
        <v>15</v>
      </c>
      <c r="O59" s="20">
        <v>0</v>
      </c>
      <c r="P59" s="2">
        <f t="shared" si="4"/>
        <v>0</v>
      </c>
      <c r="Q59" s="1">
        <v>2</v>
      </c>
      <c r="R59" s="371"/>
      <c r="S59" s="20"/>
      <c r="T59" s="368"/>
      <c r="U59" s="187">
        <f t="shared" si="9"/>
        <v>15</v>
      </c>
      <c r="V59" s="187">
        <f t="shared" si="10"/>
        <v>0</v>
      </c>
      <c r="W59" s="187">
        <f t="shared" si="11"/>
        <v>0</v>
      </c>
      <c r="X59" s="372"/>
      <c r="Y59" s="372"/>
      <c r="Z59" s="372"/>
      <c r="AA59" s="17"/>
      <c r="AB59" s="367"/>
      <c r="AC59" s="367"/>
    </row>
    <row r="60" spans="1:29" ht="58.5" customHeight="1" x14ac:dyDescent="0.2">
      <c r="A60" s="590"/>
      <c r="B60" s="650"/>
      <c r="C60" s="100" t="s">
        <v>58</v>
      </c>
      <c r="D60" s="188">
        <v>0</v>
      </c>
      <c r="E60" s="188">
        <f t="shared" si="2"/>
        <v>0</v>
      </c>
      <c r="F60" s="375">
        <v>0.85416666666666663</v>
      </c>
      <c r="G60" s="10">
        <v>18</v>
      </c>
      <c r="H60" s="375">
        <v>0.86458333333333337</v>
      </c>
      <c r="I60" s="10">
        <f t="shared" si="18"/>
        <v>18</v>
      </c>
      <c r="J60" s="647"/>
      <c r="K60" s="648" t="s">
        <v>1461</v>
      </c>
      <c r="L60" s="647"/>
      <c r="M60" s="649" t="s">
        <v>1130</v>
      </c>
      <c r="N60" s="10">
        <f t="shared" si="3"/>
        <v>15</v>
      </c>
      <c r="O60" s="20">
        <v>0</v>
      </c>
      <c r="P60" s="2">
        <f t="shared" si="4"/>
        <v>0</v>
      </c>
      <c r="Q60" s="1">
        <v>2</v>
      </c>
      <c r="R60" s="371"/>
      <c r="S60" s="20"/>
      <c r="T60" s="368"/>
      <c r="U60" s="187">
        <f t="shared" si="9"/>
        <v>15</v>
      </c>
      <c r="V60" s="187">
        <f t="shared" si="10"/>
        <v>0</v>
      </c>
      <c r="W60" s="187">
        <f t="shared" si="11"/>
        <v>0</v>
      </c>
      <c r="X60" s="372"/>
      <c r="Y60" s="372"/>
      <c r="Z60" s="372"/>
      <c r="AA60" s="17"/>
      <c r="AB60" s="367"/>
      <c r="AC60" s="367"/>
    </row>
    <row r="61" spans="1:29" ht="58.5" customHeight="1" x14ac:dyDescent="0.2">
      <c r="A61" s="590"/>
      <c r="B61" s="650"/>
      <c r="C61" s="100" t="s">
        <v>61</v>
      </c>
      <c r="D61" s="188">
        <v>0</v>
      </c>
      <c r="E61" s="188">
        <f t="shared" si="2"/>
        <v>0</v>
      </c>
      <c r="F61" s="375">
        <v>0.85416666666666663</v>
      </c>
      <c r="G61" s="10">
        <v>18</v>
      </c>
      <c r="H61" s="375">
        <v>0.86458333333333337</v>
      </c>
      <c r="I61" s="10">
        <f t="shared" si="18"/>
        <v>18</v>
      </c>
      <c r="J61" s="647"/>
      <c r="K61" s="648"/>
      <c r="L61" s="647"/>
      <c r="M61" s="649"/>
      <c r="N61" s="10">
        <f t="shared" si="3"/>
        <v>15</v>
      </c>
      <c r="O61" s="20">
        <v>0</v>
      </c>
      <c r="P61" s="2">
        <f t="shared" si="4"/>
        <v>0</v>
      </c>
      <c r="Q61" s="1">
        <v>2</v>
      </c>
      <c r="R61" s="371"/>
      <c r="S61" s="20"/>
      <c r="T61" s="368"/>
      <c r="U61" s="187">
        <f t="shared" si="9"/>
        <v>15</v>
      </c>
      <c r="V61" s="187">
        <f t="shared" si="10"/>
        <v>0</v>
      </c>
      <c r="W61" s="187">
        <f t="shared" si="11"/>
        <v>0</v>
      </c>
      <c r="X61" s="372"/>
      <c r="Y61" s="372"/>
      <c r="Z61" s="372"/>
      <c r="AA61" s="17"/>
      <c r="AB61" s="367"/>
      <c r="AC61" s="367"/>
    </row>
    <row r="62" spans="1:29" ht="145.5" customHeight="1" x14ac:dyDescent="0.2">
      <c r="A62" s="590">
        <v>10.1</v>
      </c>
      <c r="B62" s="650" t="s">
        <v>1462</v>
      </c>
      <c r="C62" s="100" t="s">
        <v>61</v>
      </c>
      <c r="D62" s="188">
        <v>0</v>
      </c>
      <c r="E62" s="188">
        <f t="shared" si="2"/>
        <v>0</v>
      </c>
      <c r="F62" s="375">
        <v>0.27083333333333331</v>
      </c>
      <c r="G62" s="10">
        <v>18</v>
      </c>
      <c r="H62" s="375">
        <v>0.28125</v>
      </c>
      <c r="I62" s="10">
        <f t="shared" si="18"/>
        <v>18</v>
      </c>
      <c r="J62" s="13"/>
      <c r="K62" s="287" t="s">
        <v>1636</v>
      </c>
      <c r="L62" s="13"/>
      <c r="M62" s="12" t="s">
        <v>1131</v>
      </c>
      <c r="N62" s="10">
        <f t="shared" si="3"/>
        <v>15</v>
      </c>
      <c r="O62" s="20">
        <v>0</v>
      </c>
      <c r="P62" s="2">
        <f t="shared" si="4"/>
        <v>0</v>
      </c>
      <c r="Q62" s="1">
        <v>2</v>
      </c>
      <c r="R62" s="371"/>
      <c r="S62" s="20"/>
      <c r="T62" s="368"/>
      <c r="U62" s="187">
        <f t="shared" si="9"/>
        <v>15</v>
      </c>
      <c r="V62" s="187">
        <f t="shared" si="10"/>
        <v>0</v>
      </c>
      <c r="W62" s="187">
        <f t="shared" si="11"/>
        <v>0</v>
      </c>
      <c r="X62" s="372"/>
      <c r="Y62" s="372"/>
      <c r="Z62" s="372"/>
      <c r="AA62" s="17"/>
      <c r="AB62" s="367"/>
      <c r="AC62" s="367"/>
    </row>
    <row r="63" spans="1:29" ht="145.5" customHeight="1" x14ac:dyDescent="0.2">
      <c r="A63" s="590"/>
      <c r="B63" s="650"/>
      <c r="C63" s="100" t="s">
        <v>61</v>
      </c>
      <c r="D63" s="188">
        <v>0</v>
      </c>
      <c r="E63" s="188">
        <f t="shared" si="2"/>
        <v>0</v>
      </c>
      <c r="F63" s="375">
        <v>0.83333333333333337</v>
      </c>
      <c r="G63" s="10">
        <v>18</v>
      </c>
      <c r="H63" s="375">
        <v>0.84375</v>
      </c>
      <c r="I63" s="10">
        <f t="shared" si="18"/>
        <v>18</v>
      </c>
      <c r="J63" s="13"/>
      <c r="K63" s="287" t="s">
        <v>1637</v>
      </c>
      <c r="L63" s="13"/>
      <c r="M63" s="12" t="s">
        <v>1132</v>
      </c>
      <c r="N63" s="10">
        <f t="shared" si="3"/>
        <v>15</v>
      </c>
      <c r="O63" s="20">
        <v>0</v>
      </c>
      <c r="P63" s="2">
        <f t="shared" si="4"/>
        <v>0</v>
      </c>
      <c r="Q63" s="1">
        <v>2</v>
      </c>
      <c r="R63" s="371"/>
      <c r="S63" s="20"/>
      <c r="T63" s="368"/>
      <c r="U63" s="187">
        <f t="shared" si="9"/>
        <v>15</v>
      </c>
      <c r="V63" s="187">
        <f t="shared" si="10"/>
        <v>0</v>
      </c>
      <c r="W63" s="187">
        <f t="shared" si="11"/>
        <v>0</v>
      </c>
      <c r="X63" s="372"/>
      <c r="Y63" s="372"/>
      <c r="Z63" s="372"/>
      <c r="AA63" s="17"/>
      <c r="AB63" s="367"/>
      <c r="AC63" s="367"/>
    </row>
    <row r="64" spans="1:29" ht="163.5" customHeight="1" x14ac:dyDescent="0.2">
      <c r="A64" s="584">
        <v>11</v>
      </c>
      <c r="B64" s="596" t="s">
        <v>1133</v>
      </c>
      <c r="C64" s="100" t="s">
        <v>63</v>
      </c>
      <c r="D64" s="20">
        <v>0</v>
      </c>
      <c r="E64" s="188">
        <f t="shared" si="2"/>
        <v>0</v>
      </c>
      <c r="F64" s="13">
        <v>0.29166666666666669</v>
      </c>
      <c r="G64" s="1">
        <v>18</v>
      </c>
      <c r="H64" s="13">
        <v>0.30208333333333331</v>
      </c>
      <c r="I64" s="1">
        <f t="shared" si="18"/>
        <v>18</v>
      </c>
      <c r="J64" s="13"/>
      <c r="K64" s="287" t="s">
        <v>1463</v>
      </c>
      <c r="L64" s="13"/>
      <c r="M64" s="12" t="s">
        <v>1134</v>
      </c>
      <c r="N64" s="10">
        <f t="shared" si="3"/>
        <v>15</v>
      </c>
      <c r="O64" s="20">
        <v>0</v>
      </c>
      <c r="P64" s="2">
        <f t="shared" si="4"/>
        <v>0</v>
      </c>
      <c r="Q64" s="1">
        <v>4</v>
      </c>
      <c r="R64" s="371"/>
      <c r="S64" s="20"/>
      <c r="T64" s="368"/>
      <c r="U64" s="187">
        <f t="shared" si="9"/>
        <v>15</v>
      </c>
      <c r="V64" s="187">
        <f t="shared" si="10"/>
        <v>0</v>
      </c>
      <c r="W64" s="187">
        <f t="shared" si="11"/>
        <v>0</v>
      </c>
      <c r="X64" s="372"/>
      <c r="Y64" s="372"/>
      <c r="Z64" s="372"/>
      <c r="AA64" s="17"/>
      <c r="AB64" s="367"/>
      <c r="AC64" s="367"/>
    </row>
    <row r="65" spans="1:29" ht="163.5" customHeight="1" x14ac:dyDescent="0.2">
      <c r="A65" s="585"/>
      <c r="B65" s="597"/>
      <c r="C65" s="100" t="s">
        <v>63</v>
      </c>
      <c r="D65" s="20">
        <v>0</v>
      </c>
      <c r="E65" s="188">
        <f t="shared" si="2"/>
        <v>0</v>
      </c>
      <c r="F65" s="13">
        <v>0.875</v>
      </c>
      <c r="G65" s="1">
        <v>18</v>
      </c>
      <c r="H65" s="13">
        <v>0.88541666666666663</v>
      </c>
      <c r="I65" s="1">
        <f t="shared" si="18"/>
        <v>18</v>
      </c>
      <c r="J65" s="13"/>
      <c r="K65" s="287" t="s">
        <v>1464</v>
      </c>
      <c r="L65" s="13"/>
      <c r="M65" s="288" t="s">
        <v>1135</v>
      </c>
      <c r="N65" s="10">
        <f t="shared" si="3"/>
        <v>15</v>
      </c>
      <c r="O65" s="20">
        <v>0</v>
      </c>
      <c r="P65" s="2">
        <f t="shared" si="4"/>
        <v>0</v>
      </c>
      <c r="Q65" s="1">
        <v>4</v>
      </c>
      <c r="R65" s="371"/>
      <c r="S65" s="20"/>
      <c r="T65" s="368"/>
      <c r="U65" s="187">
        <f t="shared" si="9"/>
        <v>15</v>
      </c>
      <c r="V65" s="187">
        <f t="shared" si="10"/>
        <v>0</v>
      </c>
      <c r="W65" s="187">
        <f t="shared" si="11"/>
        <v>0</v>
      </c>
      <c r="X65" s="372"/>
      <c r="Y65" s="372"/>
      <c r="Z65" s="372"/>
      <c r="AA65" s="17"/>
      <c r="AB65" s="367"/>
      <c r="AC65" s="367"/>
    </row>
    <row r="66" spans="1:29" ht="224.25" customHeight="1" x14ac:dyDescent="0.2">
      <c r="A66" s="15">
        <v>12</v>
      </c>
      <c r="B66" s="419" t="s">
        <v>1576</v>
      </c>
      <c r="C66" s="20" t="s">
        <v>61</v>
      </c>
      <c r="D66" s="20">
        <v>3</v>
      </c>
      <c r="E66" s="188">
        <f t="shared" si="2"/>
        <v>9</v>
      </c>
      <c r="F66" s="295" t="s">
        <v>1056</v>
      </c>
      <c r="G66" s="18">
        <v>18</v>
      </c>
      <c r="H66" s="290">
        <v>0.33333333333333331</v>
      </c>
      <c r="I66" s="1">
        <f t="shared" si="18"/>
        <v>18</v>
      </c>
      <c r="J66" s="20" t="s">
        <v>1577</v>
      </c>
      <c r="K66" s="21" t="s">
        <v>1580</v>
      </c>
      <c r="L66" s="20" t="s">
        <v>1048</v>
      </c>
      <c r="M66" s="21" t="s">
        <v>1578</v>
      </c>
      <c r="N66" s="10">
        <f t="shared" si="3"/>
        <v>180</v>
      </c>
      <c r="O66" s="20">
        <v>2067</v>
      </c>
      <c r="P66" s="2">
        <f t="shared" si="4"/>
        <v>372060</v>
      </c>
      <c r="Q66" s="20">
        <v>5</v>
      </c>
      <c r="R66" s="371"/>
      <c r="S66" s="20"/>
      <c r="T66" s="368" t="s">
        <v>1579</v>
      </c>
      <c r="U66" s="187">
        <f t="shared" si="9"/>
        <v>180</v>
      </c>
      <c r="V66" s="187">
        <f t="shared" si="10"/>
        <v>372060</v>
      </c>
      <c r="W66" s="187">
        <f t="shared" si="11"/>
        <v>0</v>
      </c>
      <c r="X66" s="372"/>
      <c r="Y66" s="372"/>
      <c r="Z66" s="372"/>
      <c r="AA66" s="17"/>
      <c r="AB66" s="367"/>
      <c r="AC66" s="367"/>
    </row>
    <row r="67" spans="1:29" ht="87.75" customHeight="1" x14ac:dyDescent="0.2">
      <c r="A67" s="590">
        <v>13</v>
      </c>
      <c r="B67" s="650" t="s">
        <v>1120</v>
      </c>
      <c r="C67" s="100" t="s">
        <v>60</v>
      </c>
      <c r="D67" s="188">
        <v>0</v>
      </c>
      <c r="E67" s="188">
        <f t="shared" si="2"/>
        <v>0</v>
      </c>
      <c r="F67" s="374">
        <v>0.16666666666666666</v>
      </c>
      <c r="G67" s="10">
        <v>20</v>
      </c>
      <c r="H67" s="374">
        <v>0.17708333333333334</v>
      </c>
      <c r="I67" s="10">
        <f t="shared" si="18"/>
        <v>20</v>
      </c>
      <c r="J67" s="647"/>
      <c r="K67" s="648" t="s">
        <v>1465</v>
      </c>
      <c r="L67" s="647"/>
      <c r="M67" s="649" t="s">
        <v>1121</v>
      </c>
      <c r="N67" s="10">
        <f t="shared" si="3"/>
        <v>15</v>
      </c>
      <c r="O67" s="20">
        <v>0</v>
      </c>
      <c r="P67" s="2">
        <f t="shared" si="4"/>
        <v>0</v>
      </c>
      <c r="Q67" s="1">
        <v>0</v>
      </c>
      <c r="R67" s="371"/>
      <c r="S67" s="20"/>
      <c r="T67" s="357" t="s">
        <v>1403</v>
      </c>
      <c r="U67" s="187">
        <f t="shared" si="9"/>
        <v>15</v>
      </c>
      <c r="V67" s="187">
        <f t="shared" si="10"/>
        <v>0</v>
      </c>
      <c r="W67" s="187">
        <f t="shared" si="11"/>
        <v>0</v>
      </c>
      <c r="X67" s="372"/>
      <c r="Y67" s="372"/>
      <c r="Z67" s="372"/>
      <c r="AA67" s="17"/>
      <c r="AB67" s="367"/>
      <c r="AC67" s="367"/>
    </row>
    <row r="68" spans="1:29" ht="87.75" customHeight="1" x14ac:dyDescent="0.2">
      <c r="A68" s="590"/>
      <c r="B68" s="650"/>
      <c r="C68" s="100" t="s">
        <v>58</v>
      </c>
      <c r="D68" s="188">
        <v>0</v>
      </c>
      <c r="E68" s="188">
        <f t="shared" si="2"/>
        <v>0</v>
      </c>
      <c r="F68" s="374">
        <v>0.16666666666666666</v>
      </c>
      <c r="G68" s="10">
        <v>20</v>
      </c>
      <c r="H68" s="374">
        <v>0.17708333333333334</v>
      </c>
      <c r="I68" s="10">
        <f t="shared" si="18"/>
        <v>20</v>
      </c>
      <c r="J68" s="647"/>
      <c r="K68" s="648"/>
      <c r="L68" s="647"/>
      <c r="M68" s="649"/>
      <c r="N68" s="10">
        <f t="shared" si="3"/>
        <v>15</v>
      </c>
      <c r="O68" s="20">
        <v>0</v>
      </c>
      <c r="P68" s="2">
        <f t="shared" si="4"/>
        <v>0</v>
      </c>
      <c r="Q68" s="1">
        <v>4</v>
      </c>
      <c r="R68" s="371"/>
      <c r="S68" s="20"/>
      <c r="U68" s="187">
        <f t="shared" si="9"/>
        <v>15</v>
      </c>
      <c r="V68" s="187">
        <f t="shared" si="10"/>
        <v>0</v>
      </c>
      <c r="W68" s="187">
        <f t="shared" si="11"/>
        <v>0</v>
      </c>
      <c r="X68" s="372"/>
      <c r="Y68" s="372"/>
      <c r="Z68" s="372"/>
      <c r="AA68" s="17"/>
      <c r="AB68" s="367"/>
      <c r="AC68" s="367"/>
    </row>
    <row r="69" spans="1:29" ht="87.75" customHeight="1" x14ac:dyDescent="0.2">
      <c r="A69" s="590"/>
      <c r="B69" s="650"/>
      <c r="C69" s="100" t="s">
        <v>60</v>
      </c>
      <c r="D69" s="188">
        <v>0</v>
      </c>
      <c r="E69" s="188">
        <f t="shared" si="2"/>
        <v>0</v>
      </c>
      <c r="F69" s="374">
        <v>0.79166666666666663</v>
      </c>
      <c r="G69" s="10">
        <v>21</v>
      </c>
      <c r="H69" s="374">
        <v>0.80208333333333337</v>
      </c>
      <c r="I69" s="10">
        <f t="shared" si="18"/>
        <v>21</v>
      </c>
      <c r="J69" s="647"/>
      <c r="K69" s="648" t="s">
        <v>1442</v>
      </c>
      <c r="L69" s="647"/>
      <c r="M69" s="649" t="s">
        <v>1122</v>
      </c>
      <c r="N69" s="10">
        <f t="shared" si="3"/>
        <v>15</v>
      </c>
      <c r="O69" s="20">
        <v>0</v>
      </c>
      <c r="P69" s="2">
        <f t="shared" si="4"/>
        <v>0</v>
      </c>
      <c r="Q69" s="1">
        <v>0</v>
      </c>
      <c r="R69" s="371"/>
      <c r="S69" s="20"/>
      <c r="U69" s="187">
        <f t="shared" si="9"/>
        <v>15</v>
      </c>
      <c r="V69" s="187">
        <f t="shared" si="10"/>
        <v>0</v>
      </c>
      <c r="W69" s="187">
        <f t="shared" si="11"/>
        <v>0</v>
      </c>
      <c r="X69" s="372"/>
      <c r="Y69" s="372"/>
      <c r="Z69" s="372"/>
      <c r="AA69" s="17"/>
      <c r="AB69" s="367"/>
      <c r="AC69" s="367"/>
    </row>
    <row r="70" spans="1:29" ht="87.75" customHeight="1" x14ac:dyDescent="0.2">
      <c r="A70" s="590"/>
      <c r="B70" s="650"/>
      <c r="C70" s="100" t="s">
        <v>58</v>
      </c>
      <c r="D70" s="188">
        <v>0</v>
      </c>
      <c r="E70" s="188">
        <f t="shared" si="2"/>
        <v>0</v>
      </c>
      <c r="F70" s="374">
        <v>0.79166666666666663</v>
      </c>
      <c r="G70" s="10">
        <v>21</v>
      </c>
      <c r="H70" s="374">
        <v>0.80208333333333337</v>
      </c>
      <c r="I70" s="10">
        <f t="shared" ref="I70" si="19">+G70</f>
        <v>21</v>
      </c>
      <c r="J70" s="647"/>
      <c r="K70" s="648"/>
      <c r="L70" s="647"/>
      <c r="M70" s="649"/>
      <c r="N70" s="10">
        <f t="shared" si="3"/>
        <v>15</v>
      </c>
      <c r="O70" s="20">
        <v>0</v>
      </c>
      <c r="P70" s="2">
        <f t="shared" si="4"/>
        <v>0</v>
      </c>
      <c r="Q70" s="1">
        <v>4</v>
      </c>
      <c r="R70" s="371"/>
      <c r="S70" s="20"/>
      <c r="U70" s="187">
        <f t="shared" si="9"/>
        <v>15</v>
      </c>
      <c r="V70" s="187">
        <f t="shared" si="10"/>
        <v>0</v>
      </c>
      <c r="W70" s="187">
        <f t="shared" si="11"/>
        <v>0</v>
      </c>
      <c r="X70" s="372"/>
      <c r="Y70" s="372"/>
      <c r="Z70" s="372"/>
      <c r="AA70" s="17"/>
      <c r="AB70" s="367"/>
      <c r="AC70" s="367"/>
    </row>
    <row r="71" spans="1:29" ht="130.5" customHeight="1" x14ac:dyDescent="0.2">
      <c r="A71" s="590">
        <v>14</v>
      </c>
      <c r="B71" s="650" t="s">
        <v>1123</v>
      </c>
      <c r="C71" s="100" t="s">
        <v>60</v>
      </c>
      <c r="D71" s="188">
        <v>0</v>
      </c>
      <c r="E71" s="188">
        <f t="shared" si="2"/>
        <v>0</v>
      </c>
      <c r="F71" s="13">
        <v>0.1875</v>
      </c>
      <c r="G71" s="20">
        <v>20</v>
      </c>
      <c r="H71" s="13">
        <v>0.19791666666666666</v>
      </c>
      <c r="I71" s="20">
        <f>+G71</f>
        <v>20</v>
      </c>
      <c r="J71" s="13"/>
      <c r="K71" s="287" t="s">
        <v>1466</v>
      </c>
      <c r="L71" s="13"/>
      <c r="M71" s="12" t="s">
        <v>1124</v>
      </c>
      <c r="N71" s="10">
        <f t="shared" si="3"/>
        <v>15</v>
      </c>
      <c r="O71" s="20">
        <v>0</v>
      </c>
      <c r="P71" s="2">
        <f t="shared" si="4"/>
        <v>0</v>
      </c>
      <c r="Q71" s="1">
        <v>4</v>
      </c>
      <c r="R71" s="371"/>
      <c r="S71" s="20"/>
      <c r="U71" s="187">
        <f t="shared" si="9"/>
        <v>15</v>
      </c>
      <c r="V71" s="187">
        <f t="shared" si="10"/>
        <v>0</v>
      </c>
      <c r="W71" s="187">
        <f t="shared" si="11"/>
        <v>0</v>
      </c>
      <c r="X71" s="372"/>
      <c r="Y71" s="372"/>
      <c r="Z71" s="372"/>
      <c r="AA71" s="17"/>
      <c r="AB71" s="367"/>
      <c r="AC71" s="367"/>
    </row>
    <row r="72" spans="1:29" ht="130.5" customHeight="1" x14ac:dyDescent="0.2">
      <c r="A72" s="590"/>
      <c r="B72" s="650"/>
      <c r="C72" s="100" t="s">
        <v>60</v>
      </c>
      <c r="D72" s="188">
        <v>0</v>
      </c>
      <c r="E72" s="188">
        <f t="shared" si="2"/>
        <v>0</v>
      </c>
      <c r="F72" s="13">
        <v>0.8125</v>
      </c>
      <c r="G72" s="20">
        <v>21</v>
      </c>
      <c r="H72" s="13">
        <v>0.82291666666666663</v>
      </c>
      <c r="I72" s="20">
        <f>+G72</f>
        <v>21</v>
      </c>
      <c r="J72" s="13"/>
      <c r="K72" s="287" t="s">
        <v>1445</v>
      </c>
      <c r="L72" s="13"/>
      <c r="M72" s="12" t="s">
        <v>1125</v>
      </c>
      <c r="N72" s="10">
        <f t="shared" si="3"/>
        <v>15</v>
      </c>
      <c r="O72" s="20">
        <v>0</v>
      </c>
      <c r="P72" s="2">
        <f t="shared" si="4"/>
        <v>0</v>
      </c>
      <c r="Q72" s="1">
        <v>4</v>
      </c>
      <c r="R72" s="371"/>
      <c r="S72" s="20"/>
      <c r="U72" s="187">
        <f t="shared" si="9"/>
        <v>15</v>
      </c>
      <c r="V72" s="187">
        <f t="shared" si="10"/>
        <v>0</v>
      </c>
      <c r="W72" s="187">
        <f t="shared" si="11"/>
        <v>0</v>
      </c>
      <c r="X72" s="372"/>
      <c r="Y72" s="372"/>
      <c r="Z72" s="372"/>
      <c r="AA72" s="17"/>
      <c r="AB72" s="367"/>
      <c r="AC72" s="367"/>
    </row>
    <row r="73" spans="1:29" ht="81" customHeight="1" x14ac:dyDescent="0.2">
      <c r="A73" s="590">
        <v>15</v>
      </c>
      <c r="B73" s="650" t="s">
        <v>1126</v>
      </c>
      <c r="C73" s="100" t="s">
        <v>64</v>
      </c>
      <c r="D73" s="188">
        <v>0</v>
      </c>
      <c r="E73" s="188">
        <f t="shared" si="2"/>
        <v>0</v>
      </c>
      <c r="F73" s="375">
        <v>0.20833333333333334</v>
      </c>
      <c r="G73" s="10">
        <v>20</v>
      </c>
      <c r="H73" s="375">
        <v>0.21875</v>
      </c>
      <c r="I73" s="10">
        <f>+G73</f>
        <v>20</v>
      </c>
      <c r="J73" s="647"/>
      <c r="K73" s="648" t="s">
        <v>1467</v>
      </c>
      <c r="L73" s="647"/>
      <c r="M73" s="649" t="s">
        <v>1127</v>
      </c>
      <c r="N73" s="10">
        <f t="shared" si="3"/>
        <v>15</v>
      </c>
      <c r="O73" s="20">
        <v>0</v>
      </c>
      <c r="P73" s="2">
        <f t="shared" si="4"/>
        <v>0</v>
      </c>
      <c r="Q73" s="1">
        <v>0</v>
      </c>
      <c r="R73" s="371"/>
      <c r="S73" s="20"/>
      <c r="U73" s="187">
        <f t="shared" si="9"/>
        <v>15</v>
      </c>
      <c r="V73" s="187">
        <f t="shared" si="10"/>
        <v>0</v>
      </c>
      <c r="W73" s="187">
        <f t="shared" si="11"/>
        <v>0</v>
      </c>
      <c r="X73" s="372"/>
      <c r="Y73" s="372"/>
      <c r="Z73" s="372"/>
      <c r="AA73" s="17"/>
      <c r="AB73" s="367"/>
      <c r="AC73" s="367"/>
    </row>
    <row r="74" spans="1:29" ht="81" customHeight="1" x14ac:dyDescent="0.2">
      <c r="A74" s="590"/>
      <c r="B74" s="650"/>
      <c r="C74" s="100" t="s">
        <v>58</v>
      </c>
      <c r="D74" s="188">
        <v>0</v>
      </c>
      <c r="E74" s="188">
        <f t="shared" si="2"/>
        <v>0</v>
      </c>
      <c r="F74" s="375">
        <v>0.20833333333333334</v>
      </c>
      <c r="G74" s="10">
        <v>20</v>
      </c>
      <c r="H74" s="375">
        <v>0.21875</v>
      </c>
      <c r="I74" s="10">
        <f>+G74</f>
        <v>20</v>
      </c>
      <c r="J74" s="647"/>
      <c r="K74" s="648"/>
      <c r="L74" s="592"/>
      <c r="M74" s="649"/>
      <c r="N74" s="10">
        <f t="shared" si="3"/>
        <v>15</v>
      </c>
      <c r="O74" s="20">
        <v>0</v>
      </c>
      <c r="P74" s="2">
        <f t="shared" si="4"/>
        <v>0</v>
      </c>
      <c r="Q74" s="1">
        <v>4</v>
      </c>
      <c r="R74" s="371"/>
      <c r="S74" s="20"/>
      <c r="U74" s="187">
        <f t="shared" si="9"/>
        <v>15</v>
      </c>
      <c r="V74" s="187">
        <f t="shared" si="10"/>
        <v>0</v>
      </c>
      <c r="W74" s="187">
        <f t="shared" si="11"/>
        <v>0</v>
      </c>
      <c r="X74" s="372"/>
      <c r="Y74" s="372"/>
      <c r="Z74" s="372"/>
      <c r="AA74" s="17"/>
      <c r="AB74" s="367"/>
      <c r="AC74" s="367"/>
    </row>
    <row r="75" spans="1:29" ht="81" customHeight="1" x14ac:dyDescent="0.2">
      <c r="A75" s="590"/>
      <c r="B75" s="650"/>
      <c r="C75" s="100" t="s">
        <v>64</v>
      </c>
      <c r="D75" s="188">
        <v>0</v>
      </c>
      <c r="E75" s="188">
        <f t="shared" si="2"/>
        <v>0</v>
      </c>
      <c r="F75" s="375">
        <v>0.83333333333333337</v>
      </c>
      <c r="G75" s="10">
        <v>21</v>
      </c>
      <c r="H75" s="375">
        <v>0.84375</v>
      </c>
      <c r="I75" s="10">
        <f>+G75</f>
        <v>21</v>
      </c>
      <c r="J75" s="647"/>
      <c r="K75" s="648" t="s">
        <v>1446</v>
      </c>
      <c r="L75" s="647"/>
      <c r="M75" s="649" t="s">
        <v>1128</v>
      </c>
      <c r="N75" s="10">
        <f t="shared" si="3"/>
        <v>15</v>
      </c>
      <c r="O75" s="20">
        <v>0</v>
      </c>
      <c r="P75" s="2">
        <f t="shared" si="4"/>
        <v>0</v>
      </c>
      <c r="Q75" s="1">
        <v>0</v>
      </c>
      <c r="R75" s="371"/>
      <c r="S75" s="20"/>
      <c r="U75" s="187">
        <f t="shared" si="9"/>
        <v>15</v>
      </c>
      <c r="V75" s="187">
        <f t="shared" si="10"/>
        <v>0</v>
      </c>
      <c r="W75" s="187">
        <f t="shared" si="11"/>
        <v>0</v>
      </c>
      <c r="X75" s="372"/>
      <c r="Y75" s="372"/>
      <c r="Z75" s="372"/>
      <c r="AA75" s="17"/>
      <c r="AB75" s="367"/>
      <c r="AC75" s="367"/>
    </row>
    <row r="76" spans="1:29" ht="81" customHeight="1" x14ac:dyDescent="0.2">
      <c r="A76" s="590"/>
      <c r="B76" s="650"/>
      <c r="C76" s="100" t="s">
        <v>58</v>
      </c>
      <c r="D76" s="188">
        <v>0</v>
      </c>
      <c r="E76" s="188">
        <f t="shared" si="2"/>
        <v>0</v>
      </c>
      <c r="F76" s="375">
        <v>0.83333333333333337</v>
      </c>
      <c r="G76" s="10">
        <v>21</v>
      </c>
      <c r="H76" s="375">
        <v>0.84375</v>
      </c>
      <c r="I76" s="10">
        <f t="shared" ref="I76" si="20">+G76</f>
        <v>21</v>
      </c>
      <c r="J76" s="647"/>
      <c r="K76" s="648"/>
      <c r="L76" s="647"/>
      <c r="M76" s="649"/>
      <c r="N76" s="10">
        <f t="shared" si="3"/>
        <v>15</v>
      </c>
      <c r="O76" s="20">
        <v>0</v>
      </c>
      <c r="P76" s="2">
        <f t="shared" si="4"/>
        <v>0</v>
      </c>
      <c r="Q76" s="1">
        <v>4</v>
      </c>
      <c r="R76" s="371"/>
      <c r="S76" s="20"/>
      <c r="U76" s="187">
        <f t="shared" si="9"/>
        <v>15</v>
      </c>
      <c r="V76" s="187">
        <f t="shared" si="10"/>
        <v>0</v>
      </c>
      <c r="W76" s="187">
        <f t="shared" si="11"/>
        <v>0</v>
      </c>
      <c r="X76" s="372"/>
      <c r="Y76" s="372"/>
      <c r="Z76" s="372"/>
      <c r="AA76" s="17"/>
      <c r="AB76" s="367"/>
      <c r="AC76" s="367"/>
    </row>
    <row r="77" spans="1:29" ht="150.75" customHeight="1" x14ac:dyDescent="0.2">
      <c r="A77" s="584">
        <v>16</v>
      </c>
      <c r="B77" s="596" t="s">
        <v>1457</v>
      </c>
      <c r="C77" s="3" t="s">
        <v>60</v>
      </c>
      <c r="D77" s="98">
        <v>0</v>
      </c>
      <c r="E77" s="188">
        <f t="shared" ref="E77:E116" si="21">+N77/60*D77</f>
        <v>0</v>
      </c>
      <c r="F77" s="13">
        <v>0.22916666666666666</v>
      </c>
      <c r="G77" s="1">
        <v>20</v>
      </c>
      <c r="H77" s="13">
        <v>0.23958333333333334</v>
      </c>
      <c r="I77" s="1">
        <f t="shared" ref="I77:I78" si="22">G77</f>
        <v>20</v>
      </c>
      <c r="J77" s="191"/>
      <c r="K77" s="291" t="s">
        <v>1468</v>
      </c>
      <c r="L77" s="23"/>
      <c r="M77" s="376" t="s">
        <v>1453</v>
      </c>
      <c r="N77" s="10">
        <f t="shared" ref="N77:N116" si="23">VALUE(DAY(I77)*24*60+VALUE(HOUR(H77)*60+MINUTE(H77)))-SUM(VALUE(DAY(G77)*24*60+VALUE(HOUR(F77)*60+MINUTE(F77))))</f>
        <v>15</v>
      </c>
      <c r="O77" s="1">
        <v>0</v>
      </c>
      <c r="P77" s="2">
        <f t="shared" ref="P77:P116" si="24">O77*N77</f>
        <v>0</v>
      </c>
      <c r="Q77" s="377">
        <v>4</v>
      </c>
      <c r="R77" s="371"/>
      <c r="S77" s="20"/>
      <c r="T77" s="357" t="s">
        <v>1455</v>
      </c>
      <c r="U77" s="187">
        <f t="shared" si="9"/>
        <v>15</v>
      </c>
      <c r="V77" s="187">
        <f t="shared" si="10"/>
        <v>0</v>
      </c>
      <c r="W77" s="187">
        <f t="shared" si="11"/>
        <v>0</v>
      </c>
      <c r="X77" s="372"/>
      <c r="Y77" s="372"/>
      <c r="Z77" s="372"/>
      <c r="AA77" s="17"/>
      <c r="AB77" s="367"/>
      <c r="AC77" s="367"/>
    </row>
    <row r="78" spans="1:29" ht="150.75" customHeight="1" x14ac:dyDescent="0.2">
      <c r="A78" s="585"/>
      <c r="B78" s="597"/>
      <c r="C78" s="20" t="s">
        <v>60</v>
      </c>
      <c r="D78" s="20">
        <v>0</v>
      </c>
      <c r="E78" s="188">
        <f t="shared" si="21"/>
        <v>0</v>
      </c>
      <c r="F78" s="13">
        <v>0.85416666666666663</v>
      </c>
      <c r="G78" s="20">
        <v>21</v>
      </c>
      <c r="H78" s="13">
        <v>0.86458333333333337</v>
      </c>
      <c r="I78" s="1">
        <f t="shared" si="22"/>
        <v>21</v>
      </c>
      <c r="J78" s="13"/>
      <c r="K78" s="287" t="s">
        <v>1456</v>
      </c>
      <c r="L78" s="13"/>
      <c r="M78" s="288" t="s">
        <v>1454</v>
      </c>
      <c r="N78" s="10">
        <f t="shared" si="23"/>
        <v>15</v>
      </c>
      <c r="O78" s="1">
        <v>0</v>
      </c>
      <c r="P78" s="2">
        <f t="shared" si="24"/>
        <v>0</v>
      </c>
      <c r="Q78" s="377">
        <v>4</v>
      </c>
      <c r="R78" s="371"/>
      <c r="S78" s="20"/>
      <c r="U78" s="187">
        <f t="shared" ref="U78:U116" si="25">+N78</f>
        <v>15</v>
      </c>
      <c r="V78" s="187">
        <f t="shared" ref="V78:V116" si="26">+P78</f>
        <v>0</v>
      </c>
      <c r="W78" s="187">
        <f t="shared" ref="W78:W116" si="27">IF(N78&gt;5,0,O78)</f>
        <v>0</v>
      </c>
      <c r="X78" s="372"/>
      <c r="Y78" s="372"/>
      <c r="Z78" s="372"/>
      <c r="AA78" s="17"/>
      <c r="AB78" s="367"/>
      <c r="AC78" s="367"/>
    </row>
    <row r="79" spans="1:29" ht="156" customHeight="1" x14ac:dyDescent="0.2">
      <c r="A79" s="590">
        <v>17</v>
      </c>
      <c r="B79" s="651" t="s">
        <v>1136</v>
      </c>
      <c r="C79" s="20" t="s">
        <v>60</v>
      </c>
      <c r="D79" s="98">
        <v>0</v>
      </c>
      <c r="E79" s="188">
        <f t="shared" si="21"/>
        <v>0</v>
      </c>
      <c r="F79" s="13">
        <v>0.25</v>
      </c>
      <c r="G79" s="1">
        <v>20</v>
      </c>
      <c r="H79" s="13">
        <v>0.26041666666666669</v>
      </c>
      <c r="I79" s="1">
        <f t="shared" ref="I79:I80" si="28">+G79</f>
        <v>20</v>
      </c>
      <c r="J79" s="363"/>
      <c r="K79" s="287" t="s">
        <v>1469</v>
      </c>
      <c r="L79" s="13"/>
      <c r="M79" s="14" t="s">
        <v>1137</v>
      </c>
      <c r="N79" s="10">
        <f t="shared" si="23"/>
        <v>15</v>
      </c>
      <c r="O79" s="20">
        <v>0</v>
      </c>
      <c r="P79" s="2">
        <f t="shared" si="24"/>
        <v>0</v>
      </c>
      <c r="Q79" s="1">
        <v>4</v>
      </c>
      <c r="R79" s="371"/>
      <c r="S79" s="20"/>
      <c r="T79" s="357" t="s">
        <v>1402</v>
      </c>
      <c r="U79" s="187">
        <f t="shared" si="25"/>
        <v>15</v>
      </c>
      <c r="V79" s="187">
        <f t="shared" si="26"/>
        <v>0</v>
      </c>
      <c r="W79" s="187">
        <f t="shared" si="27"/>
        <v>0</v>
      </c>
      <c r="X79" s="372"/>
      <c r="Y79" s="372"/>
      <c r="Z79" s="372"/>
      <c r="AA79" s="17"/>
      <c r="AB79" s="367"/>
      <c r="AC79" s="367"/>
    </row>
    <row r="80" spans="1:29" ht="156" customHeight="1" x14ac:dyDescent="0.2">
      <c r="A80" s="590"/>
      <c r="B80" s="651"/>
      <c r="C80" s="20" t="s">
        <v>60</v>
      </c>
      <c r="D80" s="98">
        <v>0</v>
      </c>
      <c r="E80" s="188">
        <f t="shared" si="21"/>
        <v>0</v>
      </c>
      <c r="F80" s="13">
        <v>0.875</v>
      </c>
      <c r="G80" s="1">
        <v>21</v>
      </c>
      <c r="H80" s="13">
        <v>0.88541666666666663</v>
      </c>
      <c r="I80" s="1">
        <f t="shared" si="28"/>
        <v>21</v>
      </c>
      <c r="J80" s="363"/>
      <c r="K80" s="287" t="s">
        <v>1448</v>
      </c>
      <c r="L80" s="13"/>
      <c r="M80" s="14" t="s">
        <v>1138</v>
      </c>
      <c r="N80" s="10">
        <f t="shared" si="23"/>
        <v>15</v>
      </c>
      <c r="O80" s="20">
        <v>0</v>
      </c>
      <c r="P80" s="2">
        <f t="shared" si="24"/>
        <v>0</v>
      </c>
      <c r="Q80" s="1">
        <v>4</v>
      </c>
      <c r="R80" s="371"/>
      <c r="S80" s="20"/>
      <c r="U80" s="187">
        <f t="shared" si="25"/>
        <v>15</v>
      </c>
      <c r="V80" s="187">
        <f t="shared" si="26"/>
        <v>0</v>
      </c>
      <c r="W80" s="187">
        <f t="shared" si="27"/>
        <v>0</v>
      </c>
      <c r="X80" s="372"/>
      <c r="Y80" s="372"/>
      <c r="Z80" s="372"/>
      <c r="AA80" s="17"/>
      <c r="AB80" s="367"/>
      <c r="AC80" s="367"/>
    </row>
    <row r="81" spans="1:29" ht="146.25" customHeight="1" x14ac:dyDescent="0.2">
      <c r="A81" s="590">
        <v>18</v>
      </c>
      <c r="B81" s="591" t="s">
        <v>1139</v>
      </c>
      <c r="C81" s="3" t="s">
        <v>60</v>
      </c>
      <c r="D81" s="98">
        <v>0</v>
      </c>
      <c r="E81" s="188">
        <f t="shared" si="21"/>
        <v>0</v>
      </c>
      <c r="F81" s="13">
        <v>0.27083333333333331</v>
      </c>
      <c r="G81" s="1">
        <v>20</v>
      </c>
      <c r="H81" s="13">
        <v>0.28125</v>
      </c>
      <c r="I81" s="1">
        <f t="shared" ref="I81:I84" si="29">G81</f>
        <v>20</v>
      </c>
      <c r="J81" s="3"/>
      <c r="K81" s="287" t="s">
        <v>1470</v>
      </c>
      <c r="L81" s="13"/>
      <c r="M81" s="379" t="s">
        <v>1140</v>
      </c>
      <c r="N81" s="10">
        <f t="shared" si="23"/>
        <v>15</v>
      </c>
      <c r="O81" s="20">
        <v>0</v>
      </c>
      <c r="P81" s="2">
        <f t="shared" si="24"/>
        <v>0</v>
      </c>
      <c r="Q81" s="1">
        <v>4</v>
      </c>
      <c r="R81" s="371"/>
      <c r="S81" s="20"/>
      <c r="U81" s="187">
        <f t="shared" si="25"/>
        <v>15</v>
      </c>
      <c r="V81" s="187">
        <f t="shared" si="26"/>
        <v>0</v>
      </c>
      <c r="W81" s="187">
        <f t="shared" si="27"/>
        <v>0</v>
      </c>
      <c r="X81" s="372"/>
      <c r="Y81" s="372"/>
      <c r="Z81" s="372"/>
      <c r="AA81" s="17"/>
      <c r="AB81" s="367"/>
      <c r="AC81" s="367"/>
    </row>
    <row r="82" spans="1:29" ht="146.25" customHeight="1" x14ac:dyDescent="0.2">
      <c r="A82" s="590"/>
      <c r="B82" s="591"/>
      <c r="C82" s="3" t="s">
        <v>60</v>
      </c>
      <c r="D82" s="98">
        <v>0</v>
      </c>
      <c r="E82" s="188">
        <f t="shared" si="21"/>
        <v>0</v>
      </c>
      <c r="F82" s="13">
        <v>0.91666666666666663</v>
      </c>
      <c r="G82" s="1">
        <v>21</v>
      </c>
      <c r="H82" s="13">
        <v>0.92708333333333337</v>
      </c>
      <c r="I82" s="1">
        <f t="shared" si="29"/>
        <v>21</v>
      </c>
      <c r="J82" s="3"/>
      <c r="K82" s="287" t="s">
        <v>1276</v>
      </c>
      <c r="L82" s="13"/>
      <c r="M82" s="379" t="s">
        <v>1141</v>
      </c>
      <c r="N82" s="10">
        <f t="shared" si="23"/>
        <v>15</v>
      </c>
      <c r="O82" s="20">
        <v>0</v>
      </c>
      <c r="P82" s="2">
        <f t="shared" si="24"/>
        <v>0</v>
      </c>
      <c r="Q82" s="1">
        <v>4</v>
      </c>
      <c r="R82" s="371"/>
      <c r="S82" s="20"/>
      <c r="U82" s="187">
        <f t="shared" si="25"/>
        <v>15</v>
      </c>
      <c r="V82" s="187">
        <f t="shared" si="26"/>
        <v>0</v>
      </c>
      <c r="W82" s="187">
        <f t="shared" si="27"/>
        <v>0</v>
      </c>
      <c r="X82" s="372"/>
      <c r="Y82" s="372"/>
      <c r="Z82" s="372"/>
      <c r="AA82" s="17"/>
      <c r="AB82" s="367"/>
      <c r="AC82" s="367"/>
    </row>
    <row r="83" spans="1:29" ht="167.25" customHeight="1" x14ac:dyDescent="0.2">
      <c r="A83" s="590">
        <v>18.100000000000001</v>
      </c>
      <c r="B83" s="591" t="s">
        <v>1142</v>
      </c>
      <c r="C83" s="3" t="s">
        <v>60</v>
      </c>
      <c r="D83" s="98">
        <v>0</v>
      </c>
      <c r="E83" s="188">
        <f t="shared" si="21"/>
        <v>0</v>
      </c>
      <c r="F83" s="13">
        <v>0.29166666666666669</v>
      </c>
      <c r="G83" s="1">
        <v>20</v>
      </c>
      <c r="H83" s="13">
        <v>0.30208333333333331</v>
      </c>
      <c r="I83" s="1">
        <f t="shared" si="29"/>
        <v>20</v>
      </c>
      <c r="J83" s="3"/>
      <c r="K83" s="287" t="s">
        <v>1471</v>
      </c>
      <c r="L83" s="13"/>
      <c r="M83" s="379" t="s">
        <v>1143</v>
      </c>
      <c r="N83" s="10">
        <f t="shared" si="23"/>
        <v>15</v>
      </c>
      <c r="O83" s="20">
        <v>0</v>
      </c>
      <c r="P83" s="2">
        <f t="shared" si="24"/>
        <v>0</v>
      </c>
      <c r="Q83" s="1">
        <v>4</v>
      </c>
      <c r="R83" s="371"/>
      <c r="S83" s="20"/>
      <c r="U83" s="187">
        <f t="shared" si="25"/>
        <v>15</v>
      </c>
      <c r="V83" s="187">
        <f t="shared" si="26"/>
        <v>0</v>
      </c>
      <c r="W83" s="187">
        <f t="shared" si="27"/>
        <v>0</v>
      </c>
      <c r="X83" s="372"/>
      <c r="Y83" s="372"/>
      <c r="Z83" s="372"/>
      <c r="AA83" s="17"/>
      <c r="AB83" s="367"/>
      <c r="AC83" s="367"/>
    </row>
    <row r="84" spans="1:29" ht="167.25" customHeight="1" x14ac:dyDescent="0.2">
      <c r="A84" s="590"/>
      <c r="B84" s="591"/>
      <c r="C84" s="20" t="s">
        <v>60</v>
      </c>
      <c r="D84" s="20">
        <v>0</v>
      </c>
      <c r="E84" s="188">
        <f t="shared" si="21"/>
        <v>0</v>
      </c>
      <c r="F84" s="13">
        <v>0.89583333333333337</v>
      </c>
      <c r="G84" s="1">
        <v>21</v>
      </c>
      <c r="H84" s="13">
        <v>0.90625</v>
      </c>
      <c r="I84" s="1">
        <f t="shared" si="29"/>
        <v>21</v>
      </c>
      <c r="J84" s="13"/>
      <c r="K84" s="287" t="s">
        <v>1449</v>
      </c>
      <c r="L84" s="13"/>
      <c r="M84" s="288" t="s">
        <v>1144</v>
      </c>
      <c r="N84" s="10">
        <f t="shared" si="23"/>
        <v>15</v>
      </c>
      <c r="O84" s="20">
        <v>0</v>
      </c>
      <c r="P84" s="2">
        <f t="shared" si="24"/>
        <v>0</v>
      </c>
      <c r="Q84" s="1">
        <v>4</v>
      </c>
      <c r="R84" s="371"/>
      <c r="S84" s="20"/>
      <c r="U84" s="187">
        <f t="shared" si="25"/>
        <v>15</v>
      </c>
      <c r="V84" s="187">
        <f t="shared" si="26"/>
        <v>0</v>
      </c>
      <c r="W84" s="187">
        <f t="shared" si="27"/>
        <v>0</v>
      </c>
      <c r="X84" s="372"/>
      <c r="Y84" s="372"/>
      <c r="Z84" s="372"/>
      <c r="AA84" s="17"/>
      <c r="AB84" s="367"/>
      <c r="AC84" s="367"/>
    </row>
    <row r="85" spans="1:29" ht="79.5" customHeight="1" x14ac:dyDescent="0.2">
      <c r="A85" s="590">
        <v>19</v>
      </c>
      <c r="B85" s="650" t="s">
        <v>1459</v>
      </c>
      <c r="C85" s="100" t="s">
        <v>58</v>
      </c>
      <c r="D85" s="188">
        <v>0</v>
      </c>
      <c r="E85" s="188">
        <f t="shared" si="21"/>
        <v>0</v>
      </c>
      <c r="F85" s="375">
        <v>0.25</v>
      </c>
      <c r="G85" s="10">
        <v>20</v>
      </c>
      <c r="H85" s="375">
        <v>0.26041666666666669</v>
      </c>
      <c r="I85" s="10">
        <f t="shared" ref="I85:I92" si="30">+G85</f>
        <v>20</v>
      </c>
      <c r="J85" s="647"/>
      <c r="K85" s="648" t="s">
        <v>1670</v>
      </c>
      <c r="L85" s="647"/>
      <c r="M85" s="649" t="s">
        <v>1129</v>
      </c>
      <c r="N85" s="10">
        <f t="shared" si="23"/>
        <v>15</v>
      </c>
      <c r="O85" s="20">
        <v>0</v>
      </c>
      <c r="P85" s="2">
        <f t="shared" si="24"/>
        <v>0</v>
      </c>
      <c r="Q85" s="1">
        <v>2</v>
      </c>
      <c r="R85" s="371"/>
      <c r="S85" s="20"/>
      <c r="T85" s="368" t="s">
        <v>1403</v>
      </c>
      <c r="U85" s="187">
        <f t="shared" si="25"/>
        <v>15</v>
      </c>
      <c r="V85" s="187">
        <f t="shared" si="26"/>
        <v>0</v>
      </c>
      <c r="W85" s="187">
        <f t="shared" si="27"/>
        <v>0</v>
      </c>
      <c r="X85" s="372"/>
      <c r="Y85" s="372"/>
      <c r="Z85" s="372"/>
      <c r="AA85" s="17"/>
      <c r="AB85" s="367"/>
      <c r="AC85" s="367"/>
    </row>
    <row r="86" spans="1:29" ht="79.5" customHeight="1" x14ac:dyDescent="0.2">
      <c r="A86" s="590"/>
      <c r="B86" s="650"/>
      <c r="C86" s="100" t="s">
        <v>61</v>
      </c>
      <c r="D86" s="188">
        <v>0</v>
      </c>
      <c r="E86" s="188">
        <f t="shared" si="21"/>
        <v>0</v>
      </c>
      <c r="F86" s="375">
        <v>0.25</v>
      </c>
      <c r="G86" s="10">
        <v>20</v>
      </c>
      <c r="H86" s="375">
        <v>0.26041666666666669</v>
      </c>
      <c r="I86" s="10">
        <f t="shared" si="30"/>
        <v>20</v>
      </c>
      <c r="J86" s="647"/>
      <c r="K86" s="648"/>
      <c r="L86" s="592"/>
      <c r="M86" s="649"/>
      <c r="N86" s="10">
        <f t="shared" si="23"/>
        <v>15</v>
      </c>
      <c r="O86" s="20">
        <v>0</v>
      </c>
      <c r="P86" s="2">
        <f t="shared" si="24"/>
        <v>0</v>
      </c>
      <c r="Q86" s="1">
        <v>2</v>
      </c>
      <c r="R86" s="371"/>
      <c r="S86" s="20"/>
      <c r="T86" s="368"/>
      <c r="U86" s="187">
        <f t="shared" si="25"/>
        <v>15</v>
      </c>
      <c r="V86" s="187">
        <f t="shared" si="26"/>
        <v>0</v>
      </c>
      <c r="W86" s="187">
        <f t="shared" si="27"/>
        <v>0</v>
      </c>
      <c r="X86" s="372"/>
      <c r="Y86" s="372"/>
      <c r="Z86" s="372"/>
      <c r="AA86" s="17"/>
      <c r="AB86" s="367"/>
      <c r="AC86" s="367"/>
    </row>
    <row r="87" spans="1:29" ht="79.5" customHeight="1" x14ac:dyDescent="0.2">
      <c r="A87" s="590"/>
      <c r="B87" s="650"/>
      <c r="C87" s="100" t="s">
        <v>58</v>
      </c>
      <c r="D87" s="188">
        <v>0</v>
      </c>
      <c r="E87" s="188">
        <f t="shared" si="21"/>
        <v>0</v>
      </c>
      <c r="F87" s="375">
        <v>0.85416666666666663</v>
      </c>
      <c r="G87" s="10">
        <v>21</v>
      </c>
      <c r="H87" s="375">
        <v>0.86458333333333337</v>
      </c>
      <c r="I87" s="10">
        <f t="shared" si="30"/>
        <v>21</v>
      </c>
      <c r="J87" s="647"/>
      <c r="K87" s="648" t="s">
        <v>1461</v>
      </c>
      <c r="L87" s="647"/>
      <c r="M87" s="649" t="s">
        <v>1130</v>
      </c>
      <c r="N87" s="10">
        <f t="shared" si="23"/>
        <v>15</v>
      </c>
      <c r="O87" s="20">
        <v>0</v>
      </c>
      <c r="P87" s="2">
        <f t="shared" si="24"/>
        <v>0</v>
      </c>
      <c r="Q87" s="1">
        <v>2</v>
      </c>
      <c r="R87" s="371"/>
      <c r="S87" s="20"/>
      <c r="T87" s="368"/>
      <c r="U87" s="187">
        <f t="shared" si="25"/>
        <v>15</v>
      </c>
      <c r="V87" s="187">
        <f t="shared" si="26"/>
        <v>0</v>
      </c>
      <c r="W87" s="187">
        <f t="shared" si="27"/>
        <v>0</v>
      </c>
      <c r="X87" s="372"/>
      <c r="Y87" s="372"/>
      <c r="Z87" s="372"/>
      <c r="AA87" s="17"/>
      <c r="AB87" s="367"/>
      <c r="AC87" s="367"/>
    </row>
    <row r="88" spans="1:29" ht="79.5" customHeight="1" x14ac:dyDescent="0.2">
      <c r="A88" s="590"/>
      <c r="B88" s="650"/>
      <c r="C88" s="100" t="s">
        <v>61</v>
      </c>
      <c r="D88" s="188">
        <v>0</v>
      </c>
      <c r="E88" s="188">
        <f t="shared" si="21"/>
        <v>0</v>
      </c>
      <c r="F88" s="375">
        <v>0.85416666666666663</v>
      </c>
      <c r="G88" s="10">
        <v>21</v>
      </c>
      <c r="H88" s="375">
        <v>0.86458333333333337</v>
      </c>
      <c r="I88" s="10">
        <f t="shared" si="30"/>
        <v>21</v>
      </c>
      <c r="J88" s="647"/>
      <c r="K88" s="648"/>
      <c r="L88" s="647"/>
      <c r="M88" s="649"/>
      <c r="N88" s="10">
        <f t="shared" si="23"/>
        <v>15</v>
      </c>
      <c r="O88" s="20">
        <v>0</v>
      </c>
      <c r="P88" s="2">
        <f t="shared" si="24"/>
        <v>0</v>
      </c>
      <c r="Q88" s="1">
        <v>2</v>
      </c>
      <c r="R88" s="371"/>
      <c r="S88" s="20"/>
      <c r="T88" s="368"/>
      <c r="U88" s="187">
        <f t="shared" si="25"/>
        <v>15</v>
      </c>
      <c r="V88" s="187">
        <f t="shared" si="26"/>
        <v>0</v>
      </c>
      <c r="W88" s="187">
        <f t="shared" si="27"/>
        <v>0</v>
      </c>
      <c r="X88" s="372"/>
      <c r="Y88" s="372"/>
      <c r="Z88" s="372"/>
      <c r="AA88" s="17"/>
      <c r="AB88" s="367"/>
      <c r="AC88" s="367"/>
    </row>
    <row r="89" spans="1:29" ht="162" customHeight="1" x14ac:dyDescent="0.2">
      <c r="A89" s="590">
        <v>19.100000000000001</v>
      </c>
      <c r="B89" s="650" t="s">
        <v>1462</v>
      </c>
      <c r="C89" s="100" t="s">
        <v>61</v>
      </c>
      <c r="D89" s="188">
        <v>0</v>
      </c>
      <c r="E89" s="188">
        <f t="shared" si="21"/>
        <v>0</v>
      </c>
      <c r="F89" s="375">
        <v>0.27083333333333331</v>
      </c>
      <c r="G89" s="10">
        <v>20</v>
      </c>
      <c r="H89" s="375">
        <v>0.28125</v>
      </c>
      <c r="I89" s="10">
        <f t="shared" si="30"/>
        <v>20</v>
      </c>
      <c r="J89" s="13"/>
      <c r="K89" s="287" t="s">
        <v>1671</v>
      </c>
      <c r="L89" s="13"/>
      <c r="M89" s="12" t="s">
        <v>1131</v>
      </c>
      <c r="N89" s="10">
        <f t="shared" si="23"/>
        <v>15</v>
      </c>
      <c r="O89" s="20">
        <v>0</v>
      </c>
      <c r="P89" s="2">
        <f t="shared" si="24"/>
        <v>0</v>
      </c>
      <c r="Q89" s="1">
        <v>2</v>
      </c>
      <c r="R89" s="371"/>
      <c r="S89" s="20"/>
      <c r="T89" s="368"/>
      <c r="U89" s="187">
        <f t="shared" si="25"/>
        <v>15</v>
      </c>
      <c r="V89" s="187">
        <f t="shared" si="26"/>
        <v>0</v>
      </c>
      <c r="W89" s="187">
        <f t="shared" si="27"/>
        <v>0</v>
      </c>
      <c r="X89" s="372"/>
      <c r="Y89" s="372"/>
      <c r="Z89" s="372"/>
      <c r="AA89" s="17"/>
      <c r="AB89" s="367"/>
      <c r="AC89" s="367"/>
    </row>
    <row r="90" spans="1:29" ht="162" customHeight="1" x14ac:dyDescent="0.2">
      <c r="A90" s="590"/>
      <c r="B90" s="650"/>
      <c r="C90" s="100" t="s">
        <v>61</v>
      </c>
      <c r="D90" s="188">
        <v>0</v>
      </c>
      <c r="E90" s="188">
        <f t="shared" si="21"/>
        <v>0</v>
      </c>
      <c r="F90" s="375">
        <v>0.83333333333333337</v>
      </c>
      <c r="G90" s="10">
        <v>21</v>
      </c>
      <c r="H90" s="375">
        <v>0.84375</v>
      </c>
      <c r="I90" s="10">
        <f t="shared" si="30"/>
        <v>21</v>
      </c>
      <c r="J90" s="13"/>
      <c r="K90" s="287" t="s">
        <v>1637</v>
      </c>
      <c r="L90" s="13"/>
      <c r="M90" s="12" t="s">
        <v>1132</v>
      </c>
      <c r="N90" s="10">
        <f t="shared" si="23"/>
        <v>15</v>
      </c>
      <c r="O90" s="20">
        <v>0</v>
      </c>
      <c r="P90" s="2">
        <f t="shared" si="24"/>
        <v>0</v>
      </c>
      <c r="Q90" s="1">
        <v>2</v>
      </c>
      <c r="R90" s="371"/>
      <c r="S90" s="20"/>
      <c r="T90" s="368"/>
      <c r="U90" s="187">
        <f t="shared" si="25"/>
        <v>15</v>
      </c>
      <c r="V90" s="187">
        <f t="shared" si="26"/>
        <v>0</v>
      </c>
      <c r="W90" s="187">
        <f t="shared" si="27"/>
        <v>0</v>
      </c>
      <c r="X90" s="372"/>
      <c r="Y90" s="372"/>
      <c r="Z90" s="372"/>
      <c r="AA90" s="17"/>
      <c r="AB90" s="367"/>
      <c r="AC90" s="367"/>
    </row>
    <row r="91" spans="1:29" ht="151.5" customHeight="1" x14ac:dyDescent="0.2">
      <c r="A91" s="592">
        <v>20</v>
      </c>
      <c r="B91" s="594" t="s">
        <v>1133</v>
      </c>
      <c r="C91" s="100" t="s">
        <v>63</v>
      </c>
      <c r="D91" s="20">
        <v>0</v>
      </c>
      <c r="E91" s="188">
        <f t="shared" si="21"/>
        <v>0</v>
      </c>
      <c r="F91" s="13">
        <v>0.29166666666666669</v>
      </c>
      <c r="G91" s="1">
        <v>20</v>
      </c>
      <c r="H91" s="13">
        <v>0.30208333333333331</v>
      </c>
      <c r="I91" s="1">
        <f t="shared" si="30"/>
        <v>20</v>
      </c>
      <c r="J91" s="13"/>
      <c r="K91" s="287" t="s">
        <v>1472</v>
      </c>
      <c r="L91" s="13"/>
      <c r="M91" s="12" t="s">
        <v>1134</v>
      </c>
      <c r="N91" s="10">
        <f t="shared" si="23"/>
        <v>15</v>
      </c>
      <c r="O91" s="20">
        <v>0</v>
      </c>
      <c r="P91" s="2">
        <f t="shared" si="24"/>
        <v>0</v>
      </c>
      <c r="Q91" s="1">
        <v>4</v>
      </c>
      <c r="R91" s="371"/>
      <c r="S91" s="20"/>
      <c r="T91" s="368" t="s">
        <v>1672</v>
      </c>
      <c r="U91" s="187">
        <f t="shared" si="25"/>
        <v>15</v>
      </c>
      <c r="V91" s="187">
        <f t="shared" si="26"/>
        <v>0</v>
      </c>
      <c r="W91" s="187">
        <f t="shared" si="27"/>
        <v>0</v>
      </c>
      <c r="X91" s="372"/>
      <c r="Y91" s="372"/>
      <c r="Z91" s="372"/>
      <c r="AA91" s="17"/>
      <c r="AB91" s="367"/>
      <c r="AC91" s="367"/>
    </row>
    <row r="92" spans="1:29" ht="136.5" customHeight="1" x14ac:dyDescent="0.2">
      <c r="A92" s="592"/>
      <c r="B92" s="594"/>
      <c r="C92" s="100" t="s">
        <v>63</v>
      </c>
      <c r="D92" s="20">
        <v>0</v>
      </c>
      <c r="E92" s="188">
        <f t="shared" si="21"/>
        <v>0</v>
      </c>
      <c r="F92" s="13">
        <v>0.875</v>
      </c>
      <c r="G92" s="1">
        <v>21</v>
      </c>
      <c r="H92" s="13">
        <v>0.88541666666666663</v>
      </c>
      <c r="I92" s="1">
        <f t="shared" si="30"/>
        <v>21</v>
      </c>
      <c r="J92" s="13"/>
      <c r="K92" s="287" t="s">
        <v>1464</v>
      </c>
      <c r="L92" s="13"/>
      <c r="M92" s="288" t="s">
        <v>1135</v>
      </c>
      <c r="N92" s="10">
        <f t="shared" si="23"/>
        <v>15</v>
      </c>
      <c r="O92" s="20">
        <v>0</v>
      </c>
      <c r="P92" s="2">
        <f t="shared" si="24"/>
        <v>0</v>
      </c>
      <c r="Q92" s="1">
        <v>4</v>
      </c>
      <c r="R92" s="371"/>
      <c r="S92" s="20"/>
      <c r="T92" s="368" t="s">
        <v>1672</v>
      </c>
      <c r="U92" s="187">
        <f t="shared" si="25"/>
        <v>15</v>
      </c>
      <c r="V92" s="187">
        <f t="shared" si="26"/>
        <v>0</v>
      </c>
      <c r="W92" s="187">
        <f t="shared" si="27"/>
        <v>0</v>
      </c>
      <c r="X92" s="372"/>
      <c r="Y92" s="372"/>
      <c r="Z92" s="372"/>
      <c r="AA92" s="17"/>
      <c r="AB92" s="367"/>
      <c r="AC92" s="367"/>
    </row>
    <row r="93" spans="1:29" ht="175.5" customHeight="1" x14ac:dyDescent="0.2">
      <c r="A93" s="590">
        <v>21</v>
      </c>
      <c r="B93" s="654" t="s">
        <v>1488</v>
      </c>
      <c r="C93" s="3" t="s">
        <v>56</v>
      </c>
      <c r="D93" s="302">
        <v>1.5</v>
      </c>
      <c r="E93" s="188">
        <f t="shared" si="21"/>
        <v>0.125</v>
      </c>
      <c r="F93" s="303">
        <v>0.1875</v>
      </c>
      <c r="G93" s="302">
        <v>20</v>
      </c>
      <c r="H93" s="303">
        <v>0.19097222222222221</v>
      </c>
      <c r="I93" s="20">
        <f t="shared" ref="I93:I94" si="31">+G93</f>
        <v>20</v>
      </c>
      <c r="J93" s="302"/>
      <c r="K93" s="311" t="s">
        <v>1673</v>
      </c>
      <c r="L93" s="304"/>
      <c r="M93" s="305" t="s">
        <v>1489</v>
      </c>
      <c r="N93" s="10">
        <f t="shared" si="23"/>
        <v>5</v>
      </c>
      <c r="O93" s="20">
        <v>2749</v>
      </c>
      <c r="P93" s="2">
        <f t="shared" si="24"/>
        <v>13745</v>
      </c>
      <c r="Q93" s="20">
        <v>4</v>
      </c>
      <c r="R93" s="371"/>
      <c r="S93" s="20"/>
      <c r="T93" s="368" t="s">
        <v>1487</v>
      </c>
      <c r="U93" s="187">
        <f t="shared" si="25"/>
        <v>5</v>
      </c>
      <c r="V93" s="187">
        <f t="shared" si="26"/>
        <v>13745</v>
      </c>
      <c r="W93" s="187">
        <f t="shared" si="27"/>
        <v>2749</v>
      </c>
      <c r="X93" s="372"/>
      <c r="Y93" s="372"/>
      <c r="Z93" s="372"/>
      <c r="AA93" s="17"/>
      <c r="AB93" s="367"/>
      <c r="AC93" s="367"/>
    </row>
    <row r="94" spans="1:29" ht="153" customHeight="1" x14ac:dyDescent="0.2">
      <c r="A94" s="590"/>
      <c r="B94" s="654"/>
      <c r="C94" s="3" t="s">
        <v>56</v>
      </c>
      <c r="D94" s="302">
        <v>1.5</v>
      </c>
      <c r="E94" s="188">
        <f t="shared" si="21"/>
        <v>0.125</v>
      </c>
      <c r="F94" s="303">
        <v>0.54166666666666663</v>
      </c>
      <c r="G94" s="302">
        <v>21</v>
      </c>
      <c r="H94" s="303">
        <v>0.54513888888888895</v>
      </c>
      <c r="I94" s="20">
        <f t="shared" si="31"/>
        <v>21</v>
      </c>
      <c r="J94" s="302"/>
      <c r="K94" s="311" t="s">
        <v>1491</v>
      </c>
      <c r="L94" s="304"/>
      <c r="M94" s="305" t="s">
        <v>1490</v>
      </c>
      <c r="N94" s="10">
        <f t="shared" si="23"/>
        <v>5</v>
      </c>
      <c r="O94" s="20">
        <v>2749</v>
      </c>
      <c r="P94" s="2">
        <f t="shared" si="24"/>
        <v>13745</v>
      </c>
      <c r="Q94" s="20">
        <v>4</v>
      </c>
      <c r="R94" s="371"/>
      <c r="S94" s="20"/>
      <c r="T94" s="368"/>
      <c r="U94" s="187">
        <f t="shared" si="25"/>
        <v>5</v>
      </c>
      <c r="V94" s="187">
        <f t="shared" si="26"/>
        <v>13745</v>
      </c>
      <c r="W94" s="187">
        <f t="shared" si="27"/>
        <v>2749</v>
      </c>
      <c r="X94" s="372"/>
      <c r="Y94" s="372"/>
      <c r="Z94" s="372"/>
      <c r="AA94" s="17"/>
      <c r="AB94" s="367"/>
      <c r="AC94" s="367"/>
    </row>
    <row r="95" spans="1:29" ht="131.25" customHeight="1" x14ac:dyDescent="0.2">
      <c r="A95" s="590">
        <v>21.1</v>
      </c>
      <c r="B95" s="591" t="s">
        <v>1606</v>
      </c>
      <c r="C95" s="20" t="s">
        <v>1</v>
      </c>
      <c r="D95" s="98">
        <v>4.5</v>
      </c>
      <c r="E95" s="188">
        <f t="shared" si="21"/>
        <v>11.25</v>
      </c>
      <c r="F95" s="13">
        <v>0.1875</v>
      </c>
      <c r="G95" s="20">
        <v>20</v>
      </c>
      <c r="H95" s="13">
        <v>0.29166666666666669</v>
      </c>
      <c r="I95" s="1">
        <f t="shared" ref="I95" si="32">G95</f>
        <v>20</v>
      </c>
      <c r="J95" s="592" t="s">
        <v>1</v>
      </c>
      <c r="K95" s="593" t="s">
        <v>1550</v>
      </c>
      <c r="L95" s="592" t="s">
        <v>1094</v>
      </c>
      <c r="M95" s="594" t="s">
        <v>1497</v>
      </c>
      <c r="N95" s="10">
        <f t="shared" si="23"/>
        <v>150</v>
      </c>
      <c r="O95" s="2">
        <f>5689+2514</f>
        <v>8203</v>
      </c>
      <c r="P95" s="2">
        <f t="shared" si="24"/>
        <v>1230450</v>
      </c>
      <c r="Q95" s="20">
        <v>4</v>
      </c>
      <c r="R95" s="371"/>
      <c r="S95" s="20"/>
      <c r="T95" s="368"/>
      <c r="U95" s="187">
        <f t="shared" si="25"/>
        <v>150</v>
      </c>
      <c r="V95" s="187">
        <f t="shared" si="26"/>
        <v>1230450</v>
      </c>
      <c r="W95" s="187">
        <f t="shared" si="27"/>
        <v>0</v>
      </c>
      <c r="X95" s="372"/>
      <c r="Y95" s="372"/>
      <c r="Z95" s="372"/>
      <c r="AA95" s="17"/>
      <c r="AB95" s="367"/>
      <c r="AC95" s="367"/>
    </row>
    <row r="96" spans="1:29" ht="131.25" customHeight="1" x14ac:dyDescent="0.2">
      <c r="A96" s="590"/>
      <c r="B96" s="591"/>
      <c r="C96" s="20" t="s">
        <v>56</v>
      </c>
      <c r="D96" s="98">
        <v>11.5</v>
      </c>
      <c r="E96" s="188">
        <f t="shared" si="21"/>
        <v>28.75</v>
      </c>
      <c r="F96" s="13">
        <v>0.1875</v>
      </c>
      <c r="G96" s="20">
        <v>20</v>
      </c>
      <c r="H96" s="13">
        <v>0.29166666666666669</v>
      </c>
      <c r="I96" s="1">
        <f t="shared" ref="I96" si="33">G96</f>
        <v>20</v>
      </c>
      <c r="J96" s="592"/>
      <c r="K96" s="593"/>
      <c r="L96" s="592"/>
      <c r="M96" s="594"/>
      <c r="N96" s="10">
        <f t="shared" si="23"/>
        <v>150</v>
      </c>
      <c r="O96" s="2">
        <f>11631+11718</f>
        <v>23349</v>
      </c>
      <c r="P96" s="2">
        <f t="shared" si="24"/>
        <v>3502350</v>
      </c>
      <c r="Q96" s="20">
        <v>0</v>
      </c>
      <c r="R96" s="371"/>
      <c r="S96" s="20"/>
      <c r="T96" s="368"/>
      <c r="U96" s="187">
        <f t="shared" si="25"/>
        <v>150</v>
      </c>
      <c r="V96" s="187">
        <f t="shared" si="26"/>
        <v>3502350</v>
      </c>
      <c r="W96" s="187">
        <f t="shared" si="27"/>
        <v>0</v>
      </c>
      <c r="X96" s="372"/>
      <c r="Y96" s="372"/>
      <c r="Z96" s="372"/>
      <c r="AA96" s="17"/>
      <c r="AB96" s="367"/>
      <c r="AC96" s="367"/>
    </row>
    <row r="97" spans="1:29" ht="89.25" customHeight="1" x14ac:dyDescent="0.2">
      <c r="A97" s="15">
        <v>21.2</v>
      </c>
      <c r="B97" s="417" t="s">
        <v>1498</v>
      </c>
      <c r="C97" s="20" t="s">
        <v>1</v>
      </c>
      <c r="D97" s="20">
        <v>0</v>
      </c>
      <c r="E97" s="188">
        <f t="shared" si="21"/>
        <v>0</v>
      </c>
      <c r="F97" s="13">
        <v>0.20833333333333334</v>
      </c>
      <c r="G97" s="20">
        <v>20</v>
      </c>
      <c r="H97" s="13">
        <v>0.79166666666666663</v>
      </c>
      <c r="I97" s="20">
        <v>20</v>
      </c>
      <c r="J97" s="20" t="s">
        <v>1117</v>
      </c>
      <c r="K97" s="310" t="s">
        <v>1589</v>
      </c>
      <c r="L97" s="20" t="s">
        <v>66</v>
      </c>
      <c r="M97" s="288" t="s">
        <v>1499</v>
      </c>
      <c r="N97" s="10">
        <f t="shared" si="23"/>
        <v>840</v>
      </c>
      <c r="O97" s="20">
        <v>0</v>
      </c>
      <c r="P97" s="2">
        <f t="shared" si="24"/>
        <v>0</v>
      </c>
      <c r="Q97" s="20">
        <v>6</v>
      </c>
      <c r="R97" s="371"/>
      <c r="S97" s="20"/>
      <c r="T97" s="368"/>
      <c r="U97" s="187">
        <f t="shared" si="25"/>
        <v>840</v>
      </c>
      <c r="V97" s="187">
        <f t="shared" si="26"/>
        <v>0</v>
      </c>
      <c r="W97" s="187">
        <f t="shared" si="27"/>
        <v>0</v>
      </c>
      <c r="X97" s="372"/>
      <c r="Y97" s="372"/>
      <c r="Z97" s="372"/>
      <c r="AA97" s="17"/>
      <c r="AB97" s="367"/>
      <c r="AC97" s="367"/>
    </row>
    <row r="98" spans="1:29" ht="89.25" customHeight="1" x14ac:dyDescent="0.2">
      <c r="A98" s="590">
        <v>21.3</v>
      </c>
      <c r="B98" s="591" t="s">
        <v>1674</v>
      </c>
      <c r="C98" s="20" t="s">
        <v>1</v>
      </c>
      <c r="D98" s="98">
        <v>2.5</v>
      </c>
      <c r="E98" s="188">
        <f t="shared" si="21"/>
        <v>2.5</v>
      </c>
      <c r="F98" s="13">
        <v>0.5</v>
      </c>
      <c r="G98" s="20">
        <v>21</v>
      </c>
      <c r="H98" s="13">
        <v>0.54166666666666663</v>
      </c>
      <c r="I98" s="1">
        <f>G98</f>
        <v>21</v>
      </c>
      <c r="J98" s="592" t="s">
        <v>1</v>
      </c>
      <c r="K98" s="593" t="s">
        <v>1551</v>
      </c>
      <c r="L98" s="20"/>
      <c r="M98" s="594" t="s">
        <v>1552</v>
      </c>
      <c r="N98" s="10">
        <f t="shared" si="23"/>
        <v>60</v>
      </c>
      <c r="O98" s="2">
        <v>5689</v>
      </c>
      <c r="P98" s="2">
        <f t="shared" si="24"/>
        <v>341340</v>
      </c>
      <c r="Q98" s="20">
        <v>4</v>
      </c>
      <c r="R98" s="371"/>
      <c r="S98" s="20"/>
      <c r="T98" s="368"/>
      <c r="U98" s="187">
        <f t="shared" si="25"/>
        <v>60</v>
      </c>
      <c r="V98" s="187">
        <f t="shared" si="26"/>
        <v>341340</v>
      </c>
      <c r="W98" s="187">
        <f t="shared" si="27"/>
        <v>0</v>
      </c>
      <c r="X98" s="372"/>
      <c r="Y98" s="372"/>
      <c r="Z98" s="372"/>
      <c r="AA98" s="17"/>
      <c r="AB98" s="367"/>
      <c r="AC98" s="367"/>
    </row>
    <row r="99" spans="1:29" ht="89.25" customHeight="1" x14ac:dyDescent="0.2">
      <c r="A99" s="590"/>
      <c r="B99" s="591"/>
      <c r="C99" s="20" t="s">
        <v>56</v>
      </c>
      <c r="D99" s="98">
        <v>5.5</v>
      </c>
      <c r="E99" s="188">
        <f t="shared" si="21"/>
        <v>5.5</v>
      </c>
      <c r="F99" s="13">
        <v>0.5</v>
      </c>
      <c r="G99" s="20">
        <v>21</v>
      </c>
      <c r="H99" s="13">
        <v>0.54166666666666663</v>
      </c>
      <c r="I99" s="1">
        <f>G99</f>
        <v>21</v>
      </c>
      <c r="J99" s="592"/>
      <c r="K99" s="593"/>
      <c r="L99" s="20"/>
      <c r="M99" s="594"/>
      <c r="N99" s="10">
        <f t="shared" si="23"/>
        <v>60</v>
      </c>
      <c r="O99" s="2">
        <v>11631</v>
      </c>
      <c r="P99" s="2">
        <f t="shared" si="24"/>
        <v>697860</v>
      </c>
      <c r="Q99" s="20">
        <v>0</v>
      </c>
      <c r="R99" s="371"/>
      <c r="S99" s="20"/>
      <c r="T99" s="368"/>
      <c r="U99" s="187">
        <f t="shared" si="25"/>
        <v>60</v>
      </c>
      <c r="V99" s="187">
        <f t="shared" si="26"/>
        <v>697860</v>
      </c>
      <c r="W99" s="187">
        <f t="shared" si="27"/>
        <v>0</v>
      </c>
      <c r="X99" s="372"/>
      <c r="Y99" s="372"/>
      <c r="Z99" s="372"/>
      <c r="AA99" s="17"/>
      <c r="AB99" s="367"/>
      <c r="AC99" s="367"/>
    </row>
    <row r="100" spans="1:29" ht="201.75" customHeight="1" x14ac:dyDescent="0.2">
      <c r="A100" s="15">
        <v>22</v>
      </c>
      <c r="B100" s="420" t="s">
        <v>1608</v>
      </c>
      <c r="C100" s="20" t="s">
        <v>1</v>
      </c>
      <c r="D100" s="98">
        <v>5.5</v>
      </c>
      <c r="E100" s="188">
        <f t="shared" si="21"/>
        <v>13.75</v>
      </c>
      <c r="F100" s="13">
        <v>0.1875</v>
      </c>
      <c r="G100" s="20">
        <v>20</v>
      </c>
      <c r="H100" s="13">
        <v>0.29166666666666669</v>
      </c>
      <c r="I100" s="1">
        <f t="shared" ref="I100" si="34">G100</f>
        <v>20</v>
      </c>
      <c r="J100" s="13" t="s">
        <v>1</v>
      </c>
      <c r="K100" s="288" t="s">
        <v>1609</v>
      </c>
      <c r="L100" s="13" t="s">
        <v>1094</v>
      </c>
      <c r="M100" s="378" t="s">
        <v>1607</v>
      </c>
      <c r="N100" s="10">
        <f t="shared" si="23"/>
        <v>150</v>
      </c>
      <c r="O100" s="20">
        <f>1348+2681</f>
        <v>4029</v>
      </c>
      <c r="P100" s="2">
        <f t="shared" si="24"/>
        <v>604350</v>
      </c>
      <c r="Q100" s="1">
        <v>8</v>
      </c>
      <c r="R100" s="371"/>
      <c r="S100" s="20"/>
      <c r="T100" s="368"/>
      <c r="U100" s="187">
        <f t="shared" si="25"/>
        <v>150</v>
      </c>
      <c r="V100" s="187">
        <f t="shared" si="26"/>
        <v>604350</v>
      </c>
      <c r="W100" s="187">
        <f t="shared" si="27"/>
        <v>0</v>
      </c>
      <c r="X100" s="372"/>
      <c r="Y100" s="372"/>
      <c r="Z100" s="372"/>
      <c r="AA100" s="17"/>
      <c r="AB100" s="367"/>
      <c r="AC100" s="367"/>
    </row>
    <row r="101" spans="1:29" ht="90" customHeight="1" x14ac:dyDescent="0.2">
      <c r="A101" s="15">
        <v>22.1</v>
      </c>
      <c r="B101" s="417" t="s">
        <v>1500</v>
      </c>
      <c r="C101" s="20" t="s">
        <v>1</v>
      </c>
      <c r="D101" s="20">
        <v>0</v>
      </c>
      <c r="E101" s="188">
        <f t="shared" si="21"/>
        <v>0</v>
      </c>
      <c r="F101" s="13">
        <v>0.20833333333333334</v>
      </c>
      <c r="G101" s="20">
        <v>20</v>
      </c>
      <c r="H101" s="13">
        <v>0.79166666666666663</v>
      </c>
      <c r="I101" s="20">
        <v>20</v>
      </c>
      <c r="J101" s="20" t="s">
        <v>1117</v>
      </c>
      <c r="K101" s="310" t="s">
        <v>1590</v>
      </c>
      <c r="L101" s="20" t="s">
        <v>66</v>
      </c>
      <c r="M101" s="288" t="s">
        <v>1501</v>
      </c>
      <c r="N101" s="10">
        <f t="shared" si="23"/>
        <v>840</v>
      </c>
      <c r="O101" s="20">
        <v>0</v>
      </c>
      <c r="P101" s="2">
        <f t="shared" si="24"/>
        <v>0</v>
      </c>
      <c r="Q101" s="20">
        <v>6</v>
      </c>
      <c r="R101" s="371"/>
      <c r="S101" s="20"/>
      <c r="T101" s="368"/>
      <c r="U101" s="187">
        <f t="shared" si="25"/>
        <v>840</v>
      </c>
      <c r="V101" s="187">
        <f t="shared" si="26"/>
        <v>0</v>
      </c>
      <c r="W101" s="187">
        <f t="shared" si="27"/>
        <v>0</v>
      </c>
      <c r="X101" s="372"/>
      <c r="Y101" s="372"/>
      <c r="Z101" s="372"/>
      <c r="AA101" s="17"/>
      <c r="AB101" s="367"/>
      <c r="AC101" s="367"/>
    </row>
    <row r="102" spans="1:29" ht="197.25" customHeight="1" x14ac:dyDescent="0.2">
      <c r="A102" s="15">
        <v>22.2</v>
      </c>
      <c r="B102" s="420" t="s">
        <v>1503</v>
      </c>
      <c r="C102" s="20" t="s">
        <v>1</v>
      </c>
      <c r="D102" s="98">
        <v>5.5</v>
      </c>
      <c r="E102" s="188">
        <f t="shared" si="21"/>
        <v>5.5</v>
      </c>
      <c r="F102" s="13">
        <v>0.5</v>
      </c>
      <c r="G102" s="20">
        <v>21</v>
      </c>
      <c r="H102" s="13">
        <v>0.54166666666666663</v>
      </c>
      <c r="I102" s="1">
        <f t="shared" ref="I102" si="35">G102</f>
        <v>21</v>
      </c>
      <c r="J102" s="13" t="s">
        <v>1</v>
      </c>
      <c r="K102" s="288" t="s">
        <v>1504</v>
      </c>
      <c r="L102" s="13"/>
      <c r="M102" s="378" t="s">
        <v>1502</v>
      </c>
      <c r="N102" s="10">
        <f t="shared" si="23"/>
        <v>60</v>
      </c>
      <c r="O102" s="20">
        <f>1348+2681</f>
        <v>4029</v>
      </c>
      <c r="P102" s="2">
        <f t="shared" si="24"/>
        <v>241740</v>
      </c>
      <c r="Q102" s="1">
        <v>6</v>
      </c>
      <c r="R102" s="371"/>
      <c r="S102" s="20"/>
      <c r="T102" s="368"/>
      <c r="U102" s="187">
        <f t="shared" si="25"/>
        <v>60</v>
      </c>
      <c r="V102" s="187">
        <f t="shared" si="26"/>
        <v>241740</v>
      </c>
      <c r="W102" s="187">
        <f t="shared" si="27"/>
        <v>0</v>
      </c>
      <c r="X102" s="372"/>
      <c r="Y102" s="372"/>
      <c r="Z102" s="372"/>
      <c r="AA102" s="17"/>
      <c r="AB102" s="367"/>
      <c r="AC102" s="367"/>
    </row>
    <row r="103" spans="1:29" ht="150.75" customHeight="1" x14ac:dyDescent="0.2">
      <c r="A103" s="590">
        <v>23</v>
      </c>
      <c r="B103" s="591" t="s">
        <v>1505</v>
      </c>
      <c r="C103" s="20" t="s">
        <v>1</v>
      </c>
      <c r="D103" s="20">
        <v>0</v>
      </c>
      <c r="E103" s="188">
        <f t="shared" si="21"/>
        <v>0</v>
      </c>
      <c r="F103" s="13">
        <v>0.16666666666666666</v>
      </c>
      <c r="G103" s="1">
        <v>20</v>
      </c>
      <c r="H103" s="13">
        <v>0.17708333333333334</v>
      </c>
      <c r="I103" s="1">
        <f>+G103</f>
        <v>20</v>
      </c>
      <c r="J103" s="13"/>
      <c r="K103" s="287" t="s">
        <v>1510</v>
      </c>
      <c r="L103" s="13"/>
      <c r="M103" s="12" t="s">
        <v>1509</v>
      </c>
      <c r="N103" s="10">
        <f t="shared" si="23"/>
        <v>15</v>
      </c>
      <c r="O103" s="20">
        <v>0</v>
      </c>
      <c r="P103" s="2">
        <f t="shared" si="24"/>
        <v>0</v>
      </c>
      <c r="Q103" s="1">
        <v>4</v>
      </c>
      <c r="R103" s="371"/>
      <c r="S103" s="20"/>
      <c r="T103" s="368"/>
      <c r="U103" s="187">
        <f t="shared" si="25"/>
        <v>15</v>
      </c>
      <c r="V103" s="187">
        <f t="shared" si="26"/>
        <v>0</v>
      </c>
      <c r="W103" s="187">
        <f t="shared" si="27"/>
        <v>0</v>
      </c>
      <c r="X103" s="372"/>
      <c r="Y103" s="372"/>
      <c r="Z103" s="372"/>
      <c r="AA103" s="17"/>
      <c r="AB103" s="367"/>
      <c r="AC103" s="367"/>
    </row>
    <row r="104" spans="1:29" ht="133.5" customHeight="1" x14ac:dyDescent="0.2">
      <c r="A104" s="590"/>
      <c r="B104" s="591"/>
      <c r="C104" s="20" t="s">
        <v>1</v>
      </c>
      <c r="D104" s="20">
        <v>0</v>
      </c>
      <c r="E104" s="188">
        <f t="shared" si="21"/>
        <v>0</v>
      </c>
      <c r="F104" s="13">
        <v>0.5</v>
      </c>
      <c r="G104" s="1">
        <v>21</v>
      </c>
      <c r="H104" s="13">
        <v>0.51041666666666663</v>
      </c>
      <c r="I104" s="1">
        <f>+G104</f>
        <v>21</v>
      </c>
      <c r="J104" s="13"/>
      <c r="K104" s="287" t="s">
        <v>1511</v>
      </c>
      <c r="L104" s="13"/>
      <c r="M104" s="288" t="s">
        <v>1508</v>
      </c>
      <c r="N104" s="10">
        <f t="shared" si="23"/>
        <v>15</v>
      </c>
      <c r="O104" s="20">
        <v>0</v>
      </c>
      <c r="P104" s="2">
        <f t="shared" si="24"/>
        <v>0</v>
      </c>
      <c r="Q104" s="1">
        <v>4</v>
      </c>
      <c r="R104" s="371"/>
      <c r="S104" s="20"/>
      <c r="T104" s="368"/>
      <c r="U104" s="187">
        <f t="shared" si="25"/>
        <v>15</v>
      </c>
      <c r="V104" s="187">
        <f t="shared" si="26"/>
        <v>0</v>
      </c>
      <c r="W104" s="187">
        <f t="shared" si="27"/>
        <v>0</v>
      </c>
      <c r="X104" s="372"/>
      <c r="Y104" s="372"/>
      <c r="Z104" s="372"/>
      <c r="AA104" s="17"/>
      <c r="AB104" s="367"/>
      <c r="AC104" s="367"/>
    </row>
    <row r="105" spans="1:29" ht="69" customHeight="1" x14ac:dyDescent="0.2">
      <c r="A105" s="15">
        <v>23.1</v>
      </c>
      <c r="B105" s="417" t="s">
        <v>1506</v>
      </c>
      <c r="C105" s="20" t="s">
        <v>1</v>
      </c>
      <c r="D105" s="20">
        <v>0</v>
      </c>
      <c r="E105" s="188">
        <f t="shared" si="21"/>
        <v>0</v>
      </c>
      <c r="F105" s="13">
        <v>0.20833333333333334</v>
      </c>
      <c r="G105" s="20">
        <v>20</v>
      </c>
      <c r="H105" s="13">
        <v>0.79166666666666663</v>
      </c>
      <c r="I105" s="20">
        <v>20</v>
      </c>
      <c r="J105" s="20" t="s">
        <v>1117</v>
      </c>
      <c r="K105" s="310" t="s">
        <v>1507</v>
      </c>
      <c r="L105" s="20" t="s">
        <v>66</v>
      </c>
      <c r="M105" s="288" t="s">
        <v>1508</v>
      </c>
      <c r="N105" s="10">
        <f t="shared" si="23"/>
        <v>840</v>
      </c>
      <c r="O105" s="20">
        <v>0</v>
      </c>
      <c r="P105" s="2">
        <f t="shared" si="24"/>
        <v>0</v>
      </c>
      <c r="Q105" s="20">
        <v>6</v>
      </c>
      <c r="R105" s="371"/>
      <c r="S105" s="20"/>
      <c r="T105" s="368"/>
      <c r="U105" s="187">
        <f t="shared" si="25"/>
        <v>840</v>
      </c>
      <c r="V105" s="187">
        <f t="shared" si="26"/>
        <v>0</v>
      </c>
      <c r="W105" s="187">
        <f t="shared" si="27"/>
        <v>0</v>
      </c>
      <c r="X105" s="372"/>
      <c r="Y105" s="372"/>
      <c r="Z105" s="372"/>
      <c r="AA105" s="17"/>
      <c r="AB105" s="367"/>
      <c r="AC105" s="367"/>
    </row>
    <row r="106" spans="1:29" ht="67.5" customHeight="1" x14ac:dyDescent="0.2">
      <c r="A106" s="592">
        <v>24</v>
      </c>
      <c r="B106" s="594" t="s">
        <v>1536</v>
      </c>
      <c r="C106" s="20" t="s">
        <v>1</v>
      </c>
      <c r="D106" s="98">
        <v>2.1</v>
      </c>
      <c r="E106" s="188">
        <f t="shared" si="21"/>
        <v>5.25</v>
      </c>
      <c r="F106" s="13">
        <v>0.1875</v>
      </c>
      <c r="G106" s="20">
        <v>22</v>
      </c>
      <c r="H106" s="13">
        <v>0.29166666666666669</v>
      </c>
      <c r="I106" s="1">
        <f t="shared" ref="I106" si="36">G106</f>
        <v>22</v>
      </c>
      <c r="J106" s="592" t="s">
        <v>1</v>
      </c>
      <c r="K106" s="593" t="s">
        <v>1538</v>
      </c>
      <c r="L106" s="20"/>
      <c r="M106" s="594" t="s">
        <v>1537</v>
      </c>
      <c r="N106" s="10">
        <f t="shared" si="23"/>
        <v>150</v>
      </c>
      <c r="O106" s="2">
        <v>2514</v>
      </c>
      <c r="P106" s="2">
        <f t="shared" si="24"/>
        <v>377100</v>
      </c>
      <c r="Q106" s="20">
        <v>4</v>
      </c>
      <c r="R106" s="371"/>
      <c r="S106" s="20"/>
      <c r="T106" s="368"/>
      <c r="U106" s="187">
        <f t="shared" si="25"/>
        <v>150</v>
      </c>
      <c r="V106" s="187">
        <f t="shared" si="26"/>
        <v>377100</v>
      </c>
      <c r="W106" s="187">
        <f t="shared" si="27"/>
        <v>0</v>
      </c>
      <c r="X106" s="372"/>
      <c r="Y106" s="372"/>
      <c r="Z106" s="372"/>
      <c r="AA106" s="17"/>
      <c r="AB106" s="367"/>
      <c r="AC106" s="367"/>
    </row>
    <row r="107" spans="1:29" ht="67.5" customHeight="1" x14ac:dyDescent="0.2">
      <c r="A107" s="592"/>
      <c r="B107" s="594"/>
      <c r="C107" s="20" t="s">
        <v>56</v>
      </c>
      <c r="D107" s="98">
        <v>5</v>
      </c>
      <c r="E107" s="188">
        <f t="shared" si="21"/>
        <v>12.5</v>
      </c>
      <c r="F107" s="13">
        <v>0.1875</v>
      </c>
      <c r="G107" s="20">
        <v>22</v>
      </c>
      <c r="H107" s="13">
        <v>0.29166666666666669</v>
      </c>
      <c r="I107" s="1">
        <f t="shared" ref="I107" si="37">G107</f>
        <v>22</v>
      </c>
      <c r="J107" s="592"/>
      <c r="K107" s="593"/>
      <c r="L107" s="20"/>
      <c r="M107" s="594"/>
      <c r="N107" s="10">
        <f t="shared" si="23"/>
        <v>150</v>
      </c>
      <c r="O107" s="2">
        <v>11718</v>
      </c>
      <c r="P107" s="2">
        <f t="shared" si="24"/>
        <v>1757700</v>
      </c>
      <c r="Q107" s="20">
        <v>0</v>
      </c>
      <c r="R107" s="371"/>
      <c r="S107" s="20"/>
      <c r="T107" s="368"/>
      <c r="U107" s="187">
        <f t="shared" si="25"/>
        <v>150</v>
      </c>
      <c r="V107" s="187">
        <f t="shared" si="26"/>
        <v>1757700</v>
      </c>
      <c r="W107" s="187">
        <f t="shared" si="27"/>
        <v>0</v>
      </c>
      <c r="X107" s="372"/>
      <c r="Y107" s="372"/>
      <c r="Z107" s="372"/>
      <c r="AA107" s="17"/>
      <c r="AB107" s="367"/>
      <c r="AC107" s="367"/>
    </row>
    <row r="108" spans="1:29" ht="99.75" customHeight="1" x14ac:dyDescent="0.2">
      <c r="A108" s="20">
        <v>24.1</v>
      </c>
      <c r="B108" s="14" t="s">
        <v>1543</v>
      </c>
      <c r="C108" s="20" t="s">
        <v>1</v>
      </c>
      <c r="D108" s="20">
        <v>0</v>
      </c>
      <c r="E108" s="188">
        <f t="shared" si="21"/>
        <v>0</v>
      </c>
      <c r="F108" s="13">
        <v>0.20833333333333334</v>
      </c>
      <c r="G108" s="20">
        <v>22</v>
      </c>
      <c r="H108" s="13">
        <v>0.83333333333333337</v>
      </c>
      <c r="I108" s="20">
        <v>22</v>
      </c>
      <c r="J108" s="20" t="s">
        <v>1117</v>
      </c>
      <c r="K108" s="310" t="s">
        <v>1591</v>
      </c>
      <c r="L108" s="20" t="s">
        <v>66</v>
      </c>
      <c r="M108" s="288" t="s">
        <v>1542</v>
      </c>
      <c r="N108" s="10">
        <f t="shared" si="23"/>
        <v>900</v>
      </c>
      <c r="O108" s="20">
        <v>0</v>
      </c>
      <c r="P108" s="2">
        <f t="shared" si="24"/>
        <v>0</v>
      </c>
      <c r="Q108" s="20">
        <v>6</v>
      </c>
      <c r="R108" s="371"/>
      <c r="S108" s="20"/>
      <c r="T108" s="368"/>
      <c r="U108" s="187">
        <f t="shared" si="25"/>
        <v>900</v>
      </c>
      <c r="V108" s="187">
        <f t="shared" si="26"/>
        <v>0</v>
      </c>
      <c r="W108" s="187">
        <f t="shared" si="27"/>
        <v>0</v>
      </c>
      <c r="X108" s="372"/>
      <c r="Y108" s="372"/>
      <c r="Z108" s="372"/>
      <c r="AA108" s="17"/>
      <c r="AB108" s="367"/>
      <c r="AC108" s="367"/>
    </row>
    <row r="109" spans="1:29" ht="105.75" customHeight="1" x14ac:dyDescent="0.2">
      <c r="A109" s="592">
        <v>24.2</v>
      </c>
      <c r="B109" s="594" t="s">
        <v>1539</v>
      </c>
      <c r="C109" s="20" t="s">
        <v>1</v>
      </c>
      <c r="D109" s="98">
        <v>2.1</v>
      </c>
      <c r="E109" s="188">
        <f t="shared" si="21"/>
        <v>2.1</v>
      </c>
      <c r="F109" s="13">
        <v>0.5</v>
      </c>
      <c r="G109" s="20">
        <v>23</v>
      </c>
      <c r="H109" s="13">
        <v>0.54166666666666663</v>
      </c>
      <c r="I109" s="1">
        <f>G109</f>
        <v>23</v>
      </c>
      <c r="J109" s="592" t="s">
        <v>1</v>
      </c>
      <c r="K109" s="593" t="s">
        <v>1541</v>
      </c>
      <c r="L109" s="20"/>
      <c r="M109" s="594" t="s">
        <v>1540</v>
      </c>
      <c r="N109" s="10">
        <f t="shared" si="23"/>
        <v>60</v>
      </c>
      <c r="O109" s="2">
        <v>2514</v>
      </c>
      <c r="P109" s="2">
        <f t="shared" si="24"/>
        <v>150840</v>
      </c>
      <c r="Q109" s="20">
        <v>4</v>
      </c>
      <c r="R109" s="371"/>
      <c r="S109" s="20"/>
      <c r="T109" s="368"/>
      <c r="U109" s="187">
        <f t="shared" si="25"/>
        <v>60</v>
      </c>
      <c r="V109" s="187">
        <f t="shared" si="26"/>
        <v>150840</v>
      </c>
      <c r="W109" s="187">
        <f t="shared" si="27"/>
        <v>0</v>
      </c>
      <c r="X109" s="372"/>
      <c r="Y109" s="372"/>
      <c r="Z109" s="372"/>
      <c r="AA109" s="17"/>
      <c r="AB109" s="367"/>
      <c r="AC109" s="367"/>
    </row>
    <row r="110" spans="1:29" ht="105.75" customHeight="1" x14ac:dyDescent="0.2">
      <c r="A110" s="592"/>
      <c r="B110" s="594"/>
      <c r="C110" s="20" t="s">
        <v>56</v>
      </c>
      <c r="D110" s="98">
        <v>5</v>
      </c>
      <c r="E110" s="188">
        <f t="shared" si="21"/>
        <v>5</v>
      </c>
      <c r="F110" s="13">
        <v>0.5</v>
      </c>
      <c r="G110" s="20">
        <v>23</v>
      </c>
      <c r="H110" s="13">
        <v>0.54166666666666663</v>
      </c>
      <c r="I110" s="1">
        <f>G110</f>
        <v>23</v>
      </c>
      <c r="J110" s="592"/>
      <c r="K110" s="593"/>
      <c r="L110" s="20"/>
      <c r="M110" s="594"/>
      <c r="N110" s="10">
        <f t="shared" si="23"/>
        <v>60</v>
      </c>
      <c r="O110" s="2">
        <v>11718</v>
      </c>
      <c r="P110" s="2">
        <f t="shared" si="24"/>
        <v>703080</v>
      </c>
      <c r="Q110" s="20">
        <v>0</v>
      </c>
      <c r="R110" s="371"/>
      <c r="S110" s="20"/>
      <c r="T110" s="368"/>
      <c r="U110" s="187">
        <f t="shared" si="25"/>
        <v>60</v>
      </c>
      <c r="V110" s="187">
        <f t="shared" si="26"/>
        <v>703080</v>
      </c>
      <c r="W110" s="187">
        <f t="shared" si="27"/>
        <v>0</v>
      </c>
      <c r="X110" s="372"/>
      <c r="Y110" s="372"/>
      <c r="Z110" s="372"/>
      <c r="AA110" s="17"/>
      <c r="AB110" s="367"/>
      <c r="AC110" s="367"/>
    </row>
    <row r="111" spans="1:29" ht="159.75" customHeight="1" x14ac:dyDescent="0.2">
      <c r="A111" s="20">
        <v>25</v>
      </c>
      <c r="B111" s="4" t="s">
        <v>1513</v>
      </c>
      <c r="C111" s="20" t="s">
        <v>1</v>
      </c>
      <c r="D111" s="98">
        <v>3.5</v>
      </c>
      <c r="E111" s="188">
        <f t="shared" si="21"/>
        <v>8.75</v>
      </c>
      <c r="F111" s="13">
        <v>0.1875</v>
      </c>
      <c r="G111" s="20">
        <v>22</v>
      </c>
      <c r="H111" s="13">
        <v>0.29166666666666669</v>
      </c>
      <c r="I111" s="1">
        <f>G111</f>
        <v>22</v>
      </c>
      <c r="J111" s="13" t="s">
        <v>1517</v>
      </c>
      <c r="K111" s="288" t="s">
        <v>1601</v>
      </c>
      <c r="L111" s="13"/>
      <c r="M111" s="378" t="s">
        <v>1514</v>
      </c>
      <c r="N111" s="10">
        <f t="shared" si="23"/>
        <v>150</v>
      </c>
      <c r="O111" s="20">
        <v>4381</v>
      </c>
      <c r="P111" s="2">
        <f t="shared" si="24"/>
        <v>657150</v>
      </c>
      <c r="Q111" s="1">
        <v>10</v>
      </c>
      <c r="R111" s="371"/>
      <c r="S111" s="20"/>
      <c r="T111" s="368"/>
      <c r="U111" s="187">
        <f t="shared" si="25"/>
        <v>150</v>
      </c>
      <c r="V111" s="187">
        <f t="shared" si="26"/>
        <v>657150</v>
      </c>
      <c r="W111" s="187">
        <f t="shared" si="27"/>
        <v>0</v>
      </c>
      <c r="X111" s="372"/>
      <c r="Y111" s="372"/>
      <c r="Z111" s="372"/>
      <c r="AA111" s="17"/>
      <c r="AB111" s="367"/>
      <c r="AC111" s="367"/>
    </row>
    <row r="112" spans="1:29" ht="102.75" customHeight="1" x14ac:dyDescent="0.2">
      <c r="A112" s="20">
        <v>25.1</v>
      </c>
      <c r="B112" s="14" t="s">
        <v>1515</v>
      </c>
      <c r="C112" s="20" t="s">
        <v>1</v>
      </c>
      <c r="D112" s="20">
        <v>0</v>
      </c>
      <c r="E112" s="188">
        <f t="shared" si="21"/>
        <v>0</v>
      </c>
      <c r="F112" s="13">
        <v>0.20833333333333334</v>
      </c>
      <c r="G112" s="20">
        <v>22</v>
      </c>
      <c r="H112" s="13">
        <v>0.83333333333333337</v>
      </c>
      <c r="I112" s="20">
        <v>22</v>
      </c>
      <c r="J112" s="20" t="s">
        <v>1117</v>
      </c>
      <c r="K112" s="310" t="s">
        <v>1592</v>
      </c>
      <c r="L112" s="20" t="s">
        <v>66</v>
      </c>
      <c r="M112" s="288" t="s">
        <v>1516</v>
      </c>
      <c r="N112" s="10">
        <f t="shared" si="23"/>
        <v>900</v>
      </c>
      <c r="O112" s="20">
        <v>0</v>
      </c>
      <c r="P112" s="2">
        <f t="shared" si="24"/>
        <v>0</v>
      </c>
      <c r="Q112" s="20">
        <v>6</v>
      </c>
      <c r="R112" s="371"/>
      <c r="S112" s="20"/>
      <c r="T112" s="368"/>
      <c r="U112" s="187">
        <f t="shared" si="25"/>
        <v>900</v>
      </c>
      <c r="V112" s="187">
        <f t="shared" si="26"/>
        <v>0</v>
      </c>
      <c r="W112" s="187">
        <f t="shared" si="27"/>
        <v>0</v>
      </c>
      <c r="X112" s="372"/>
      <c r="Y112" s="372"/>
      <c r="Z112" s="372"/>
      <c r="AA112" s="17"/>
      <c r="AB112" s="367"/>
      <c r="AC112" s="367"/>
    </row>
    <row r="113" spans="1:30" ht="74.25" customHeight="1" x14ac:dyDescent="0.2">
      <c r="A113" s="592">
        <v>25.2</v>
      </c>
      <c r="B113" s="594" t="s">
        <v>1518</v>
      </c>
      <c r="C113" s="20" t="s">
        <v>57</v>
      </c>
      <c r="D113" s="98">
        <v>1.1000000000000001</v>
      </c>
      <c r="E113" s="188">
        <f t="shared" si="21"/>
        <v>9.1666666666666674E-2</v>
      </c>
      <c r="F113" s="13">
        <v>0.5</v>
      </c>
      <c r="G113" s="20">
        <v>23</v>
      </c>
      <c r="H113" s="13">
        <v>0.50347222222222221</v>
      </c>
      <c r="I113" s="1">
        <f>G113</f>
        <v>23</v>
      </c>
      <c r="J113" s="592"/>
      <c r="K113" s="593" t="s">
        <v>1520</v>
      </c>
      <c r="L113" s="655"/>
      <c r="M113" s="594" t="s">
        <v>1519</v>
      </c>
      <c r="N113" s="10">
        <f t="shared" si="23"/>
        <v>5</v>
      </c>
      <c r="O113" s="2">
        <v>1581</v>
      </c>
      <c r="P113" s="2">
        <f t="shared" si="24"/>
        <v>7905</v>
      </c>
      <c r="Q113" s="20">
        <v>4</v>
      </c>
      <c r="R113" s="371"/>
      <c r="S113" s="20"/>
      <c r="T113" s="368"/>
      <c r="U113" s="187">
        <f t="shared" si="25"/>
        <v>5</v>
      </c>
      <c r="V113" s="187">
        <f t="shared" si="26"/>
        <v>7905</v>
      </c>
      <c r="W113" s="187">
        <f t="shared" si="27"/>
        <v>1581</v>
      </c>
      <c r="X113" s="372"/>
      <c r="Y113" s="372"/>
      <c r="Z113" s="372"/>
      <c r="AA113" s="17"/>
      <c r="AB113" s="367"/>
      <c r="AC113" s="367"/>
    </row>
    <row r="114" spans="1:30" ht="74.25" customHeight="1" x14ac:dyDescent="0.2">
      <c r="A114" s="592"/>
      <c r="B114" s="594"/>
      <c r="C114" s="20" t="s">
        <v>56</v>
      </c>
      <c r="D114" s="98">
        <v>5.5</v>
      </c>
      <c r="E114" s="188">
        <f t="shared" si="21"/>
        <v>0.45833333333333331</v>
      </c>
      <c r="F114" s="13">
        <v>0.5</v>
      </c>
      <c r="G114" s="20">
        <v>23</v>
      </c>
      <c r="H114" s="13">
        <v>0.50347222222222221</v>
      </c>
      <c r="I114" s="1">
        <f>G114</f>
        <v>23</v>
      </c>
      <c r="J114" s="592"/>
      <c r="K114" s="593"/>
      <c r="L114" s="656"/>
      <c r="M114" s="594"/>
      <c r="N114" s="10">
        <f t="shared" si="23"/>
        <v>5</v>
      </c>
      <c r="O114" s="2">
        <v>7916</v>
      </c>
      <c r="P114" s="2">
        <f t="shared" si="24"/>
        <v>39580</v>
      </c>
      <c r="Q114" s="20">
        <v>0</v>
      </c>
      <c r="R114" s="371"/>
      <c r="S114" s="20"/>
      <c r="T114" s="368"/>
      <c r="U114" s="187">
        <f t="shared" si="25"/>
        <v>5</v>
      </c>
      <c r="V114" s="187">
        <f t="shared" si="26"/>
        <v>39580</v>
      </c>
      <c r="W114" s="187">
        <f t="shared" si="27"/>
        <v>7916</v>
      </c>
      <c r="X114" s="372"/>
      <c r="Y114" s="372"/>
      <c r="Z114" s="372"/>
      <c r="AA114" s="17"/>
      <c r="AB114" s="367"/>
      <c r="AC114" s="367"/>
    </row>
    <row r="115" spans="1:30" ht="128.25" customHeight="1" x14ac:dyDescent="0.2">
      <c r="A115" s="20">
        <v>25.3</v>
      </c>
      <c r="B115" s="14" t="s">
        <v>1522</v>
      </c>
      <c r="C115" s="20" t="s">
        <v>1</v>
      </c>
      <c r="D115" s="98">
        <v>3.5</v>
      </c>
      <c r="E115" s="188">
        <f t="shared" si="21"/>
        <v>3.5</v>
      </c>
      <c r="F115" s="13">
        <v>0.5</v>
      </c>
      <c r="G115" s="20">
        <v>23</v>
      </c>
      <c r="H115" s="13">
        <v>0.54166666666666663</v>
      </c>
      <c r="I115" s="1">
        <f t="shared" ref="I115" si="38">G115</f>
        <v>23</v>
      </c>
      <c r="J115" s="20" t="s">
        <v>1</v>
      </c>
      <c r="K115" s="21" t="s">
        <v>1523</v>
      </c>
      <c r="L115" s="20"/>
      <c r="M115" s="14" t="s">
        <v>1521</v>
      </c>
      <c r="N115" s="10">
        <f t="shared" si="23"/>
        <v>60</v>
      </c>
      <c r="O115" s="2">
        <v>4381</v>
      </c>
      <c r="P115" s="2">
        <f t="shared" si="24"/>
        <v>262860</v>
      </c>
      <c r="Q115" s="20">
        <v>4</v>
      </c>
      <c r="R115" s="371"/>
      <c r="S115" s="20"/>
      <c r="T115" s="368"/>
      <c r="U115" s="187">
        <f t="shared" si="25"/>
        <v>60</v>
      </c>
      <c r="V115" s="187">
        <f t="shared" si="26"/>
        <v>262860</v>
      </c>
      <c r="W115" s="187">
        <f t="shared" si="27"/>
        <v>0</v>
      </c>
      <c r="X115" s="372"/>
      <c r="Y115" s="372"/>
      <c r="Z115" s="372"/>
      <c r="AA115" s="17"/>
      <c r="AB115" s="367"/>
      <c r="AC115" s="367"/>
    </row>
    <row r="116" spans="1:30" s="380" customFormat="1" ht="24" customHeight="1" x14ac:dyDescent="0.2">
      <c r="A116" s="11" t="s">
        <v>34</v>
      </c>
      <c r="B116" s="606" t="s">
        <v>53</v>
      </c>
      <c r="C116" s="606"/>
      <c r="D116" s="361"/>
      <c r="E116" s="188">
        <f t="shared" si="21"/>
        <v>0</v>
      </c>
      <c r="F116" s="13"/>
      <c r="G116" s="20"/>
      <c r="H116" s="13"/>
      <c r="I116" s="20">
        <f t="shared" ref="I116" si="39">+G116</f>
        <v>0</v>
      </c>
      <c r="J116" s="13"/>
      <c r="K116" s="4"/>
      <c r="L116" s="3"/>
      <c r="M116" s="21"/>
      <c r="N116" s="10">
        <f t="shared" si="23"/>
        <v>0</v>
      </c>
      <c r="O116" s="20"/>
      <c r="P116" s="2">
        <f t="shared" si="24"/>
        <v>0</v>
      </c>
      <c r="Q116" s="1"/>
      <c r="R116" s="371"/>
      <c r="S116" s="20"/>
      <c r="T116" s="357"/>
      <c r="U116" s="187">
        <f t="shared" si="25"/>
        <v>0</v>
      </c>
      <c r="V116" s="187">
        <f t="shared" si="26"/>
        <v>0</v>
      </c>
      <c r="W116" s="187">
        <f t="shared" si="27"/>
        <v>0</v>
      </c>
      <c r="X116" s="181"/>
      <c r="Y116" s="181"/>
      <c r="Z116" s="181"/>
      <c r="AA116" s="17"/>
      <c r="AB116" s="17"/>
      <c r="AC116" s="367"/>
      <c r="AD116" s="356"/>
    </row>
    <row r="117" spans="1:30" s="182" customFormat="1" ht="52.5" customHeight="1" x14ac:dyDescent="0.2">
      <c r="A117" s="20">
        <v>1</v>
      </c>
      <c r="B117" s="12" t="s">
        <v>1437</v>
      </c>
      <c r="C117" s="3" t="s">
        <v>1116</v>
      </c>
      <c r="D117" s="20">
        <v>0</v>
      </c>
      <c r="E117" s="188">
        <f t="shared" ref="E117:E151" si="40">+N117/60*D117</f>
        <v>0</v>
      </c>
      <c r="F117" s="13">
        <v>0.29166666666666669</v>
      </c>
      <c r="G117" s="1">
        <v>17</v>
      </c>
      <c r="H117" s="13">
        <v>0.5</v>
      </c>
      <c r="I117" s="1">
        <f t="shared" ref="I117:I145" si="41">G117</f>
        <v>17</v>
      </c>
      <c r="J117" s="20" t="s">
        <v>1438</v>
      </c>
      <c r="K117" s="14" t="s">
        <v>1439</v>
      </c>
      <c r="L117" s="3" t="s">
        <v>1094</v>
      </c>
      <c r="M117" s="14" t="s">
        <v>1440</v>
      </c>
      <c r="N117" s="10">
        <f t="shared" ref="N117:N151" si="42">VALUE(DAY(I117)*24*60+VALUE(HOUR(H117)*60+MINUTE(H117)))-SUM(VALUE(DAY(G117)*24*60+VALUE(HOUR(F117)*60+MINUTE(F117))))</f>
        <v>300</v>
      </c>
      <c r="O117" s="20">
        <v>0</v>
      </c>
      <c r="P117" s="2">
        <f t="shared" ref="P117:P151" si="43">O117*N117</f>
        <v>0</v>
      </c>
      <c r="Q117" s="1">
        <v>2</v>
      </c>
      <c r="R117" s="381"/>
      <c r="S117" s="14"/>
      <c r="T117" s="352"/>
      <c r="U117" s="187">
        <f t="shared" ref="U117:U130" si="44">+N117</f>
        <v>300</v>
      </c>
      <c r="V117" s="187">
        <f t="shared" ref="V117:V130" si="45">+P117</f>
        <v>0</v>
      </c>
      <c r="W117" s="187">
        <f t="shared" ref="W117:W130" si="46">IF(N117&gt;5,0,O117)</f>
        <v>0</v>
      </c>
      <c r="AA117" s="352"/>
      <c r="AB117" s="352"/>
      <c r="AC117" s="352"/>
      <c r="AD117" s="352"/>
    </row>
    <row r="118" spans="1:30" s="182" customFormat="1" ht="109.5" customHeight="1" x14ac:dyDescent="0.2">
      <c r="A118" s="20">
        <v>2</v>
      </c>
      <c r="B118" s="14" t="s">
        <v>1102</v>
      </c>
      <c r="C118" s="20" t="s">
        <v>60</v>
      </c>
      <c r="D118" s="20">
        <v>0.3</v>
      </c>
      <c r="E118" s="188">
        <f t="shared" si="40"/>
        <v>3</v>
      </c>
      <c r="F118" s="13">
        <v>0.20833333333333334</v>
      </c>
      <c r="G118" s="1">
        <v>16</v>
      </c>
      <c r="H118" s="13">
        <v>0.625</v>
      </c>
      <c r="I118" s="1">
        <f t="shared" si="41"/>
        <v>16</v>
      </c>
      <c r="J118" s="13" t="s">
        <v>1099</v>
      </c>
      <c r="K118" s="12" t="s">
        <v>1101</v>
      </c>
      <c r="L118" s="13" t="s">
        <v>1053</v>
      </c>
      <c r="M118" s="378" t="s">
        <v>1096</v>
      </c>
      <c r="N118" s="10">
        <f t="shared" si="42"/>
        <v>600</v>
      </c>
      <c r="O118" s="20">
        <v>218</v>
      </c>
      <c r="P118" s="2">
        <f t="shared" si="43"/>
        <v>130800</v>
      </c>
      <c r="Q118" s="1">
        <v>10</v>
      </c>
      <c r="R118" s="381"/>
      <c r="S118" s="14"/>
      <c r="T118" s="352"/>
      <c r="U118" s="187">
        <f t="shared" si="44"/>
        <v>600</v>
      </c>
      <c r="V118" s="187">
        <f t="shared" si="45"/>
        <v>130800</v>
      </c>
      <c r="W118" s="187">
        <f t="shared" si="46"/>
        <v>0</v>
      </c>
      <c r="AA118" s="352"/>
      <c r="AB118" s="352"/>
      <c r="AC118" s="352"/>
      <c r="AD118" s="352"/>
    </row>
    <row r="119" spans="1:30" s="182" customFormat="1" ht="65.25" customHeight="1" x14ac:dyDescent="0.2">
      <c r="A119" s="20">
        <v>3</v>
      </c>
      <c r="B119" s="14" t="s">
        <v>1103</v>
      </c>
      <c r="C119" s="20" t="s">
        <v>60</v>
      </c>
      <c r="D119" s="20">
        <v>0.15</v>
      </c>
      <c r="E119" s="188">
        <f t="shared" si="40"/>
        <v>0.89999999999999991</v>
      </c>
      <c r="F119" s="13">
        <v>0.25</v>
      </c>
      <c r="G119" s="1">
        <v>17</v>
      </c>
      <c r="H119" s="13">
        <v>0.5</v>
      </c>
      <c r="I119" s="1">
        <f t="shared" si="41"/>
        <v>17</v>
      </c>
      <c r="J119" s="20" t="s">
        <v>60</v>
      </c>
      <c r="K119" s="12" t="s">
        <v>1100</v>
      </c>
      <c r="L119" s="13" t="s">
        <v>914</v>
      </c>
      <c r="M119" s="378" t="s">
        <v>1095</v>
      </c>
      <c r="N119" s="10">
        <f t="shared" si="42"/>
        <v>360</v>
      </c>
      <c r="O119" s="20">
        <v>218</v>
      </c>
      <c r="P119" s="2">
        <f t="shared" si="43"/>
        <v>78480</v>
      </c>
      <c r="Q119" s="1">
        <v>4</v>
      </c>
      <c r="R119" s="381"/>
      <c r="S119" s="14"/>
      <c r="T119" s="352"/>
      <c r="U119" s="187">
        <f t="shared" si="44"/>
        <v>360</v>
      </c>
      <c r="V119" s="187">
        <f t="shared" si="45"/>
        <v>78480</v>
      </c>
      <c r="W119" s="187">
        <f t="shared" si="46"/>
        <v>0</v>
      </c>
      <c r="AA119" s="352"/>
      <c r="AB119" s="352"/>
      <c r="AC119" s="352"/>
      <c r="AD119" s="352"/>
    </row>
    <row r="120" spans="1:30" s="182" customFormat="1" ht="63.75" customHeight="1" x14ac:dyDescent="0.2">
      <c r="A120" s="20">
        <v>4</v>
      </c>
      <c r="B120" s="14" t="s">
        <v>1474</v>
      </c>
      <c r="C120" s="20" t="s">
        <v>60</v>
      </c>
      <c r="D120" s="20">
        <v>0.2</v>
      </c>
      <c r="E120" s="188">
        <f t="shared" si="40"/>
        <v>0.8</v>
      </c>
      <c r="F120" s="13">
        <v>0.3125</v>
      </c>
      <c r="G120" s="1">
        <v>21</v>
      </c>
      <c r="H120" s="13">
        <v>0.47916666666666669</v>
      </c>
      <c r="I120" s="1">
        <f t="shared" si="41"/>
        <v>21</v>
      </c>
      <c r="J120" s="13" t="s">
        <v>1145</v>
      </c>
      <c r="K120" s="14" t="s">
        <v>1476</v>
      </c>
      <c r="L120" s="13" t="s">
        <v>66</v>
      </c>
      <c r="M120" s="382" t="s">
        <v>1475</v>
      </c>
      <c r="N120" s="10">
        <f t="shared" si="42"/>
        <v>240</v>
      </c>
      <c r="O120" s="20">
        <v>1</v>
      </c>
      <c r="P120" s="2">
        <f t="shared" si="43"/>
        <v>240</v>
      </c>
      <c r="Q120" s="20">
        <v>4</v>
      </c>
      <c r="R120" s="381"/>
      <c r="S120" s="14"/>
      <c r="T120" s="352"/>
      <c r="U120" s="187">
        <f t="shared" si="44"/>
        <v>240</v>
      </c>
      <c r="V120" s="187">
        <f t="shared" si="45"/>
        <v>240</v>
      </c>
      <c r="W120" s="187">
        <f t="shared" si="46"/>
        <v>0</v>
      </c>
      <c r="AA120" s="352"/>
      <c r="AB120" s="352"/>
      <c r="AC120" s="352"/>
      <c r="AD120" s="352"/>
    </row>
    <row r="121" spans="1:30" s="182" customFormat="1" ht="63.75" customHeight="1" x14ac:dyDescent="0.2">
      <c r="A121" s="20">
        <v>5</v>
      </c>
      <c r="B121" s="383" t="s">
        <v>1594</v>
      </c>
      <c r="C121" s="296" t="s">
        <v>1050</v>
      </c>
      <c r="D121" s="20">
        <v>0.2</v>
      </c>
      <c r="E121" s="188">
        <f t="shared" si="40"/>
        <v>0.4</v>
      </c>
      <c r="F121" s="290">
        <v>0.25</v>
      </c>
      <c r="G121" s="18">
        <v>20</v>
      </c>
      <c r="H121" s="290">
        <v>0.33333333333333331</v>
      </c>
      <c r="I121" s="18">
        <f t="shared" si="41"/>
        <v>20</v>
      </c>
      <c r="J121" s="296" t="s">
        <v>1050</v>
      </c>
      <c r="K121" s="297" t="s">
        <v>1484</v>
      </c>
      <c r="L121" s="384" t="s">
        <v>1041</v>
      </c>
      <c r="M121" s="287" t="s">
        <v>1593</v>
      </c>
      <c r="N121" s="10">
        <f t="shared" si="42"/>
        <v>120</v>
      </c>
      <c r="O121" s="10">
        <v>373</v>
      </c>
      <c r="P121" s="2">
        <f t="shared" si="43"/>
        <v>44760</v>
      </c>
      <c r="Q121" s="20">
        <v>3</v>
      </c>
      <c r="R121" s="381"/>
      <c r="S121" s="14"/>
      <c r="T121" s="352"/>
      <c r="U121" s="187">
        <f t="shared" si="44"/>
        <v>120</v>
      </c>
      <c r="V121" s="187">
        <f t="shared" si="45"/>
        <v>44760</v>
      </c>
      <c r="W121" s="187">
        <f t="shared" si="46"/>
        <v>0</v>
      </c>
      <c r="AA121" s="352"/>
      <c r="AB121" s="352"/>
      <c r="AC121" s="352"/>
      <c r="AD121" s="352"/>
    </row>
    <row r="122" spans="1:30" s="182" customFormat="1" ht="63.75" customHeight="1" x14ac:dyDescent="0.2">
      <c r="A122" s="20">
        <v>6</v>
      </c>
      <c r="B122" s="385" t="s">
        <v>1477</v>
      </c>
      <c r="C122" s="296" t="s">
        <v>1050</v>
      </c>
      <c r="D122" s="20">
        <v>0.3</v>
      </c>
      <c r="E122" s="188">
        <f t="shared" si="40"/>
        <v>0.3</v>
      </c>
      <c r="F122" s="290">
        <v>0.35416666666666669</v>
      </c>
      <c r="G122" s="18">
        <v>20</v>
      </c>
      <c r="H122" s="290">
        <v>0.39583333333333331</v>
      </c>
      <c r="I122" s="18">
        <f t="shared" si="41"/>
        <v>20</v>
      </c>
      <c r="J122" s="296" t="s">
        <v>1050</v>
      </c>
      <c r="K122" s="297" t="s">
        <v>1485</v>
      </c>
      <c r="L122" s="384" t="s">
        <v>1041</v>
      </c>
      <c r="M122" s="287" t="s">
        <v>1593</v>
      </c>
      <c r="N122" s="10">
        <f t="shared" si="42"/>
        <v>60</v>
      </c>
      <c r="O122" s="386">
        <v>1</v>
      </c>
      <c r="P122" s="2">
        <f t="shared" si="43"/>
        <v>60</v>
      </c>
      <c r="Q122" s="20">
        <v>3</v>
      </c>
      <c r="R122" s="381"/>
      <c r="S122" s="14"/>
      <c r="T122" s="352"/>
      <c r="U122" s="187">
        <f t="shared" si="44"/>
        <v>60</v>
      </c>
      <c r="V122" s="187">
        <f t="shared" si="45"/>
        <v>60</v>
      </c>
      <c r="W122" s="187">
        <f t="shared" si="46"/>
        <v>0</v>
      </c>
      <c r="AA122" s="352"/>
      <c r="AB122" s="352"/>
      <c r="AC122" s="352"/>
      <c r="AD122" s="352"/>
    </row>
    <row r="123" spans="1:30" s="182" customFormat="1" ht="63.75" customHeight="1" x14ac:dyDescent="0.2">
      <c r="A123" s="20">
        <v>7</v>
      </c>
      <c r="B123" s="383" t="s">
        <v>1478</v>
      </c>
      <c r="C123" s="296" t="s">
        <v>1050</v>
      </c>
      <c r="D123" s="20">
        <v>0.25</v>
      </c>
      <c r="E123" s="188">
        <f t="shared" si="40"/>
        <v>0.25</v>
      </c>
      <c r="F123" s="290">
        <v>0.41666666666666669</v>
      </c>
      <c r="G123" s="18">
        <v>20</v>
      </c>
      <c r="H123" s="290">
        <v>0.45833333333333331</v>
      </c>
      <c r="I123" s="18">
        <f t="shared" si="41"/>
        <v>20</v>
      </c>
      <c r="J123" s="296" t="s">
        <v>1050</v>
      </c>
      <c r="K123" s="297" t="s">
        <v>1485</v>
      </c>
      <c r="L123" s="384" t="s">
        <v>1041</v>
      </c>
      <c r="M123" s="287" t="s">
        <v>1593</v>
      </c>
      <c r="N123" s="10">
        <f t="shared" si="42"/>
        <v>60</v>
      </c>
      <c r="O123" s="10">
        <v>1</v>
      </c>
      <c r="P123" s="2">
        <f t="shared" si="43"/>
        <v>60</v>
      </c>
      <c r="Q123" s="20">
        <v>3</v>
      </c>
      <c r="R123" s="381"/>
      <c r="S123" s="14"/>
      <c r="T123" s="352"/>
      <c r="U123" s="187">
        <f t="shared" si="44"/>
        <v>60</v>
      </c>
      <c r="V123" s="187">
        <f t="shared" si="45"/>
        <v>60</v>
      </c>
      <c r="W123" s="187">
        <f t="shared" si="46"/>
        <v>0</v>
      </c>
      <c r="AA123" s="352"/>
      <c r="AB123" s="352"/>
      <c r="AC123" s="352"/>
      <c r="AD123" s="352"/>
    </row>
    <row r="124" spans="1:30" s="182" customFormat="1" ht="63.75" customHeight="1" x14ac:dyDescent="0.2">
      <c r="A124" s="20">
        <v>8</v>
      </c>
      <c r="B124" s="385" t="s">
        <v>1479</v>
      </c>
      <c r="C124" s="296" t="s">
        <v>1050</v>
      </c>
      <c r="D124" s="20">
        <v>0.15</v>
      </c>
      <c r="E124" s="188">
        <f t="shared" si="40"/>
        <v>0.15</v>
      </c>
      <c r="F124" s="13">
        <v>0.47916666666666669</v>
      </c>
      <c r="G124" s="18">
        <v>20</v>
      </c>
      <c r="H124" s="13">
        <v>0.52083333333333337</v>
      </c>
      <c r="I124" s="18">
        <f t="shared" si="41"/>
        <v>20</v>
      </c>
      <c r="J124" s="296" t="s">
        <v>1050</v>
      </c>
      <c r="K124" s="297" t="s">
        <v>1485</v>
      </c>
      <c r="L124" s="384" t="s">
        <v>1041</v>
      </c>
      <c r="M124" s="287" t="s">
        <v>1593</v>
      </c>
      <c r="N124" s="10">
        <f t="shared" si="42"/>
        <v>60</v>
      </c>
      <c r="O124" s="386">
        <v>2</v>
      </c>
      <c r="P124" s="2">
        <f t="shared" si="43"/>
        <v>120</v>
      </c>
      <c r="Q124" s="20">
        <v>3</v>
      </c>
      <c r="R124" s="381"/>
      <c r="S124" s="14"/>
      <c r="T124" s="352"/>
      <c r="U124" s="187">
        <f t="shared" si="44"/>
        <v>60</v>
      </c>
      <c r="V124" s="187">
        <f t="shared" si="45"/>
        <v>120</v>
      </c>
      <c r="W124" s="187">
        <f t="shared" si="46"/>
        <v>0</v>
      </c>
      <c r="AA124" s="352"/>
      <c r="AB124" s="352"/>
      <c r="AC124" s="352"/>
      <c r="AD124" s="352"/>
    </row>
    <row r="125" spans="1:30" s="182" customFormat="1" ht="63.75" customHeight="1" x14ac:dyDescent="0.2">
      <c r="A125" s="20">
        <v>9</v>
      </c>
      <c r="B125" s="383" t="s">
        <v>1480</v>
      </c>
      <c r="C125" s="296" t="s">
        <v>1050</v>
      </c>
      <c r="D125" s="20">
        <v>0.15</v>
      </c>
      <c r="E125" s="188">
        <f t="shared" si="40"/>
        <v>0.3</v>
      </c>
      <c r="F125" s="13">
        <v>0.25</v>
      </c>
      <c r="G125" s="18">
        <v>20</v>
      </c>
      <c r="H125" s="13">
        <v>0.33333333333333331</v>
      </c>
      <c r="I125" s="18">
        <f t="shared" si="41"/>
        <v>20</v>
      </c>
      <c r="J125" s="296" t="s">
        <v>1050</v>
      </c>
      <c r="K125" s="297" t="s">
        <v>1485</v>
      </c>
      <c r="L125" s="384" t="s">
        <v>1041</v>
      </c>
      <c r="M125" s="287" t="s">
        <v>1593</v>
      </c>
      <c r="N125" s="10">
        <f t="shared" si="42"/>
        <v>120</v>
      </c>
      <c r="O125" s="10">
        <v>145</v>
      </c>
      <c r="P125" s="2">
        <f t="shared" si="43"/>
        <v>17400</v>
      </c>
      <c r="Q125" s="20">
        <v>3</v>
      </c>
      <c r="R125" s="381"/>
      <c r="S125" s="14"/>
      <c r="T125" s="352"/>
      <c r="U125" s="187">
        <f t="shared" si="44"/>
        <v>120</v>
      </c>
      <c r="V125" s="187">
        <f t="shared" si="45"/>
        <v>17400</v>
      </c>
      <c r="W125" s="187">
        <f t="shared" si="46"/>
        <v>0</v>
      </c>
      <c r="AA125" s="352"/>
      <c r="AB125" s="352"/>
      <c r="AC125" s="352"/>
      <c r="AD125" s="352"/>
    </row>
    <row r="126" spans="1:30" s="182" customFormat="1" ht="63.75" customHeight="1" x14ac:dyDescent="0.2">
      <c r="A126" s="20">
        <v>10</v>
      </c>
      <c r="B126" s="383" t="s">
        <v>1481</v>
      </c>
      <c r="C126" s="296" t="s">
        <v>1050</v>
      </c>
      <c r="D126" s="20">
        <v>0.1</v>
      </c>
      <c r="E126" s="188">
        <f t="shared" si="40"/>
        <v>0.2</v>
      </c>
      <c r="F126" s="13">
        <v>0.33333333333333331</v>
      </c>
      <c r="G126" s="18">
        <v>20</v>
      </c>
      <c r="H126" s="13">
        <v>0.41666666666666669</v>
      </c>
      <c r="I126" s="18">
        <f t="shared" si="41"/>
        <v>20</v>
      </c>
      <c r="J126" s="296" t="s">
        <v>1052</v>
      </c>
      <c r="K126" s="297" t="s">
        <v>1486</v>
      </c>
      <c r="L126" s="387" t="s">
        <v>1094</v>
      </c>
      <c r="M126" s="287" t="s">
        <v>1595</v>
      </c>
      <c r="N126" s="10">
        <f t="shared" si="42"/>
        <v>120</v>
      </c>
      <c r="O126" s="10">
        <v>105</v>
      </c>
      <c r="P126" s="2">
        <f t="shared" si="43"/>
        <v>12600</v>
      </c>
      <c r="Q126" s="20">
        <v>3</v>
      </c>
      <c r="R126" s="381"/>
      <c r="S126" s="14"/>
      <c r="T126" s="352"/>
      <c r="U126" s="187">
        <f t="shared" si="44"/>
        <v>120</v>
      </c>
      <c r="V126" s="187">
        <f t="shared" si="45"/>
        <v>12600</v>
      </c>
      <c r="W126" s="187">
        <f t="shared" si="46"/>
        <v>0</v>
      </c>
      <c r="AA126" s="352"/>
      <c r="AB126" s="352"/>
      <c r="AC126" s="352"/>
      <c r="AD126" s="352"/>
    </row>
    <row r="127" spans="1:30" s="182" customFormat="1" ht="63.75" customHeight="1" x14ac:dyDescent="0.2">
      <c r="A127" s="20">
        <v>11</v>
      </c>
      <c r="B127" s="383" t="s">
        <v>1482</v>
      </c>
      <c r="C127" s="296" t="s">
        <v>1050</v>
      </c>
      <c r="D127" s="20">
        <v>0.15</v>
      </c>
      <c r="E127" s="188">
        <f t="shared" si="40"/>
        <v>0.3</v>
      </c>
      <c r="F127" s="13">
        <v>0.29166666666666669</v>
      </c>
      <c r="G127" s="18">
        <v>22</v>
      </c>
      <c r="H127" s="13">
        <v>0.375</v>
      </c>
      <c r="I127" s="18">
        <f t="shared" si="41"/>
        <v>22</v>
      </c>
      <c r="J127" s="296" t="s">
        <v>1052</v>
      </c>
      <c r="K127" s="297" t="s">
        <v>1486</v>
      </c>
      <c r="L127" s="387" t="s">
        <v>1094</v>
      </c>
      <c r="M127" s="287" t="s">
        <v>1596</v>
      </c>
      <c r="N127" s="10">
        <f t="shared" si="42"/>
        <v>120</v>
      </c>
      <c r="O127" s="10">
        <v>182</v>
      </c>
      <c r="P127" s="2">
        <f t="shared" si="43"/>
        <v>21840</v>
      </c>
      <c r="Q127" s="20">
        <v>3</v>
      </c>
      <c r="R127" s="381"/>
      <c r="S127" s="14"/>
      <c r="T127" s="352"/>
      <c r="U127" s="187">
        <f t="shared" si="44"/>
        <v>120</v>
      </c>
      <c r="V127" s="187">
        <f t="shared" si="45"/>
        <v>21840</v>
      </c>
      <c r="W127" s="187">
        <f t="shared" si="46"/>
        <v>0</v>
      </c>
      <c r="AA127" s="352"/>
      <c r="AB127" s="352"/>
      <c r="AC127" s="352"/>
      <c r="AD127" s="352"/>
    </row>
    <row r="128" spans="1:30" s="182" customFormat="1" ht="54" customHeight="1" x14ac:dyDescent="0.2">
      <c r="A128" s="20">
        <v>12</v>
      </c>
      <c r="B128" s="383" t="s">
        <v>1483</v>
      </c>
      <c r="C128" s="296" t="s">
        <v>1050</v>
      </c>
      <c r="D128" s="20">
        <v>0.1</v>
      </c>
      <c r="E128" s="188">
        <f t="shared" si="40"/>
        <v>0.2</v>
      </c>
      <c r="F128" s="13">
        <v>0.39583333333333331</v>
      </c>
      <c r="G128" s="18">
        <v>22</v>
      </c>
      <c r="H128" s="13">
        <v>0.47916666666666669</v>
      </c>
      <c r="I128" s="18">
        <f t="shared" si="41"/>
        <v>22</v>
      </c>
      <c r="J128" s="296" t="s">
        <v>1052</v>
      </c>
      <c r="K128" s="297" t="s">
        <v>1486</v>
      </c>
      <c r="L128" s="387" t="s">
        <v>1094</v>
      </c>
      <c r="M128" s="287" t="s">
        <v>1593</v>
      </c>
      <c r="N128" s="10">
        <f t="shared" si="42"/>
        <v>120</v>
      </c>
      <c r="O128" s="10">
        <v>110</v>
      </c>
      <c r="P128" s="2">
        <f t="shared" si="43"/>
        <v>13200</v>
      </c>
      <c r="Q128" s="20">
        <v>3</v>
      </c>
      <c r="R128" s="381"/>
      <c r="S128" s="14"/>
      <c r="T128" s="352"/>
      <c r="U128" s="187">
        <f t="shared" si="44"/>
        <v>120</v>
      </c>
      <c r="V128" s="187">
        <f t="shared" si="45"/>
        <v>13200</v>
      </c>
      <c r="W128" s="187">
        <f t="shared" si="46"/>
        <v>0</v>
      </c>
      <c r="AA128" s="352"/>
      <c r="AB128" s="352"/>
      <c r="AC128" s="352"/>
      <c r="AD128" s="352"/>
    </row>
    <row r="129" spans="1:30" s="182" customFormat="1" ht="48.75" customHeight="1" x14ac:dyDescent="0.2">
      <c r="A129" s="20">
        <v>13</v>
      </c>
      <c r="B129" s="388" t="s">
        <v>1524</v>
      </c>
      <c r="C129" s="389" t="s">
        <v>1</v>
      </c>
      <c r="D129" s="389">
        <v>0.1</v>
      </c>
      <c r="E129" s="188">
        <f t="shared" si="40"/>
        <v>0.5</v>
      </c>
      <c r="F129" s="390">
        <v>0.20833333333333334</v>
      </c>
      <c r="G129" s="389">
        <v>20</v>
      </c>
      <c r="H129" s="390">
        <v>0.41666666666666669</v>
      </c>
      <c r="I129" s="18">
        <f t="shared" si="41"/>
        <v>20</v>
      </c>
      <c r="J129" s="389" t="s">
        <v>1</v>
      </c>
      <c r="K129" s="388" t="s">
        <v>1527</v>
      </c>
      <c r="L129" s="391" t="s">
        <v>1526</v>
      </c>
      <c r="M129" s="392" t="s">
        <v>1493</v>
      </c>
      <c r="N129" s="10">
        <f t="shared" si="42"/>
        <v>300</v>
      </c>
      <c r="O129" s="393">
        <v>138</v>
      </c>
      <c r="P129" s="2">
        <f t="shared" si="43"/>
        <v>41400</v>
      </c>
      <c r="Q129" s="389">
        <v>4</v>
      </c>
      <c r="R129" s="381"/>
      <c r="S129" s="14"/>
      <c r="T129" s="352"/>
      <c r="U129" s="187">
        <f t="shared" si="44"/>
        <v>300</v>
      </c>
      <c r="V129" s="187">
        <f t="shared" si="45"/>
        <v>41400</v>
      </c>
      <c r="W129" s="187">
        <f t="shared" si="46"/>
        <v>0</v>
      </c>
      <c r="AA129" s="352"/>
      <c r="AB129" s="352"/>
      <c r="AC129" s="352"/>
      <c r="AD129" s="352"/>
    </row>
    <row r="130" spans="1:30" s="182" customFormat="1" ht="48.75" customHeight="1" x14ac:dyDescent="0.2">
      <c r="A130" s="20">
        <v>14</v>
      </c>
      <c r="B130" s="388" t="s">
        <v>1525</v>
      </c>
      <c r="C130" s="389" t="s">
        <v>1</v>
      </c>
      <c r="D130" s="389">
        <v>0.1</v>
      </c>
      <c r="E130" s="188">
        <f t="shared" si="40"/>
        <v>0.5</v>
      </c>
      <c r="F130" s="390">
        <v>0.20833333333333334</v>
      </c>
      <c r="G130" s="389">
        <v>22</v>
      </c>
      <c r="H130" s="390">
        <v>0.41666666666666669</v>
      </c>
      <c r="I130" s="18">
        <f t="shared" si="41"/>
        <v>22</v>
      </c>
      <c r="J130" s="389" t="s">
        <v>1</v>
      </c>
      <c r="K130" s="388" t="s">
        <v>1527</v>
      </c>
      <c r="L130" s="391" t="s">
        <v>1526</v>
      </c>
      <c r="M130" s="392" t="s">
        <v>1493</v>
      </c>
      <c r="N130" s="10">
        <f t="shared" si="42"/>
        <v>300</v>
      </c>
      <c r="O130" s="393">
        <v>109</v>
      </c>
      <c r="P130" s="2">
        <f t="shared" si="43"/>
        <v>32700</v>
      </c>
      <c r="Q130" s="389">
        <v>4</v>
      </c>
      <c r="R130" s="381"/>
      <c r="S130" s="14"/>
      <c r="T130" s="352"/>
      <c r="U130" s="187">
        <f t="shared" si="44"/>
        <v>300</v>
      </c>
      <c r="V130" s="187">
        <f t="shared" si="45"/>
        <v>32700</v>
      </c>
      <c r="W130" s="187">
        <f t="shared" si="46"/>
        <v>0</v>
      </c>
      <c r="AA130" s="352"/>
      <c r="AB130" s="352"/>
      <c r="AC130" s="352"/>
      <c r="AD130" s="352"/>
    </row>
    <row r="131" spans="1:30" s="182" customFormat="1" ht="48.75" customHeight="1" x14ac:dyDescent="0.2">
      <c r="A131" s="20">
        <v>15</v>
      </c>
      <c r="B131" s="388" t="s">
        <v>1492</v>
      </c>
      <c r="C131" s="389" t="s">
        <v>1</v>
      </c>
      <c r="D131" s="389">
        <v>0.25</v>
      </c>
      <c r="E131" s="188">
        <f t="shared" si="40"/>
        <v>0.5</v>
      </c>
      <c r="F131" s="390">
        <v>0.1875</v>
      </c>
      <c r="G131" s="389">
        <v>20</v>
      </c>
      <c r="H131" s="390">
        <v>0.27083333333333331</v>
      </c>
      <c r="I131" s="18">
        <f t="shared" si="41"/>
        <v>20</v>
      </c>
      <c r="J131" s="389" t="s">
        <v>1</v>
      </c>
      <c r="K131" s="388" t="s">
        <v>1528</v>
      </c>
      <c r="L131" s="391" t="s">
        <v>1041</v>
      </c>
      <c r="M131" s="392" t="s">
        <v>1493</v>
      </c>
      <c r="N131" s="10">
        <f t="shared" si="42"/>
        <v>120</v>
      </c>
      <c r="O131" s="393">
        <v>1</v>
      </c>
      <c r="P131" s="2">
        <f t="shared" si="43"/>
        <v>120</v>
      </c>
      <c r="Q131" s="389">
        <v>4</v>
      </c>
      <c r="R131" s="381"/>
      <c r="S131" s="14"/>
      <c r="T131" s="352"/>
      <c r="U131" s="187"/>
      <c r="V131" s="187"/>
      <c r="W131" s="187"/>
      <c r="AA131" s="352"/>
      <c r="AB131" s="352"/>
      <c r="AC131" s="352"/>
      <c r="AD131" s="352"/>
    </row>
    <row r="132" spans="1:30" s="182" customFormat="1" ht="48.75" customHeight="1" x14ac:dyDescent="0.2">
      <c r="A132" s="20">
        <v>16</v>
      </c>
      <c r="B132" s="388" t="s">
        <v>1494</v>
      </c>
      <c r="C132" s="389" t="s">
        <v>1</v>
      </c>
      <c r="D132" s="389">
        <v>0.15</v>
      </c>
      <c r="E132" s="188">
        <f t="shared" si="40"/>
        <v>0.44999999999999996</v>
      </c>
      <c r="F132" s="390">
        <v>0.1875</v>
      </c>
      <c r="G132" s="389">
        <v>20</v>
      </c>
      <c r="H132" s="390">
        <v>0.3125</v>
      </c>
      <c r="I132" s="18">
        <f t="shared" si="41"/>
        <v>20</v>
      </c>
      <c r="J132" s="389" t="s">
        <v>1</v>
      </c>
      <c r="K132" s="388" t="s">
        <v>1528</v>
      </c>
      <c r="L132" s="391" t="s">
        <v>1041</v>
      </c>
      <c r="M132" s="392" t="s">
        <v>1493</v>
      </c>
      <c r="N132" s="10">
        <f t="shared" si="42"/>
        <v>180</v>
      </c>
      <c r="O132" s="393">
        <v>1</v>
      </c>
      <c r="P132" s="2">
        <f t="shared" si="43"/>
        <v>180</v>
      </c>
      <c r="Q132" s="389">
        <v>4</v>
      </c>
      <c r="R132" s="381"/>
      <c r="S132" s="14"/>
      <c r="T132" s="352"/>
      <c r="U132" s="187"/>
      <c r="V132" s="187"/>
      <c r="W132" s="187"/>
      <c r="AA132" s="352"/>
      <c r="AB132" s="352"/>
      <c r="AC132" s="352"/>
      <c r="AD132" s="352"/>
    </row>
    <row r="133" spans="1:30" s="182" customFormat="1" ht="48.75" customHeight="1" x14ac:dyDescent="0.2">
      <c r="A133" s="20">
        <v>17</v>
      </c>
      <c r="B133" s="388" t="s">
        <v>1496</v>
      </c>
      <c r="C133" s="389" t="s">
        <v>1</v>
      </c>
      <c r="D133" s="389">
        <v>0.15</v>
      </c>
      <c r="E133" s="188">
        <f t="shared" si="40"/>
        <v>0.3</v>
      </c>
      <c r="F133" s="390">
        <v>0.1875</v>
      </c>
      <c r="G133" s="389">
        <v>22</v>
      </c>
      <c r="H133" s="390">
        <v>0.27083333333333331</v>
      </c>
      <c r="I133" s="18">
        <f t="shared" si="41"/>
        <v>22</v>
      </c>
      <c r="J133" s="389" t="s">
        <v>1</v>
      </c>
      <c r="K133" s="388" t="s">
        <v>1529</v>
      </c>
      <c r="L133" s="391" t="s">
        <v>1041</v>
      </c>
      <c r="M133" s="392" t="s">
        <v>1493</v>
      </c>
      <c r="N133" s="10">
        <f t="shared" si="42"/>
        <v>120</v>
      </c>
      <c r="O133" s="393">
        <v>202</v>
      </c>
      <c r="P133" s="2">
        <f t="shared" si="43"/>
        <v>24240</v>
      </c>
      <c r="Q133" s="389">
        <v>4</v>
      </c>
      <c r="R133" s="381"/>
      <c r="S133" s="14"/>
      <c r="T133" s="352"/>
      <c r="U133" s="187"/>
      <c r="V133" s="187"/>
      <c r="W133" s="187"/>
      <c r="AA133" s="352"/>
      <c r="AB133" s="352"/>
      <c r="AC133" s="352"/>
      <c r="AD133" s="352"/>
    </row>
    <row r="134" spans="1:30" s="182" customFormat="1" ht="48.75" customHeight="1" x14ac:dyDescent="0.2">
      <c r="A134" s="20">
        <v>18</v>
      </c>
      <c r="B134" s="388" t="s">
        <v>1495</v>
      </c>
      <c r="C134" s="389" t="s">
        <v>1</v>
      </c>
      <c r="D134" s="389">
        <v>0.1</v>
      </c>
      <c r="E134" s="188">
        <f t="shared" si="40"/>
        <v>0.2</v>
      </c>
      <c r="F134" s="390">
        <v>0.1875</v>
      </c>
      <c r="G134" s="389">
        <v>22</v>
      </c>
      <c r="H134" s="390">
        <v>0.27083333333333331</v>
      </c>
      <c r="I134" s="18">
        <f t="shared" si="41"/>
        <v>22</v>
      </c>
      <c r="J134" s="389" t="s">
        <v>1</v>
      </c>
      <c r="K134" s="388" t="s">
        <v>1528</v>
      </c>
      <c r="L134" s="391" t="s">
        <v>1041</v>
      </c>
      <c r="M134" s="392" t="s">
        <v>1493</v>
      </c>
      <c r="N134" s="10">
        <f t="shared" si="42"/>
        <v>120</v>
      </c>
      <c r="O134" s="393">
        <v>1</v>
      </c>
      <c r="P134" s="2">
        <f t="shared" si="43"/>
        <v>120</v>
      </c>
      <c r="Q134" s="389">
        <v>4</v>
      </c>
      <c r="R134" s="381"/>
      <c r="S134" s="14"/>
      <c r="T134" s="352"/>
      <c r="U134" s="187"/>
      <c r="V134" s="187"/>
      <c r="W134" s="187"/>
      <c r="AA134" s="352"/>
      <c r="AB134" s="352"/>
      <c r="AC134" s="352"/>
      <c r="AD134" s="352"/>
    </row>
    <row r="135" spans="1:30" s="182" customFormat="1" ht="71.25" customHeight="1" x14ac:dyDescent="0.2">
      <c r="A135" s="20">
        <v>19</v>
      </c>
      <c r="B135" s="14" t="s">
        <v>1530</v>
      </c>
      <c r="C135" s="20" t="s">
        <v>56</v>
      </c>
      <c r="D135" s="20">
        <v>0.1</v>
      </c>
      <c r="E135" s="188">
        <f t="shared" si="40"/>
        <v>0.2</v>
      </c>
      <c r="F135" s="13">
        <v>0.20833333333333334</v>
      </c>
      <c r="G135" s="20">
        <v>22</v>
      </c>
      <c r="H135" s="13">
        <v>0.29166666666666669</v>
      </c>
      <c r="I135" s="18">
        <f t="shared" si="41"/>
        <v>22</v>
      </c>
      <c r="J135" s="20" t="s">
        <v>1548</v>
      </c>
      <c r="K135" s="394" t="s">
        <v>1547</v>
      </c>
      <c r="L135" s="20" t="s">
        <v>1094</v>
      </c>
      <c r="M135" s="21" t="s">
        <v>1544</v>
      </c>
      <c r="N135" s="10">
        <f t="shared" si="42"/>
        <v>120</v>
      </c>
      <c r="O135" s="2">
        <v>175</v>
      </c>
      <c r="P135" s="2">
        <f t="shared" si="43"/>
        <v>21000</v>
      </c>
      <c r="Q135" s="20">
        <v>4</v>
      </c>
      <c r="R135" s="381"/>
      <c r="S135" s="14"/>
      <c r="T135" s="352"/>
      <c r="U135" s="187"/>
      <c r="V135" s="187"/>
      <c r="W135" s="187"/>
      <c r="AA135" s="352"/>
      <c r="AB135" s="352"/>
      <c r="AC135" s="352"/>
      <c r="AD135" s="352"/>
    </row>
    <row r="136" spans="1:30" s="182" customFormat="1" ht="71.25" customHeight="1" x14ac:dyDescent="0.2">
      <c r="A136" s="20">
        <v>20</v>
      </c>
      <c r="B136" s="14" t="s">
        <v>1531</v>
      </c>
      <c r="C136" s="20" t="s">
        <v>56</v>
      </c>
      <c r="D136" s="20">
        <v>0.1</v>
      </c>
      <c r="E136" s="188">
        <f t="shared" si="40"/>
        <v>0.2</v>
      </c>
      <c r="F136" s="13">
        <v>0.25</v>
      </c>
      <c r="G136" s="20">
        <v>22</v>
      </c>
      <c r="H136" s="13">
        <v>0.33333333333333331</v>
      </c>
      <c r="I136" s="18">
        <f t="shared" si="41"/>
        <v>22</v>
      </c>
      <c r="J136" s="20" t="s">
        <v>1548</v>
      </c>
      <c r="K136" s="394" t="s">
        <v>1549</v>
      </c>
      <c r="L136" s="20" t="s">
        <v>1094</v>
      </c>
      <c r="M136" s="21" t="s">
        <v>1545</v>
      </c>
      <c r="N136" s="10">
        <f t="shared" si="42"/>
        <v>120</v>
      </c>
      <c r="O136" s="2">
        <v>307</v>
      </c>
      <c r="P136" s="2">
        <f t="shared" si="43"/>
        <v>36840</v>
      </c>
      <c r="Q136" s="20">
        <v>4</v>
      </c>
      <c r="R136" s="381"/>
      <c r="S136" s="14"/>
      <c r="T136" s="352"/>
      <c r="U136" s="187"/>
      <c r="V136" s="187"/>
      <c r="W136" s="187"/>
      <c r="AA136" s="352"/>
      <c r="AB136" s="352"/>
      <c r="AC136" s="352"/>
      <c r="AD136" s="352"/>
    </row>
    <row r="137" spans="1:30" s="182" customFormat="1" ht="71.25" customHeight="1" x14ac:dyDescent="0.2">
      <c r="A137" s="20">
        <v>21</v>
      </c>
      <c r="B137" s="14" t="s">
        <v>1532</v>
      </c>
      <c r="C137" s="20" t="s">
        <v>56</v>
      </c>
      <c r="D137" s="20">
        <v>0.1</v>
      </c>
      <c r="E137" s="188">
        <f t="shared" si="40"/>
        <v>0.2</v>
      </c>
      <c r="F137" s="13">
        <v>0.20833333333333334</v>
      </c>
      <c r="G137" s="20">
        <v>21</v>
      </c>
      <c r="H137" s="13">
        <v>0.29166666666666669</v>
      </c>
      <c r="I137" s="18">
        <f t="shared" si="41"/>
        <v>21</v>
      </c>
      <c r="J137" s="20" t="s">
        <v>1548</v>
      </c>
      <c r="K137" s="394" t="s">
        <v>1549</v>
      </c>
      <c r="L137" s="20" t="s">
        <v>1094</v>
      </c>
      <c r="M137" s="21" t="s">
        <v>1546</v>
      </c>
      <c r="N137" s="10">
        <f t="shared" si="42"/>
        <v>120</v>
      </c>
      <c r="O137" s="2">
        <v>110</v>
      </c>
      <c r="P137" s="2">
        <f t="shared" si="43"/>
        <v>13200</v>
      </c>
      <c r="Q137" s="20">
        <v>4</v>
      </c>
      <c r="R137" s="381"/>
      <c r="S137" s="14"/>
      <c r="T137" s="352"/>
      <c r="U137" s="187"/>
      <c r="V137" s="187"/>
      <c r="W137" s="187"/>
      <c r="AA137" s="352"/>
      <c r="AB137" s="352"/>
      <c r="AC137" s="352"/>
      <c r="AD137" s="352"/>
    </row>
    <row r="138" spans="1:30" s="182" customFormat="1" ht="71.25" customHeight="1" x14ac:dyDescent="0.2">
      <c r="A138" s="20">
        <v>22</v>
      </c>
      <c r="B138" s="14" t="s">
        <v>1533</v>
      </c>
      <c r="C138" s="20" t="s">
        <v>56</v>
      </c>
      <c r="D138" s="20">
        <v>0.1</v>
      </c>
      <c r="E138" s="188">
        <f t="shared" si="40"/>
        <v>0.2</v>
      </c>
      <c r="F138" s="13">
        <v>0.25</v>
      </c>
      <c r="G138" s="20">
        <v>21</v>
      </c>
      <c r="H138" s="13">
        <v>0.33333333333333331</v>
      </c>
      <c r="I138" s="18">
        <f t="shared" si="41"/>
        <v>21</v>
      </c>
      <c r="J138" s="20" t="s">
        <v>1548</v>
      </c>
      <c r="K138" s="394" t="s">
        <v>1549</v>
      </c>
      <c r="L138" s="20" t="s">
        <v>1094</v>
      </c>
      <c r="M138" s="21" t="s">
        <v>1546</v>
      </c>
      <c r="N138" s="10">
        <f t="shared" si="42"/>
        <v>120</v>
      </c>
      <c r="O138" s="2">
        <v>94</v>
      </c>
      <c r="P138" s="2">
        <f t="shared" si="43"/>
        <v>11280</v>
      </c>
      <c r="Q138" s="20">
        <v>4</v>
      </c>
      <c r="R138" s="381"/>
      <c r="S138" s="14"/>
      <c r="T138" s="352"/>
      <c r="U138" s="187"/>
      <c r="V138" s="187"/>
      <c r="W138" s="187"/>
      <c r="AA138" s="352"/>
      <c r="AB138" s="352"/>
      <c r="AC138" s="352"/>
      <c r="AD138" s="352"/>
    </row>
    <row r="139" spans="1:30" s="182" customFormat="1" ht="71.25" customHeight="1" x14ac:dyDescent="0.2">
      <c r="A139" s="20">
        <v>23</v>
      </c>
      <c r="B139" s="14" t="s">
        <v>1534</v>
      </c>
      <c r="C139" s="20" t="s">
        <v>56</v>
      </c>
      <c r="D139" s="20">
        <v>0.1</v>
      </c>
      <c r="E139" s="188">
        <f t="shared" si="40"/>
        <v>0.2</v>
      </c>
      <c r="F139" s="13">
        <v>0.5</v>
      </c>
      <c r="G139" s="20">
        <v>21</v>
      </c>
      <c r="H139" s="13">
        <v>0.58333333333333337</v>
      </c>
      <c r="I139" s="18">
        <f t="shared" si="41"/>
        <v>21</v>
      </c>
      <c r="J139" s="20" t="s">
        <v>1548</v>
      </c>
      <c r="K139" s="394" t="s">
        <v>1549</v>
      </c>
      <c r="L139" s="20" t="s">
        <v>1094</v>
      </c>
      <c r="M139" s="21" t="s">
        <v>1545</v>
      </c>
      <c r="N139" s="10">
        <f t="shared" si="42"/>
        <v>120</v>
      </c>
      <c r="O139" s="2">
        <v>198</v>
      </c>
      <c r="P139" s="2">
        <f t="shared" si="43"/>
        <v>23760</v>
      </c>
      <c r="Q139" s="20">
        <v>4</v>
      </c>
      <c r="R139" s="381"/>
      <c r="S139" s="14"/>
      <c r="T139" s="352"/>
      <c r="U139" s="187"/>
      <c r="V139" s="187"/>
      <c r="W139" s="187"/>
      <c r="AA139" s="352"/>
      <c r="AB139" s="352"/>
      <c r="AC139" s="352"/>
      <c r="AD139" s="352"/>
    </row>
    <row r="140" spans="1:30" s="182" customFormat="1" ht="67.5" customHeight="1" x14ac:dyDescent="0.2">
      <c r="A140" s="20">
        <v>24</v>
      </c>
      <c r="B140" s="14" t="s">
        <v>1535</v>
      </c>
      <c r="C140" s="20" t="s">
        <v>56</v>
      </c>
      <c r="D140" s="20">
        <v>0.1</v>
      </c>
      <c r="E140" s="188">
        <f t="shared" si="40"/>
        <v>0.2</v>
      </c>
      <c r="F140" s="13">
        <v>0.54166666666666663</v>
      </c>
      <c r="G140" s="20">
        <v>21</v>
      </c>
      <c r="H140" s="13">
        <v>0.625</v>
      </c>
      <c r="I140" s="18">
        <f t="shared" si="41"/>
        <v>21</v>
      </c>
      <c r="J140" s="20" t="s">
        <v>1548</v>
      </c>
      <c r="K140" s="394" t="s">
        <v>1549</v>
      </c>
      <c r="L140" s="20" t="s">
        <v>1094</v>
      </c>
      <c r="M140" s="21" t="s">
        <v>1545</v>
      </c>
      <c r="N140" s="10">
        <f t="shared" si="42"/>
        <v>120</v>
      </c>
      <c r="O140" s="2">
        <v>125</v>
      </c>
      <c r="P140" s="2">
        <f t="shared" si="43"/>
        <v>15000</v>
      </c>
      <c r="Q140" s="20">
        <v>4</v>
      </c>
      <c r="R140" s="381"/>
      <c r="S140" s="14"/>
      <c r="T140" s="352"/>
      <c r="U140" s="187"/>
      <c r="V140" s="187"/>
      <c r="W140" s="187"/>
      <c r="AA140" s="352"/>
      <c r="AB140" s="352"/>
      <c r="AC140" s="352"/>
      <c r="AD140" s="352"/>
    </row>
    <row r="141" spans="1:30" s="182" customFormat="1" ht="56.25" customHeight="1" x14ac:dyDescent="0.2">
      <c r="A141" s="20">
        <v>25</v>
      </c>
      <c r="B141" s="300" t="s">
        <v>1553</v>
      </c>
      <c r="C141" s="20" t="s">
        <v>63</v>
      </c>
      <c r="D141" s="20">
        <v>0.1</v>
      </c>
      <c r="E141" s="188">
        <f t="shared" si="40"/>
        <v>0.2</v>
      </c>
      <c r="F141" s="13">
        <v>0.25</v>
      </c>
      <c r="G141" s="20">
        <v>16</v>
      </c>
      <c r="H141" s="13">
        <v>0.33333333333333331</v>
      </c>
      <c r="I141" s="20">
        <f t="shared" si="41"/>
        <v>16</v>
      </c>
      <c r="J141" s="20" t="s">
        <v>1548</v>
      </c>
      <c r="K141" s="394" t="s">
        <v>1559</v>
      </c>
      <c r="L141" s="20" t="s">
        <v>1094</v>
      </c>
      <c r="M141" s="14" t="s">
        <v>1306</v>
      </c>
      <c r="N141" s="10">
        <f t="shared" si="42"/>
        <v>120</v>
      </c>
      <c r="O141" s="2">
        <v>213</v>
      </c>
      <c r="P141" s="2">
        <f t="shared" si="43"/>
        <v>25560</v>
      </c>
      <c r="Q141" s="20">
        <v>3</v>
      </c>
      <c r="R141" s="381"/>
      <c r="S141" s="14"/>
      <c r="T141" s="352"/>
      <c r="U141" s="187">
        <f>+N141</f>
        <v>120</v>
      </c>
      <c r="V141" s="187">
        <f>+P141</f>
        <v>25560</v>
      </c>
      <c r="W141" s="187">
        <f>IF(N141&gt;5,0,O141)</f>
        <v>0</v>
      </c>
      <c r="AA141" s="352"/>
      <c r="AB141" s="352"/>
      <c r="AC141" s="352"/>
      <c r="AD141" s="352"/>
    </row>
    <row r="142" spans="1:30" s="182" customFormat="1" ht="56.25" customHeight="1" x14ac:dyDescent="0.2">
      <c r="A142" s="20">
        <v>26</v>
      </c>
      <c r="B142" s="300" t="s">
        <v>1554</v>
      </c>
      <c r="C142" s="20" t="s">
        <v>63</v>
      </c>
      <c r="D142" s="20">
        <v>0.1</v>
      </c>
      <c r="E142" s="188">
        <f t="shared" si="40"/>
        <v>0.2</v>
      </c>
      <c r="F142" s="13">
        <v>0.33333333333333331</v>
      </c>
      <c r="G142" s="20">
        <v>16</v>
      </c>
      <c r="H142" s="13">
        <v>0.41666666666666669</v>
      </c>
      <c r="I142" s="20">
        <f t="shared" si="41"/>
        <v>16</v>
      </c>
      <c r="J142" s="20" t="s">
        <v>1548</v>
      </c>
      <c r="K142" s="394" t="s">
        <v>1559</v>
      </c>
      <c r="L142" s="20" t="s">
        <v>1094</v>
      </c>
      <c r="M142" s="14" t="s">
        <v>1104</v>
      </c>
      <c r="N142" s="10">
        <f t="shared" si="42"/>
        <v>120</v>
      </c>
      <c r="O142" s="2">
        <v>188</v>
      </c>
      <c r="P142" s="2">
        <f t="shared" si="43"/>
        <v>22560</v>
      </c>
      <c r="Q142" s="20">
        <v>3</v>
      </c>
      <c r="R142" s="381"/>
      <c r="S142" s="14"/>
      <c r="T142" s="352"/>
      <c r="U142" s="187">
        <f>+N142</f>
        <v>120</v>
      </c>
      <c r="V142" s="187">
        <f>+P142</f>
        <v>22560</v>
      </c>
      <c r="W142" s="187">
        <f>IF(N142&gt;5,0,O142)</f>
        <v>0</v>
      </c>
      <c r="AA142" s="352"/>
      <c r="AB142" s="352"/>
      <c r="AC142" s="352"/>
      <c r="AD142" s="352"/>
    </row>
    <row r="143" spans="1:30" s="182" customFormat="1" ht="56.25" customHeight="1" x14ac:dyDescent="0.2">
      <c r="A143" s="20">
        <v>27</v>
      </c>
      <c r="B143" s="300" t="s">
        <v>1555</v>
      </c>
      <c r="C143" s="20" t="s">
        <v>63</v>
      </c>
      <c r="D143" s="20">
        <v>0.1</v>
      </c>
      <c r="E143" s="188">
        <f t="shared" si="40"/>
        <v>0.2</v>
      </c>
      <c r="F143" s="13">
        <v>0.41666666666666669</v>
      </c>
      <c r="G143" s="20">
        <v>16</v>
      </c>
      <c r="H143" s="13">
        <v>0.5</v>
      </c>
      <c r="I143" s="20">
        <f t="shared" si="41"/>
        <v>16</v>
      </c>
      <c r="J143" s="20" t="s">
        <v>1548</v>
      </c>
      <c r="K143" s="394" t="s">
        <v>1559</v>
      </c>
      <c r="L143" s="20" t="s">
        <v>1094</v>
      </c>
      <c r="M143" s="14" t="s">
        <v>1558</v>
      </c>
      <c r="N143" s="10">
        <f t="shared" si="42"/>
        <v>120</v>
      </c>
      <c r="O143" s="2">
        <v>205</v>
      </c>
      <c r="P143" s="2">
        <f t="shared" si="43"/>
        <v>24600</v>
      </c>
      <c r="Q143" s="20">
        <v>3</v>
      </c>
      <c r="R143" s="381"/>
      <c r="S143" s="14"/>
      <c r="T143" s="352"/>
      <c r="U143" s="187">
        <f>+N143</f>
        <v>120</v>
      </c>
      <c r="V143" s="187">
        <f>+P143</f>
        <v>24600</v>
      </c>
      <c r="W143" s="187">
        <f>IF(N143&gt;5,0,O143)</f>
        <v>0</v>
      </c>
      <c r="AA143" s="352"/>
      <c r="AB143" s="352"/>
      <c r="AC143" s="352"/>
      <c r="AD143" s="352"/>
    </row>
    <row r="144" spans="1:30" s="182" customFormat="1" ht="56.25" customHeight="1" x14ac:dyDescent="0.2">
      <c r="A144" s="20">
        <v>28</v>
      </c>
      <c r="B144" s="300" t="s">
        <v>1556</v>
      </c>
      <c r="C144" s="20" t="s">
        <v>63</v>
      </c>
      <c r="D144" s="20">
        <v>0.1</v>
      </c>
      <c r="E144" s="188">
        <f t="shared" si="40"/>
        <v>0.2</v>
      </c>
      <c r="F144" s="13">
        <v>0.25</v>
      </c>
      <c r="G144" s="20">
        <v>17</v>
      </c>
      <c r="H144" s="13">
        <v>0.33333333333333331</v>
      </c>
      <c r="I144" s="20">
        <f t="shared" si="41"/>
        <v>17</v>
      </c>
      <c r="J144" s="20" t="s">
        <v>1548</v>
      </c>
      <c r="K144" s="394" t="s">
        <v>1559</v>
      </c>
      <c r="L144" s="20" t="s">
        <v>1094</v>
      </c>
      <c r="M144" s="14" t="s">
        <v>1558</v>
      </c>
      <c r="N144" s="10">
        <f t="shared" si="42"/>
        <v>120</v>
      </c>
      <c r="O144" s="2">
        <v>100</v>
      </c>
      <c r="P144" s="2">
        <f t="shared" si="43"/>
        <v>12000</v>
      </c>
      <c r="Q144" s="20">
        <v>3</v>
      </c>
      <c r="R144" s="381"/>
      <c r="S144" s="14"/>
      <c r="T144" s="352"/>
      <c r="U144" s="187">
        <f>+N144</f>
        <v>120</v>
      </c>
      <c r="V144" s="187">
        <f>+P144</f>
        <v>12000</v>
      </c>
      <c r="W144" s="187">
        <f>IF(N144&gt;5,0,O144)</f>
        <v>0</v>
      </c>
      <c r="AA144" s="352"/>
      <c r="AB144" s="352"/>
      <c r="AC144" s="352"/>
      <c r="AD144" s="352"/>
    </row>
    <row r="145" spans="1:30" s="182" customFormat="1" ht="56.25" customHeight="1" x14ac:dyDescent="0.2">
      <c r="A145" s="20">
        <v>29</v>
      </c>
      <c r="B145" s="300" t="s">
        <v>1557</v>
      </c>
      <c r="C145" s="20" t="s">
        <v>63</v>
      </c>
      <c r="D145" s="20">
        <v>0.1</v>
      </c>
      <c r="E145" s="188">
        <f t="shared" si="40"/>
        <v>0.2</v>
      </c>
      <c r="F145" s="13">
        <v>0.33333333333333331</v>
      </c>
      <c r="G145" s="20">
        <v>17</v>
      </c>
      <c r="H145" s="13">
        <v>0.41666666666666669</v>
      </c>
      <c r="I145" s="20">
        <f t="shared" si="41"/>
        <v>17</v>
      </c>
      <c r="J145" s="20" t="s">
        <v>1548</v>
      </c>
      <c r="K145" s="394" t="s">
        <v>1559</v>
      </c>
      <c r="L145" s="20" t="s">
        <v>1094</v>
      </c>
      <c r="M145" s="14" t="s">
        <v>1558</v>
      </c>
      <c r="N145" s="10">
        <f t="shared" si="42"/>
        <v>120</v>
      </c>
      <c r="O145" s="2">
        <v>223</v>
      </c>
      <c r="P145" s="2">
        <f t="shared" si="43"/>
        <v>26760</v>
      </c>
      <c r="Q145" s="20">
        <v>3</v>
      </c>
      <c r="R145" s="381"/>
      <c r="S145" s="14"/>
      <c r="T145" s="352"/>
      <c r="U145" s="187">
        <f>+N145</f>
        <v>120</v>
      </c>
      <c r="V145" s="187">
        <f>+P145</f>
        <v>26760</v>
      </c>
      <c r="W145" s="187">
        <f>IF(N145&gt;5,0,O145)</f>
        <v>0</v>
      </c>
      <c r="AA145" s="352"/>
      <c r="AB145" s="352"/>
      <c r="AC145" s="352"/>
      <c r="AD145" s="352"/>
    </row>
    <row r="146" spans="1:30" s="182" customFormat="1" ht="68.25" customHeight="1" x14ac:dyDescent="0.2">
      <c r="A146" s="20">
        <v>30</v>
      </c>
      <c r="B146" s="289" t="s">
        <v>1561</v>
      </c>
      <c r="C146" s="18" t="s">
        <v>61</v>
      </c>
      <c r="D146" s="18">
        <v>0.1</v>
      </c>
      <c r="E146" s="188">
        <f t="shared" si="40"/>
        <v>0.2</v>
      </c>
      <c r="F146" s="290">
        <v>0.25</v>
      </c>
      <c r="G146" s="18">
        <v>16</v>
      </c>
      <c r="H146" s="290">
        <v>0.33333333333333331</v>
      </c>
      <c r="I146" s="18">
        <v>16</v>
      </c>
      <c r="J146" s="18" t="s">
        <v>61</v>
      </c>
      <c r="K146" s="395" t="s">
        <v>1583</v>
      </c>
      <c r="L146" s="18" t="s">
        <v>1041</v>
      </c>
      <c r="M146" s="289" t="s">
        <v>1562</v>
      </c>
      <c r="N146" s="10">
        <f t="shared" si="42"/>
        <v>120</v>
      </c>
      <c r="O146" s="2">
        <v>109</v>
      </c>
      <c r="P146" s="2">
        <f t="shared" si="43"/>
        <v>13080</v>
      </c>
      <c r="Q146" s="18">
        <v>4</v>
      </c>
      <c r="R146" s="381"/>
      <c r="S146" s="14"/>
      <c r="T146" s="352"/>
      <c r="U146" s="187"/>
      <c r="V146" s="187"/>
      <c r="W146" s="187"/>
      <c r="AA146" s="352"/>
      <c r="AB146" s="352"/>
      <c r="AC146" s="352"/>
      <c r="AD146" s="352"/>
    </row>
    <row r="147" spans="1:30" s="182" customFormat="1" ht="60" x14ac:dyDescent="0.2">
      <c r="A147" s="20">
        <v>31</v>
      </c>
      <c r="B147" s="289" t="s">
        <v>1563</v>
      </c>
      <c r="C147" s="18" t="s">
        <v>61</v>
      </c>
      <c r="D147" s="18">
        <v>0.1</v>
      </c>
      <c r="E147" s="188">
        <f t="shared" si="40"/>
        <v>0.2</v>
      </c>
      <c r="F147" s="290">
        <v>0.33333333333333331</v>
      </c>
      <c r="G147" s="18">
        <v>16</v>
      </c>
      <c r="H147" s="290">
        <v>0.41666666666666669</v>
      </c>
      <c r="I147" s="18">
        <v>16</v>
      </c>
      <c r="J147" s="18" t="s">
        <v>61</v>
      </c>
      <c r="K147" s="395" t="s">
        <v>1583</v>
      </c>
      <c r="L147" s="18" t="s">
        <v>1041</v>
      </c>
      <c r="M147" s="289" t="s">
        <v>1562</v>
      </c>
      <c r="N147" s="10">
        <f t="shared" si="42"/>
        <v>120</v>
      </c>
      <c r="O147" s="2">
        <v>142</v>
      </c>
      <c r="P147" s="2">
        <f t="shared" si="43"/>
        <v>17040</v>
      </c>
      <c r="Q147" s="18">
        <v>4</v>
      </c>
      <c r="R147" s="381"/>
      <c r="S147" s="14"/>
      <c r="T147" s="352"/>
      <c r="U147" s="187"/>
      <c r="V147" s="187"/>
      <c r="W147" s="187"/>
      <c r="AA147" s="352"/>
      <c r="AB147" s="352"/>
      <c r="AC147" s="352"/>
      <c r="AD147" s="352"/>
    </row>
    <row r="148" spans="1:30" s="182" customFormat="1" ht="60.75" customHeight="1" x14ac:dyDescent="0.2">
      <c r="A148" s="20">
        <v>32</v>
      </c>
      <c r="B148" s="289" t="s">
        <v>1564</v>
      </c>
      <c r="C148" s="18" t="s">
        <v>61</v>
      </c>
      <c r="D148" s="18">
        <v>0.1</v>
      </c>
      <c r="E148" s="188">
        <f t="shared" si="40"/>
        <v>0.2</v>
      </c>
      <c r="F148" s="290">
        <v>0.25</v>
      </c>
      <c r="G148" s="18">
        <v>18</v>
      </c>
      <c r="H148" s="290">
        <v>0.33333333333333331</v>
      </c>
      <c r="I148" s="18">
        <v>18</v>
      </c>
      <c r="J148" s="18" t="s">
        <v>61</v>
      </c>
      <c r="K148" s="396" t="s">
        <v>1585</v>
      </c>
      <c r="L148" s="18" t="s">
        <v>1048</v>
      </c>
      <c r="M148" s="289" t="s">
        <v>1588</v>
      </c>
      <c r="N148" s="10">
        <f t="shared" si="42"/>
        <v>120</v>
      </c>
      <c r="O148" s="2">
        <v>40</v>
      </c>
      <c r="P148" s="2">
        <f t="shared" si="43"/>
        <v>4800</v>
      </c>
      <c r="Q148" s="18">
        <v>4</v>
      </c>
      <c r="R148" s="381"/>
      <c r="S148" s="14"/>
      <c r="T148" s="352"/>
      <c r="U148" s="187"/>
      <c r="V148" s="187"/>
      <c r="W148" s="187"/>
      <c r="AA148" s="352"/>
      <c r="AB148" s="352"/>
      <c r="AC148" s="352"/>
      <c r="AD148" s="352"/>
    </row>
    <row r="149" spans="1:30" s="182" customFormat="1" ht="60.75" customHeight="1" x14ac:dyDescent="0.2">
      <c r="A149" s="20">
        <v>33</v>
      </c>
      <c r="B149" s="289" t="s">
        <v>1565</v>
      </c>
      <c r="C149" s="18" t="s">
        <v>61</v>
      </c>
      <c r="D149" s="18">
        <v>0.1</v>
      </c>
      <c r="E149" s="188">
        <f t="shared" si="40"/>
        <v>0.2</v>
      </c>
      <c r="F149" s="290">
        <v>0.25</v>
      </c>
      <c r="G149" s="18">
        <v>18</v>
      </c>
      <c r="H149" s="290">
        <v>0.33333333333333331</v>
      </c>
      <c r="I149" s="18">
        <v>18</v>
      </c>
      <c r="J149" s="18" t="s">
        <v>61</v>
      </c>
      <c r="K149" s="397" t="s">
        <v>1584</v>
      </c>
      <c r="L149" s="18" t="s">
        <v>1048</v>
      </c>
      <c r="M149" s="289" t="s">
        <v>1566</v>
      </c>
      <c r="N149" s="10">
        <f t="shared" si="42"/>
        <v>120</v>
      </c>
      <c r="O149" s="2">
        <v>1</v>
      </c>
      <c r="P149" s="2">
        <f t="shared" si="43"/>
        <v>120</v>
      </c>
      <c r="Q149" s="18">
        <v>4</v>
      </c>
      <c r="R149" s="381"/>
      <c r="S149" s="14"/>
      <c r="T149" s="352"/>
      <c r="U149" s="187"/>
      <c r="V149" s="187"/>
      <c r="W149" s="187"/>
      <c r="AA149" s="352"/>
      <c r="AB149" s="352"/>
      <c r="AC149" s="352"/>
      <c r="AD149" s="352"/>
    </row>
    <row r="150" spans="1:30" s="182" customFormat="1" ht="67.5" customHeight="1" x14ac:dyDescent="0.2">
      <c r="A150" s="20">
        <v>34</v>
      </c>
      <c r="B150" s="289" t="s">
        <v>1567</v>
      </c>
      <c r="C150" s="18" t="s">
        <v>61</v>
      </c>
      <c r="D150" s="18">
        <v>0.1</v>
      </c>
      <c r="E150" s="188">
        <f t="shared" si="40"/>
        <v>0.2</v>
      </c>
      <c r="F150" s="290">
        <v>0.25</v>
      </c>
      <c r="G150" s="18">
        <v>20</v>
      </c>
      <c r="H150" s="290">
        <v>0.33333333333333331</v>
      </c>
      <c r="I150" s="18">
        <v>20</v>
      </c>
      <c r="J150" s="18" t="s">
        <v>61</v>
      </c>
      <c r="K150" s="396" t="s">
        <v>1586</v>
      </c>
      <c r="L150" s="18" t="s">
        <v>1041</v>
      </c>
      <c r="M150" s="289" t="s">
        <v>1562</v>
      </c>
      <c r="N150" s="10">
        <f t="shared" si="42"/>
        <v>120</v>
      </c>
      <c r="O150" s="2">
        <v>124</v>
      </c>
      <c r="P150" s="2">
        <f t="shared" si="43"/>
        <v>14880</v>
      </c>
      <c r="Q150" s="18">
        <v>4</v>
      </c>
      <c r="R150" s="381"/>
      <c r="S150" s="14"/>
      <c r="T150" s="352"/>
      <c r="U150" s="187">
        <f>+N150</f>
        <v>120</v>
      </c>
      <c r="V150" s="187">
        <f>+P150</f>
        <v>14880</v>
      </c>
      <c r="W150" s="187">
        <f>IF(N150&gt;5,0,O150)</f>
        <v>0</v>
      </c>
      <c r="AA150" s="352"/>
      <c r="AB150" s="352"/>
      <c r="AC150" s="352"/>
      <c r="AD150" s="352"/>
    </row>
    <row r="151" spans="1:30" s="182" customFormat="1" ht="67.5" customHeight="1" x14ac:dyDescent="0.2">
      <c r="A151" s="20">
        <v>35</v>
      </c>
      <c r="B151" s="289" t="s">
        <v>1568</v>
      </c>
      <c r="C151" s="18" t="s">
        <v>61</v>
      </c>
      <c r="D151" s="18">
        <v>0.1</v>
      </c>
      <c r="E151" s="188">
        <f t="shared" si="40"/>
        <v>0.2</v>
      </c>
      <c r="F151" s="290">
        <v>0.33333333333333331</v>
      </c>
      <c r="G151" s="18">
        <v>20</v>
      </c>
      <c r="H151" s="290">
        <v>0.41666666666666669</v>
      </c>
      <c r="I151" s="18">
        <v>20</v>
      </c>
      <c r="J151" s="18" t="s">
        <v>61</v>
      </c>
      <c r="K151" s="396" t="s">
        <v>1587</v>
      </c>
      <c r="L151" s="18" t="s">
        <v>1041</v>
      </c>
      <c r="M151" s="289" t="s">
        <v>1150</v>
      </c>
      <c r="N151" s="10">
        <f t="shared" si="42"/>
        <v>120</v>
      </c>
      <c r="O151" s="2">
        <v>121</v>
      </c>
      <c r="P151" s="2">
        <f t="shared" si="43"/>
        <v>14520</v>
      </c>
      <c r="Q151" s="18">
        <v>4</v>
      </c>
      <c r="R151" s="381"/>
      <c r="S151" s="14"/>
      <c r="T151" s="352"/>
      <c r="U151" s="187">
        <f>+N151</f>
        <v>120</v>
      </c>
      <c r="V151" s="187">
        <f>+P151</f>
        <v>14520</v>
      </c>
      <c r="W151" s="187">
        <f>IF(N151&gt;5,0,O151)</f>
        <v>0</v>
      </c>
      <c r="AA151" s="352"/>
      <c r="AB151" s="352"/>
      <c r="AC151" s="352"/>
      <c r="AD151" s="352"/>
    </row>
    <row r="152" spans="1:30" ht="31.5" customHeight="1" x14ac:dyDescent="0.2">
      <c r="A152" s="623" t="s">
        <v>76</v>
      </c>
      <c r="B152" s="624"/>
      <c r="C152" s="98">
        <f>+E152</f>
        <v>155.66666666666649</v>
      </c>
      <c r="D152" s="98">
        <f>SUM(D11:D151)</f>
        <v>96.999999999999886</v>
      </c>
      <c r="E152" s="98">
        <f>SUM(E11:E151)</f>
        <v>155.66666666666649</v>
      </c>
      <c r="F152" s="13"/>
      <c r="G152" s="20"/>
      <c r="H152" s="13"/>
      <c r="I152" s="20"/>
      <c r="J152" s="22"/>
      <c r="K152" s="398"/>
      <c r="L152" s="20"/>
      <c r="M152" s="399"/>
      <c r="N152" s="10"/>
      <c r="O152" s="1">
        <f>SUM(O11:O151)</f>
        <v>141020</v>
      </c>
      <c r="P152" s="1">
        <f>SUM(P11:P151)</f>
        <v>14112595</v>
      </c>
      <c r="Q152" s="1">
        <f>SUM(Q11:Q151)</f>
        <v>635</v>
      </c>
      <c r="R152" s="400"/>
      <c r="S152" s="400"/>
      <c r="T152" s="357" t="s">
        <v>3</v>
      </c>
      <c r="U152" s="187">
        <f>+SUM(U28:U151)</f>
        <v>11455</v>
      </c>
      <c r="V152" s="187">
        <f>+SUM(V28:V151)</f>
        <v>13931815</v>
      </c>
      <c r="W152" s="187">
        <f>+SUM(W28:W151)</f>
        <v>39599</v>
      </c>
      <c r="X152" s="401">
        <f ca="1">+SUM(X28:X167)</f>
        <v>0</v>
      </c>
      <c r="Y152" s="401">
        <f ca="1">+SUM(Y28:Y167)</f>
        <v>0</v>
      </c>
      <c r="Z152" s="401">
        <f ca="1">+SUM(Z28:Z167)</f>
        <v>0</v>
      </c>
      <c r="AA152" s="401">
        <f ca="1">+SUM(AA28:AA167)</f>
        <v>0</v>
      </c>
      <c r="AB152" s="401">
        <f ca="1">+SUM(AB28:AB167)</f>
        <v>0</v>
      </c>
      <c r="AC152" s="401">
        <f ca="1">+SUM(AC116:AC165)</f>
        <v>0.51241093153702333</v>
      </c>
      <c r="AD152" s="401">
        <f ca="1">+SUM(AD116:AD165)</f>
        <v>1.03</v>
      </c>
    </row>
    <row r="153" spans="1:30" ht="21.75" customHeight="1" x14ac:dyDescent="0.2">
      <c r="A153" s="11" t="s">
        <v>8</v>
      </c>
      <c r="B153" s="620" t="s">
        <v>1401</v>
      </c>
      <c r="C153" s="621"/>
      <c r="D153" s="621"/>
      <c r="E153" s="621"/>
      <c r="F153" s="621"/>
      <c r="G153" s="621"/>
      <c r="H153" s="621"/>
      <c r="I153" s="621"/>
      <c r="J153" s="621"/>
      <c r="K153" s="622"/>
      <c r="L153" s="362"/>
      <c r="M153" s="251"/>
      <c r="N153" s="362"/>
      <c r="O153" s="3"/>
      <c r="P153" s="362"/>
      <c r="Q153" s="362"/>
      <c r="R153" s="122"/>
      <c r="S153" s="122"/>
      <c r="T153" s="357" t="s">
        <v>51</v>
      </c>
      <c r="U153" s="187"/>
      <c r="V153" s="187"/>
      <c r="W153" s="360"/>
      <c r="X153" s="401"/>
      <c r="Y153" s="401"/>
    </row>
    <row r="154" spans="1:30" ht="21.75" customHeight="1" x14ac:dyDescent="0.2">
      <c r="A154" s="625" t="s">
        <v>25</v>
      </c>
      <c r="B154" s="627"/>
      <c r="C154" s="625" t="s">
        <v>10</v>
      </c>
      <c r="D154" s="626"/>
      <c r="E154" s="626"/>
      <c r="F154" s="626"/>
      <c r="G154" s="626"/>
      <c r="H154" s="626"/>
      <c r="I154" s="626"/>
      <c r="J154" s="627"/>
      <c r="K154" s="362" t="s">
        <v>11</v>
      </c>
      <c r="L154" s="625" t="s">
        <v>12</v>
      </c>
      <c r="M154" s="627"/>
      <c r="N154" s="625" t="s">
        <v>26</v>
      </c>
      <c r="O154" s="627"/>
      <c r="P154" s="645">
        <v>475976</v>
      </c>
      <c r="Q154" s="646"/>
      <c r="R154" s="402"/>
      <c r="S154" s="402"/>
      <c r="T154" s="357" t="s">
        <v>50</v>
      </c>
      <c r="U154" s="187"/>
      <c r="V154" s="187"/>
      <c r="W154" s="360"/>
      <c r="X154" s="401"/>
      <c r="Y154" s="401"/>
      <c r="AA154" s="401"/>
    </row>
    <row r="155" spans="1:30" ht="34.5" customHeight="1" x14ac:dyDescent="0.2">
      <c r="A155" s="620" t="s">
        <v>1151</v>
      </c>
      <c r="B155" s="622"/>
      <c r="C155" s="628">
        <v>391.88</v>
      </c>
      <c r="D155" s="629"/>
      <c r="E155" s="629"/>
      <c r="F155" s="629"/>
      <c r="G155" s="629"/>
      <c r="H155" s="629"/>
      <c r="I155" s="629"/>
      <c r="J155" s="630"/>
      <c r="K155" s="123">
        <v>1.78</v>
      </c>
      <c r="L155" s="628">
        <v>0.45</v>
      </c>
      <c r="M155" s="630"/>
      <c r="N155" s="639" t="s">
        <v>27</v>
      </c>
      <c r="O155" s="640"/>
      <c r="P155" s="643" t="s">
        <v>4</v>
      </c>
      <c r="Q155" s="644"/>
      <c r="R155" s="187"/>
      <c r="S155" s="187"/>
      <c r="T155" s="357" t="s">
        <v>52</v>
      </c>
      <c r="U155" s="187"/>
      <c r="V155" s="187"/>
    </row>
    <row r="156" spans="1:30" ht="34.5" hidden="1" customHeight="1" x14ac:dyDescent="0.2">
      <c r="A156" s="620" t="s">
        <v>80</v>
      </c>
      <c r="B156" s="622"/>
      <c r="C156" s="636"/>
      <c r="D156" s="637"/>
      <c r="E156" s="637"/>
      <c r="F156" s="637"/>
      <c r="G156" s="637"/>
      <c r="H156" s="637"/>
      <c r="I156" s="637"/>
      <c r="J156" s="638"/>
      <c r="K156" s="403"/>
      <c r="L156" s="641"/>
      <c r="M156" s="642"/>
      <c r="N156" s="363"/>
      <c r="O156" s="1"/>
      <c r="P156" s="639"/>
      <c r="Q156" s="640"/>
      <c r="R156" s="187"/>
      <c r="S156" s="187"/>
      <c r="U156" s="402"/>
    </row>
    <row r="157" spans="1:30" ht="34.5" hidden="1" customHeight="1" x14ac:dyDescent="0.2">
      <c r="A157" s="620" t="s">
        <v>69</v>
      </c>
      <c r="B157" s="622"/>
      <c r="C157" s="636">
        <v>0</v>
      </c>
      <c r="D157" s="637"/>
      <c r="E157" s="637"/>
      <c r="F157" s="637"/>
      <c r="G157" s="637"/>
      <c r="H157" s="637"/>
      <c r="I157" s="637"/>
      <c r="J157" s="638"/>
      <c r="K157" s="403">
        <v>0</v>
      </c>
      <c r="L157" s="641">
        <v>0</v>
      </c>
      <c r="M157" s="642"/>
      <c r="N157" s="363"/>
      <c r="O157" s="1">
        <f>U153</f>
        <v>0</v>
      </c>
      <c r="P157" s="639">
        <f>V153</f>
        <v>0</v>
      </c>
      <c r="Q157" s="640"/>
      <c r="U157" s="402"/>
    </row>
    <row r="158" spans="1:30" ht="34.5" customHeight="1" x14ac:dyDescent="0.2">
      <c r="A158" s="615" t="s">
        <v>72</v>
      </c>
      <c r="B158" s="615"/>
      <c r="C158" s="616">
        <f>P158/P154</f>
        <v>29.26999470561541</v>
      </c>
      <c r="D158" s="616"/>
      <c r="E158" s="616"/>
      <c r="F158" s="616"/>
      <c r="G158" s="616"/>
      <c r="H158" s="616"/>
      <c r="I158" s="616"/>
      <c r="J158" s="616"/>
      <c r="K158" s="404">
        <f>O158/P154</f>
        <v>2.4066339479301476E-2</v>
      </c>
      <c r="L158" s="616">
        <f>W152/P154</f>
        <v>8.3195371195186316E-2</v>
      </c>
      <c r="M158" s="616"/>
      <c r="N158" s="363" t="s">
        <v>5</v>
      </c>
      <c r="O158" s="1">
        <f>+U152</f>
        <v>11455</v>
      </c>
      <c r="P158" s="618">
        <f>+V152</f>
        <v>13931815</v>
      </c>
      <c r="Q158" s="618"/>
      <c r="V158" s="187"/>
    </row>
    <row r="159" spans="1:30" ht="34.5" hidden="1" customHeight="1" x14ac:dyDescent="0.2">
      <c r="A159" s="615" t="s">
        <v>45</v>
      </c>
      <c r="B159" s="615"/>
      <c r="C159" s="616">
        <f ca="1">P159/P154</f>
        <v>0</v>
      </c>
      <c r="D159" s="616"/>
      <c r="E159" s="616"/>
      <c r="F159" s="616"/>
      <c r="G159" s="616"/>
      <c r="H159" s="616"/>
      <c r="I159" s="616"/>
      <c r="J159" s="616"/>
      <c r="K159" s="351">
        <f ca="1">O159/P154</f>
        <v>0</v>
      </c>
      <c r="L159" s="619">
        <v>0</v>
      </c>
      <c r="M159" s="619"/>
      <c r="N159" s="363" t="s">
        <v>3</v>
      </c>
      <c r="O159" s="1">
        <f ca="1">AA152</f>
        <v>0</v>
      </c>
      <c r="P159" s="618">
        <f ca="1">AB152</f>
        <v>0</v>
      </c>
      <c r="Q159" s="618"/>
    </row>
    <row r="160" spans="1:30" ht="34.5" customHeight="1" x14ac:dyDescent="0.2">
      <c r="A160" s="615" t="s">
        <v>79</v>
      </c>
      <c r="B160" s="615"/>
      <c r="C160" s="616">
        <f ca="1">P160/P154</f>
        <v>0</v>
      </c>
      <c r="D160" s="616"/>
      <c r="E160" s="616"/>
      <c r="F160" s="616"/>
      <c r="G160" s="616"/>
      <c r="H160" s="616"/>
      <c r="I160" s="616"/>
      <c r="J160" s="616"/>
      <c r="K160" s="351">
        <f ca="1">O160/P154</f>
        <v>0</v>
      </c>
      <c r="L160" s="619">
        <v>0</v>
      </c>
      <c r="M160" s="619"/>
      <c r="N160" s="363" t="s">
        <v>36</v>
      </c>
      <c r="O160" s="1">
        <f ca="1">Y152</f>
        <v>0</v>
      </c>
      <c r="P160" s="618">
        <f ca="1">X152</f>
        <v>0</v>
      </c>
      <c r="Q160" s="618"/>
    </row>
    <row r="161" spans="1:29" ht="34.5" customHeight="1" x14ac:dyDescent="0.2">
      <c r="A161" s="615" t="s">
        <v>78</v>
      </c>
      <c r="B161" s="615"/>
      <c r="C161" s="616">
        <f>P161/P154</f>
        <v>0</v>
      </c>
      <c r="D161" s="616"/>
      <c r="E161" s="616"/>
      <c r="F161" s="616"/>
      <c r="G161" s="616"/>
      <c r="H161" s="616"/>
      <c r="I161" s="616"/>
      <c r="J161" s="616"/>
      <c r="K161" s="351">
        <f>O161/P154</f>
        <v>0</v>
      </c>
      <c r="L161" s="619">
        <v>0</v>
      </c>
      <c r="M161" s="619"/>
      <c r="N161" s="363" t="s">
        <v>75</v>
      </c>
      <c r="O161" s="1"/>
      <c r="P161" s="618"/>
      <c r="Q161" s="618"/>
      <c r="R161" s="187"/>
      <c r="S161" s="187"/>
    </row>
    <row r="162" spans="1:29" ht="34.5" customHeight="1" x14ac:dyDescent="0.2">
      <c r="A162" s="615" t="s">
        <v>70</v>
      </c>
      <c r="B162" s="615"/>
      <c r="C162" s="616">
        <f ca="1">C158+C159+C160</f>
        <v>0.19724694706549006</v>
      </c>
      <c r="D162" s="616"/>
      <c r="E162" s="616"/>
      <c r="F162" s="616"/>
      <c r="G162" s="616"/>
      <c r="H162" s="616"/>
      <c r="I162" s="616"/>
      <c r="J162" s="616"/>
      <c r="K162" s="404">
        <f ca="1">K158+K159+K160</f>
        <v>8.2769861583323779E-4</v>
      </c>
      <c r="L162" s="616">
        <f>SUM(L156:M158)</f>
        <v>8.3195371195186316E-2</v>
      </c>
      <c r="M162" s="616"/>
      <c r="N162" s="363"/>
      <c r="O162" s="1"/>
      <c r="P162" s="600"/>
      <c r="Q162" s="600"/>
      <c r="R162" s="359"/>
      <c r="S162" s="359"/>
    </row>
    <row r="163" spans="1:29" ht="107.25" customHeight="1" x14ac:dyDescent="0.2">
      <c r="A163" s="405" t="s">
        <v>9</v>
      </c>
      <c r="B163" s="603" t="s">
        <v>913</v>
      </c>
      <c r="C163" s="603"/>
      <c r="D163" s="603"/>
      <c r="E163" s="603"/>
      <c r="F163" s="603"/>
      <c r="G163" s="603"/>
      <c r="H163" s="603"/>
      <c r="I163" s="603"/>
      <c r="J163" s="603"/>
      <c r="K163" s="603"/>
      <c r="L163" s="603"/>
      <c r="M163" s="603"/>
      <c r="N163" s="603"/>
      <c r="O163" s="603"/>
      <c r="P163" s="603"/>
      <c r="Q163" s="603"/>
      <c r="R163" s="357"/>
      <c r="S163" s="357"/>
    </row>
    <row r="164" spans="1:29" ht="43.5" customHeight="1" x14ac:dyDescent="0.2">
      <c r="A164" s="603" t="s">
        <v>84</v>
      </c>
      <c r="B164" s="603"/>
      <c r="D164" s="613" t="s">
        <v>54</v>
      </c>
      <c r="E164" s="613"/>
      <c r="F164" s="613"/>
      <c r="G164" s="613"/>
      <c r="H164" s="613"/>
      <c r="I164" s="613"/>
      <c r="J164" s="613"/>
      <c r="K164" s="357" t="s">
        <v>32</v>
      </c>
      <c r="L164" s="357"/>
      <c r="M164" s="613" t="s">
        <v>1399</v>
      </c>
      <c r="N164" s="613"/>
      <c r="O164" s="613"/>
      <c r="P164" s="613"/>
      <c r="Q164" s="613"/>
      <c r="R164" s="357"/>
      <c r="S164" s="357"/>
    </row>
    <row r="165" spans="1:29" ht="141" customHeight="1" x14ac:dyDescent="0.25">
      <c r="A165" s="617" t="s">
        <v>1400</v>
      </c>
      <c r="B165" s="617"/>
      <c r="C165" s="617"/>
      <c r="D165" s="635" t="s">
        <v>911</v>
      </c>
      <c r="E165" s="635"/>
      <c r="F165" s="635"/>
      <c r="G165" s="635"/>
      <c r="H165" s="635"/>
      <c r="I165" s="635"/>
      <c r="J165" s="635"/>
      <c r="K165" s="367" t="s">
        <v>1398</v>
      </c>
      <c r="L165" s="357"/>
      <c r="M165" s="614" t="s">
        <v>243</v>
      </c>
      <c r="N165" s="614"/>
      <c r="O165" s="614"/>
      <c r="P165" s="614"/>
      <c r="Q165" s="614"/>
      <c r="R165" s="367"/>
      <c r="S165" s="367"/>
    </row>
    <row r="166" spans="1:29" x14ac:dyDescent="0.2">
      <c r="B166" s="359"/>
      <c r="F166" s="17"/>
      <c r="H166" s="17"/>
      <c r="K166" s="367"/>
      <c r="L166" s="357"/>
      <c r="M166" s="359"/>
      <c r="N166" s="357"/>
      <c r="O166" s="17"/>
      <c r="P166" s="357"/>
      <c r="Q166" s="357"/>
      <c r="R166" s="367"/>
      <c r="S166" s="367"/>
    </row>
    <row r="167" spans="1:29" x14ac:dyDescent="0.2">
      <c r="B167" s="359"/>
      <c r="F167" s="17"/>
      <c r="H167" s="17"/>
      <c r="K167" s="367"/>
      <c r="L167" s="357"/>
      <c r="M167" s="359"/>
      <c r="N167" s="357"/>
      <c r="O167" s="17"/>
      <c r="P167" s="357"/>
      <c r="Q167" s="357"/>
      <c r="R167" s="367"/>
      <c r="S167" s="367"/>
    </row>
    <row r="175" spans="1:29" ht="52.5" hidden="1" customHeight="1" x14ac:dyDescent="0.2">
      <c r="A175" s="633">
        <v>21</v>
      </c>
      <c r="B175" s="631" t="s">
        <v>1114</v>
      </c>
      <c r="C175" s="20" t="s">
        <v>61</v>
      </c>
      <c r="D175" s="20">
        <v>1.5</v>
      </c>
      <c r="E175" s="188">
        <f t="shared" ref="E175:E177" si="47">+N175/60*D175</f>
        <v>0.125</v>
      </c>
      <c r="F175" s="406">
        <v>0.20833333333333334</v>
      </c>
      <c r="G175" s="407">
        <v>28</v>
      </c>
      <c r="H175" s="406">
        <v>0.21180555555555555</v>
      </c>
      <c r="I175" s="20">
        <f t="shared" ref="I175:I177" si="48">+G175</f>
        <v>28</v>
      </c>
      <c r="J175" s="20"/>
      <c r="K175" s="408" t="s">
        <v>1110</v>
      </c>
      <c r="L175" s="409"/>
      <c r="M175" s="21" t="s">
        <v>1111</v>
      </c>
      <c r="N175" s="10">
        <f t="shared" ref="N175:N177" si="49">VALUE(DAY(I175)*24*60+VALUE(HOUR(H175)*60+MINUTE(H175)))-SUM(VALUE(DAY(G175)*24*60+VALUE(HOUR(F175)*60+MINUTE(F175))))</f>
        <v>5</v>
      </c>
      <c r="O175" s="20">
        <v>1057</v>
      </c>
      <c r="P175" s="2">
        <f t="shared" ref="P175:P177" si="50">O175*N175</f>
        <v>5285</v>
      </c>
      <c r="Q175" s="20">
        <v>4</v>
      </c>
      <c r="R175" s="371"/>
      <c r="S175" s="20"/>
      <c r="T175" s="368"/>
      <c r="U175" s="187">
        <f t="shared" ref="U175:U177" si="51">+N175</f>
        <v>5</v>
      </c>
      <c r="V175" s="187">
        <f t="shared" ref="V175:V177" si="52">+P175</f>
        <v>5285</v>
      </c>
      <c r="W175" s="187">
        <f t="shared" ref="W175:W177" si="53">IF(N175&gt;5,0,O175)</f>
        <v>1057</v>
      </c>
      <c r="X175" s="372"/>
      <c r="Y175" s="372"/>
      <c r="Z175" s="372"/>
      <c r="AA175" s="17"/>
      <c r="AB175" s="367"/>
      <c r="AC175" s="367"/>
    </row>
    <row r="176" spans="1:29" ht="54" hidden="1" customHeight="1" x14ac:dyDescent="0.2">
      <c r="A176" s="634"/>
      <c r="B176" s="632"/>
      <c r="C176" s="20" t="s">
        <v>61</v>
      </c>
      <c r="D176" s="20">
        <v>1.5</v>
      </c>
      <c r="E176" s="188">
        <f t="shared" si="47"/>
        <v>0.125</v>
      </c>
      <c r="F176" s="250">
        <v>0.41666666666666669</v>
      </c>
      <c r="G176" s="410">
        <v>28</v>
      </c>
      <c r="H176" s="250">
        <v>0.4201388888888889</v>
      </c>
      <c r="I176" s="20">
        <f t="shared" si="48"/>
        <v>28</v>
      </c>
      <c r="J176" s="20"/>
      <c r="K176" s="408" t="s">
        <v>1112</v>
      </c>
      <c r="L176" s="411"/>
      <c r="M176" s="21" t="s">
        <v>1111</v>
      </c>
      <c r="N176" s="10">
        <f t="shared" si="49"/>
        <v>5</v>
      </c>
      <c r="O176" s="20">
        <v>1057</v>
      </c>
      <c r="P176" s="2">
        <f t="shared" si="50"/>
        <v>5285</v>
      </c>
      <c r="Q176" s="20">
        <v>4</v>
      </c>
      <c r="R176" s="371"/>
      <c r="S176" s="20"/>
      <c r="T176" s="368"/>
      <c r="U176" s="187">
        <f t="shared" si="51"/>
        <v>5</v>
      </c>
      <c r="V176" s="187">
        <f t="shared" si="52"/>
        <v>5285</v>
      </c>
      <c r="W176" s="187">
        <f t="shared" si="53"/>
        <v>1057</v>
      </c>
      <c r="X176" s="372"/>
      <c r="Y176" s="372"/>
      <c r="Z176" s="372"/>
      <c r="AA176" s="17"/>
      <c r="AB176" s="367"/>
      <c r="AC176" s="367"/>
    </row>
    <row r="177" spans="1:29" ht="153.75" hidden="1" customHeight="1" x14ac:dyDescent="0.2">
      <c r="A177" s="18">
        <v>21.1</v>
      </c>
      <c r="B177" s="21" t="s">
        <v>1113</v>
      </c>
      <c r="C177" s="20" t="s">
        <v>61</v>
      </c>
      <c r="D177" s="20">
        <v>0.8</v>
      </c>
      <c r="E177" s="188">
        <f t="shared" si="47"/>
        <v>4</v>
      </c>
      <c r="F177" s="3" t="s">
        <v>1056</v>
      </c>
      <c r="G177" s="20">
        <v>28</v>
      </c>
      <c r="H177" s="13">
        <v>0.41666666666666669</v>
      </c>
      <c r="I177" s="20">
        <f t="shared" si="48"/>
        <v>28</v>
      </c>
      <c r="J177" s="20" t="s">
        <v>61</v>
      </c>
      <c r="K177" s="21" t="s">
        <v>1115</v>
      </c>
      <c r="L177" s="20" t="s">
        <v>1048</v>
      </c>
      <c r="M177" s="21" t="s">
        <v>1109</v>
      </c>
      <c r="N177" s="10">
        <f t="shared" si="49"/>
        <v>300</v>
      </c>
      <c r="O177" s="20">
        <v>652</v>
      </c>
      <c r="P177" s="2">
        <f t="shared" si="50"/>
        <v>195600</v>
      </c>
      <c r="Q177" s="20">
        <v>5</v>
      </c>
      <c r="R177" s="371"/>
      <c r="S177" s="20"/>
      <c r="T177" s="368"/>
      <c r="U177" s="187">
        <f t="shared" si="51"/>
        <v>300</v>
      </c>
      <c r="V177" s="187">
        <f t="shared" si="52"/>
        <v>195600</v>
      </c>
      <c r="W177" s="187">
        <f t="shared" si="53"/>
        <v>0</v>
      </c>
      <c r="X177" s="372"/>
      <c r="Y177" s="372"/>
      <c r="Z177" s="372"/>
      <c r="AA177" s="17"/>
      <c r="AB177" s="367"/>
      <c r="AC177" s="367"/>
    </row>
    <row r="178" spans="1:29" ht="119.25" hidden="1" x14ac:dyDescent="0.2">
      <c r="A178" s="20">
        <v>13</v>
      </c>
      <c r="B178" s="14" t="s">
        <v>1106</v>
      </c>
      <c r="C178" s="3" t="s">
        <v>63</v>
      </c>
      <c r="D178" s="20">
        <v>0.1</v>
      </c>
      <c r="E178" s="188">
        <f>+N178/60*D178</f>
        <v>0.30000000000000004</v>
      </c>
      <c r="F178" s="13">
        <v>0.20833333333333334</v>
      </c>
      <c r="G178" s="20">
        <v>27</v>
      </c>
      <c r="H178" s="13">
        <v>0.33333333333333331</v>
      </c>
      <c r="I178" s="20">
        <f>+G178</f>
        <v>27</v>
      </c>
      <c r="J178" s="191" t="s">
        <v>1105</v>
      </c>
      <c r="K178" s="412" t="s">
        <v>1108</v>
      </c>
      <c r="L178" s="20" t="s">
        <v>1048</v>
      </c>
      <c r="M178" s="14" t="s">
        <v>1107</v>
      </c>
      <c r="N178" s="10">
        <f t="shared" ref="N178" si="54">VALUE(DAY(I178)*24*60+VALUE(HOUR(H178)*60+MINUTE(H178)))-SUM(VALUE(DAY(G178)*24*60+VALUE(HOUR(F178)*60+MINUTE(F178))))</f>
        <v>180</v>
      </c>
      <c r="O178" s="20">
        <v>236</v>
      </c>
      <c r="P178" s="2">
        <f>O178*N178</f>
        <v>42480</v>
      </c>
      <c r="Q178" s="20">
        <v>5</v>
      </c>
      <c r="R178" s="371"/>
      <c r="S178" s="20"/>
      <c r="T178" s="368"/>
      <c r="U178" s="187">
        <f>+N178</f>
        <v>180</v>
      </c>
      <c r="V178" s="187">
        <f>+P178</f>
        <v>42480</v>
      </c>
      <c r="W178" s="187">
        <f>IF(N178&gt;5,0,O178)</f>
        <v>0</v>
      </c>
      <c r="X178" s="372"/>
      <c r="Y178" s="372"/>
      <c r="Z178" s="372"/>
      <c r="AA178" s="17"/>
      <c r="AB178" s="367"/>
      <c r="AC178" s="367"/>
    </row>
  </sheetData>
  <protectedRanges>
    <protectedRange sqref="O57 O100 O111 O102 O29:O33 O175:O178" name="Range1_6_2_6_11_2_1_1_1_1_2_1_1_1_1_3_1"/>
    <protectedRange sqref="M73:M76 M45:M48" name="Range1_6_2_2_1_1_1_4"/>
    <protectedRange sqref="M85:M90 M58:M63" name="Range1_6_2_2_1_1_1_1_3"/>
    <protectedRange sqref="M67:M72 M39:M44" name="Range1_6_2_2_1_1_3_1"/>
    <protectedRange sqref="M91:M92 M64:M65" name="Range1_6_2_2_1_1_3_1_1_3"/>
    <protectedRange sqref="M84 M56" name="Range1_6_2_2_1_1_3_1_1"/>
    <protectedRange sqref="M79:M80 M51:M52" name="Range1_6_2_2_1_1_2_4_1"/>
    <protectedRange sqref="M34:M38" name="Range1_6_2_2_1_1_3_1_1_3_1"/>
    <protectedRange sqref="M50 M78" name="Range1_6_2_2_1_1_3_1_1_2"/>
    <protectedRange sqref="O93:O94" name="Range1_6_2_6_11_2_1_1_1_1_2_1_1_1_1_3_1_1_1_1_1_1"/>
    <protectedRange sqref="O106:O107 O95:O96 O109:O110" name="Range1_6_2_6_11_2_1_1_1_1_2_1_1_1_1_2_3_1_3_2_3_1"/>
    <protectedRange sqref="O98:O99 O113:O115" name="Range1_6_2_6_11_2_1_1_1_1_2_1_1_1_1_2_3_1_3_1_1"/>
    <protectedRange sqref="M97 M101 M108 M112" name="Range1_6_2_2_1_1_3_1_1_3_2"/>
    <protectedRange sqref="M103:M105" name="Range1_6_2_2_1_1_3_1_1_3_3"/>
    <protectedRange sqref="O135:O140" name="Range1_6_2_6_11_2_1_1_1_1_2_1_1_1_1_3_1_1_1_2"/>
    <protectedRange sqref="M66" name="Range1_6_2_2_1_1_3_1_1_3_4"/>
  </protectedRanges>
  <sortState xmlns:xlrd2="http://schemas.microsoft.com/office/spreadsheetml/2017/richdata2" ref="A117:AD151">
    <sortCondition ref="A117:A151"/>
  </sortState>
  <dataConsolidate/>
  <mergeCells count="211">
    <mergeCell ref="A113:A114"/>
    <mergeCell ref="B113:B114"/>
    <mergeCell ref="J113:J114"/>
    <mergeCell ref="K113:K114"/>
    <mergeCell ref="M113:M114"/>
    <mergeCell ref="A103:A104"/>
    <mergeCell ref="B103:B104"/>
    <mergeCell ref="A106:A107"/>
    <mergeCell ref="B106:B107"/>
    <mergeCell ref="J106:J107"/>
    <mergeCell ref="K106:K107"/>
    <mergeCell ref="M106:M107"/>
    <mergeCell ref="A109:A110"/>
    <mergeCell ref="B109:B110"/>
    <mergeCell ref="J109:J110"/>
    <mergeCell ref="K109:K110"/>
    <mergeCell ref="M109:M110"/>
    <mergeCell ref="L113:L114"/>
    <mergeCell ref="A91:A92"/>
    <mergeCell ref="B91:B92"/>
    <mergeCell ref="A93:A94"/>
    <mergeCell ref="B93:B94"/>
    <mergeCell ref="J85:J86"/>
    <mergeCell ref="K85:K86"/>
    <mergeCell ref="L85:L86"/>
    <mergeCell ref="M85:M86"/>
    <mergeCell ref="J87:J88"/>
    <mergeCell ref="K87:K88"/>
    <mergeCell ref="L87:L88"/>
    <mergeCell ref="M87:M88"/>
    <mergeCell ref="A89:A90"/>
    <mergeCell ref="B89:B90"/>
    <mergeCell ref="A77:A78"/>
    <mergeCell ref="B77:B78"/>
    <mergeCell ref="A79:A80"/>
    <mergeCell ref="B79:B80"/>
    <mergeCell ref="A81:A82"/>
    <mergeCell ref="B81:B82"/>
    <mergeCell ref="A83:A84"/>
    <mergeCell ref="B83:B84"/>
    <mergeCell ref="A85:A88"/>
    <mergeCell ref="B85:B88"/>
    <mergeCell ref="M67:M68"/>
    <mergeCell ref="J69:J70"/>
    <mergeCell ref="K69:K70"/>
    <mergeCell ref="L69:L70"/>
    <mergeCell ref="M69:M70"/>
    <mergeCell ref="A71:A72"/>
    <mergeCell ref="B71:B72"/>
    <mergeCell ref="A73:A76"/>
    <mergeCell ref="B73:B76"/>
    <mergeCell ref="J73:J74"/>
    <mergeCell ref="K73:K74"/>
    <mergeCell ref="L73:L74"/>
    <mergeCell ref="M73:M74"/>
    <mergeCell ref="J75:J76"/>
    <mergeCell ref="K75:K76"/>
    <mergeCell ref="L75:L76"/>
    <mergeCell ref="M75:M76"/>
    <mergeCell ref="A62:A63"/>
    <mergeCell ref="B62:B63"/>
    <mergeCell ref="A64:A65"/>
    <mergeCell ref="B64:B65"/>
    <mergeCell ref="A67:A70"/>
    <mergeCell ref="B67:B70"/>
    <mergeCell ref="J67:J68"/>
    <mergeCell ref="K67:K68"/>
    <mergeCell ref="L67:L68"/>
    <mergeCell ref="A55:A56"/>
    <mergeCell ref="B55:B56"/>
    <mergeCell ref="A58:A61"/>
    <mergeCell ref="B58:B61"/>
    <mergeCell ref="J58:J59"/>
    <mergeCell ref="K58:K59"/>
    <mergeCell ref="L58:L59"/>
    <mergeCell ref="M58:M59"/>
    <mergeCell ref="J60:J61"/>
    <mergeCell ref="K60:K61"/>
    <mergeCell ref="L60:L61"/>
    <mergeCell ref="M60:M61"/>
    <mergeCell ref="A51:A52"/>
    <mergeCell ref="B51:B52"/>
    <mergeCell ref="A53:A54"/>
    <mergeCell ref="B53:B54"/>
    <mergeCell ref="A49:A50"/>
    <mergeCell ref="B49:B50"/>
    <mergeCell ref="A43:A44"/>
    <mergeCell ref="B43:B44"/>
    <mergeCell ref="A45:A48"/>
    <mergeCell ref="B45:B48"/>
    <mergeCell ref="J45:J46"/>
    <mergeCell ref="K45:K46"/>
    <mergeCell ref="L45:L46"/>
    <mergeCell ref="M45:M46"/>
    <mergeCell ref="J47:J48"/>
    <mergeCell ref="K47:K48"/>
    <mergeCell ref="L47:L48"/>
    <mergeCell ref="M47:M48"/>
    <mergeCell ref="A39:A42"/>
    <mergeCell ref="B39:B42"/>
    <mergeCell ref="J39:J40"/>
    <mergeCell ref="K39:K40"/>
    <mergeCell ref="L39:L40"/>
    <mergeCell ref="M39:M40"/>
    <mergeCell ref="J41:J42"/>
    <mergeCell ref="K41:K42"/>
    <mergeCell ref="L41:L42"/>
    <mergeCell ref="M41:M42"/>
    <mergeCell ref="P157:Q157"/>
    <mergeCell ref="P156:Q156"/>
    <mergeCell ref="L160:M160"/>
    <mergeCell ref="P159:Q159"/>
    <mergeCell ref="L154:M154"/>
    <mergeCell ref="L156:M156"/>
    <mergeCell ref="L155:M155"/>
    <mergeCell ref="P155:Q155"/>
    <mergeCell ref="N154:O154"/>
    <mergeCell ref="N155:O155"/>
    <mergeCell ref="P154:Q154"/>
    <mergeCell ref="L157:M157"/>
    <mergeCell ref="B116:C116"/>
    <mergeCell ref="B153:K153"/>
    <mergeCell ref="A152:B152"/>
    <mergeCell ref="C154:J154"/>
    <mergeCell ref="A155:B155"/>
    <mergeCell ref="C161:J161"/>
    <mergeCell ref="A162:B162"/>
    <mergeCell ref="C155:J155"/>
    <mergeCell ref="B175:B176"/>
    <mergeCell ref="A175:A176"/>
    <mergeCell ref="D165:J165"/>
    <mergeCell ref="A159:B159"/>
    <mergeCell ref="A154:B154"/>
    <mergeCell ref="A157:B157"/>
    <mergeCell ref="A156:B156"/>
    <mergeCell ref="C156:J156"/>
    <mergeCell ref="C157:J157"/>
    <mergeCell ref="M164:Q164"/>
    <mergeCell ref="M165:Q165"/>
    <mergeCell ref="A160:B160"/>
    <mergeCell ref="A158:B158"/>
    <mergeCell ref="C159:J159"/>
    <mergeCell ref="C158:J158"/>
    <mergeCell ref="C160:J160"/>
    <mergeCell ref="A165:C165"/>
    <mergeCell ref="D164:J164"/>
    <mergeCell ref="A164:B164"/>
    <mergeCell ref="B163:Q163"/>
    <mergeCell ref="C162:J162"/>
    <mergeCell ref="A161:B161"/>
    <mergeCell ref="P160:Q160"/>
    <mergeCell ref="L158:M158"/>
    <mergeCell ref="L159:M159"/>
    <mergeCell ref="P158:Q158"/>
    <mergeCell ref="P162:Q162"/>
    <mergeCell ref="P161:Q161"/>
    <mergeCell ref="L162:M162"/>
    <mergeCell ref="L161:M161"/>
    <mergeCell ref="Z8:AA8"/>
    <mergeCell ref="O7:O9"/>
    <mergeCell ref="P7:P9"/>
    <mergeCell ref="X8:Y8"/>
    <mergeCell ref="W9:W11"/>
    <mergeCell ref="T7:T9"/>
    <mergeCell ref="R7:R11"/>
    <mergeCell ref="S7:S11"/>
    <mergeCell ref="F8:G8"/>
    <mergeCell ref="A7:A9"/>
    <mergeCell ref="B7:B9"/>
    <mergeCell ref="A34:A35"/>
    <mergeCell ref="B34:B35"/>
    <mergeCell ref="L1:Q1"/>
    <mergeCell ref="M7:M9"/>
    <mergeCell ref="K7:L8"/>
    <mergeCell ref="Q7:Q9"/>
    <mergeCell ref="B3:P3"/>
    <mergeCell ref="B4:Q4"/>
    <mergeCell ref="B5:Q5"/>
    <mergeCell ref="J7:J9"/>
    <mergeCell ref="H8:I8"/>
    <mergeCell ref="C7:C9"/>
    <mergeCell ref="B6:F6"/>
    <mergeCell ref="D7:D9"/>
    <mergeCell ref="G2:Q2"/>
    <mergeCell ref="F7:I7"/>
    <mergeCell ref="N7:N9"/>
    <mergeCell ref="A2:F2"/>
    <mergeCell ref="B28:C28"/>
    <mergeCell ref="B29:B30"/>
    <mergeCell ref="A29:A30"/>
    <mergeCell ref="K29:K30"/>
    <mergeCell ref="A95:A96"/>
    <mergeCell ref="B95:B96"/>
    <mergeCell ref="J95:J96"/>
    <mergeCell ref="K95:K96"/>
    <mergeCell ref="M95:M96"/>
    <mergeCell ref="L95:L96"/>
    <mergeCell ref="A98:A99"/>
    <mergeCell ref="B98:B99"/>
    <mergeCell ref="J98:J99"/>
    <mergeCell ref="K98:K99"/>
    <mergeCell ref="M98:M99"/>
    <mergeCell ref="J29:J30"/>
    <mergeCell ref="M29:M30"/>
    <mergeCell ref="L29:L30"/>
    <mergeCell ref="A32:A33"/>
    <mergeCell ref="B32:B33"/>
    <mergeCell ref="J32:J33"/>
    <mergeCell ref="K32:K33"/>
    <mergeCell ref="L32:L33"/>
    <mergeCell ref="M32:M33"/>
  </mergeCells>
  <phoneticPr fontId="58" type="noConversion"/>
  <conditionalFormatting sqref="B49">
    <cfRule type="expression" dxfId="2381" priority="27" stopIfTrue="1">
      <formula>AND(COUNTIF(#REF!, B49)+COUNTIF(#REF!, B49)&gt;1,NOT(ISBLANK(B49)))</formula>
    </cfRule>
    <cfRule type="duplicateValues" dxfId="2380" priority="28" stopIfTrue="1"/>
  </conditionalFormatting>
  <conditionalFormatting sqref="B77">
    <cfRule type="expression" dxfId="2379" priority="25" stopIfTrue="1">
      <formula>AND(COUNTIF(#REF!, B77)+COUNTIF(#REF!, B77)&gt;1,NOT(ISBLANK(B77)))</formula>
    </cfRule>
    <cfRule type="duplicateValues" dxfId="2378" priority="26" stopIfTrue="1"/>
  </conditionalFormatting>
  <conditionalFormatting sqref="B95 B106">
    <cfRule type="expression" dxfId="2377" priority="16163" stopIfTrue="1">
      <formula>AND(COUNTIF(#REF!, B95)+COUNTIF(#REF!, B95)&gt;1,NOT(ISBLANK(B95)))</formula>
    </cfRule>
  </conditionalFormatting>
  <conditionalFormatting sqref="B98">
    <cfRule type="duplicateValues" dxfId="2376" priority="17" stopIfTrue="1"/>
  </conditionalFormatting>
  <conditionalFormatting sqref="B109">
    <cfRule type="duplicateValues" dxfId="2375" priority="13" stopIfTrue="1"/>
  </conditionalFormatting>
  <conditionalFormatting sqref="B113">
    <cfRule type="duplicateValues" dxfId="2374" priority="11" stopIfTrue="1"/>
  </conditionalFormatting>
  <conditionalFormatting sqref="B115">
    <cfRule type="duplicateValues" dxfId="2373" priority="9" stopIfTrue="1"/>
  </conditionalFormatting>
  <conditionalFormatting sqref="B120">
    <cfRule type="duplicateValues" dxfId="2372" priority="24"/>
  </conditionalFormatting>
  <conditionalFormatting sqref="B135:B140">
    <cfRule type="expression" dxfId="2371" priority="6" stopIfTrue="1">
      <formula>AND(COUNTIF($B$10:$B$10, B135)+COUNTIF($B$13:$B$13, B135)&gt;1,NOT(ISBLANK(B135)))</formula>
    </cfRule>
  </conditionalFormatting>
  <conditionalFormatting sqref="B146:B147">
    <cfRule type="duplicateValues" dxfId="2370" priority="5" stopIfTrue="1"/>
  </conditionalFormatting>
  <conditionalFormatting sqref="B148">
    <cfRule type="duplicateValues" dxfId="2369" priority="4" stopIfTrue="1"/>
  </conditionalFormatting>
  <conditionalFormatting sqref="B149">
    <cfRule type="duplicateValues" dxfId="2368" priority="1" stopIfTrue="1"/>
  </conditionalFormatting>
  <conditionalFormatting sqref="B150">
    <cfRule type="duplicateValues" dxfId="2367" priority="3" stopIfTrue="1"/>
  </conditionalFormatting>
  <conditionalFormatting sqref="B151">
    <cfRule type="duplicateValues" dxfId="2366" priority="2" stopIfTrue="1"/>
  </conditionalFormatting>
  <conditionalFormatting sqref="K95 K106">
    <cfRule type="expression" dxfId="2365" priority="16164" stopIfTrue="1">
      <formula>AND(COUNTIF(#REF!, K95)+COUNTIF(#REF!, K95)&gt;1,NOT(ISBLANK(K95)))</formula>
    </cfRule>
  </conditionalFormatting>
  <conditionalFormatting sqref="K98">
    <cfRule type="duplicateValues" dxfId="2364" priority="16" stopIfTrue="1"/>
  </conditionalFormatting>
  <conditionalFormatting sqref="K109">
    <cfRule type="duplicateValues" dxfId="2363" priority="12" stopIfTrue="1"/>
  </conditionalFormatting>
  <conditionalFormatting sqref="K113">
    <cfRule type="duplicateValues" dxfId="2362" priority="10" stopIfTrue="1"/>
  </conditionalFormatting>
  <conditionalFormatting sqref="K115">
    <cfRule type="duplicateValues" dxfId="2361" priority="8" stopIfTrue="1"/>
  </conditionalFormatting>
  <conditionalFormatting sqref="K135:K145">
    <cfRule type="expression" dxfId="2360" priority="7" stopIfTrue="1">
      <formula>AND(COUNTIF($K$12:$K$24, K135)+COUNTIF(#REF!, K135)&gt;1,NOT(ISBLANK(K135)))</formula>
    </cfRule>
  </conditionalFormatting>
  <dataValidations count="3">
    <dataValidation type="list" allowBlank="1" showInputMessage="1" showErrorMessage="1" sqref="J11" xr:uid="{00000000-0002-0000-00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175:J177 C135:C140 J56:J57 J50 J84 J78 J119 C118:C120 C175:C178 J146:J151 C146:C151 C29:C48 C50:C76 C78:C94" xr:uid="{00000000-0002-0000-0000-000001000000}">
      <formula1>"Việt Trì, Lâm Thao, Phù Ninh, Thanh Ba, Đoan Hùng, Hạ Hòa, Phú Thọ,  Cẩm Khê, Yên Lập,  Thanh Sơn,  Tân Sơn,  Tam Nông,  Thanh Thủy, KH*"</formula1>
    </dataValidation>
    <dataValidation type="list" allowBlank="1" showInputMessage="1" showErrorMessage="1" sqref="J34:J35 J38 J51:J52 J79:J80 J91:J92 J103:J104 J129:J134 J64:J66" xr:uid="{00000000-0002-0000-0000-000002000000}">
      <formula1>"CNCT PT,Việt Trì,Lâm Thao,  Phù Ninh,  Thanh Ba,  Đoan Hùng, Hạ Hòa, Phú Thọ,  Cẩm Khê, Yên Lập,  Thanh Sơn,  Tân Sơn,  Tam Nông,  Thanh Thủy, Khách hàng"</formula1>
    </dataValidation>
  </dataValidations>
  <printOptions horizontalCentered="1"/>
  <pageMargins left="0.15" right="0.15" top="0.45" bottom="0.53" header="0.17" footer="0.52"/>
  <pageSetup scale="49" fitToHeight="0" orientation="landscape" r:id="rId1"/>
  <headerFooter>
    <oddFooter>&amp;CPage &amp;P</oddFooter>
  </headerFooter>
  <rowBreaks count="11" manualBreakCount="11">
    <brk id="25" max="18" man="1"/>
    <brk id="31" max="18" man="1"/>
    <brk id="44" max="18" man="1"/>
    <brk id="52" max="18" man="1"/>
    <brk id="66" max="18" man="1"/>
    <brk id="76" max="18" man="1"/>
    <brk id="82" max="18" man="1"/>
    <brk id="90" max="18" man="1"/>
    <brk id="97" max="18" man="1"/>
    <brk id="104" max="18" man="1"/>
    <brk id="145" max="18" man="1"/>
  </rowBreaks>
  <colBreaks count="1" manualBreakCount="1">
    <brk id="1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84"/>
  <sheetViews>
    <sheetView topLeftCell="A31" zoomScaleNormal="100" zoomScaleSheetLayoutView="100" workbookViewId="0">
      <selection activeCell="T34" sqref="T34"/>
    </sheetView>
  </sheetViews>
  <sheetFormatPr defaultColWidth="9.140625" defaultRowHeight="12.75" x14ac:dyDescent="0.2"/>
  <cols>
    <col min="1" max="1" width="5.28515625" style="139" customWidth="1"/>
    <col min="2" max="2" width="29.140625" style="26" customWidth="1"/>
    <col min="3" max="3" width="11.140625" style="145" customWidth="1"/>
    <col min="4" max="4" width="7" style="83" customWidth="1"/>
    <col min="5" max="5" width="7.28515625" style="83" hidden="1" customWidth="1"/>
    <col min="6" max="6" width="7.42578125" style="254" customWidth="1"/>
    <col min="7" max="7" width="7.42578125" style="31" customWidth="1"/>
    <col min="8" max="8" width="7.42578125" style="254" customWidth="1"/>
    <col min="9" max="9" width="7.42578125" style="31" customWidth="1"/>
    <col min="10" max="10" width="11" style="145" customWidth="1"/>
    <col min="11" max="11" width="82.140625" style="26" customWidth="1"/>
    <col min="12" max="12" width="9" style="31" customWidth="1"/>
    <col min="13" max="13" width="27.7109375" style="26" customWidth="1"/>
    <col min="14" max="14" width="7.7109375" style="56" customWidth="1"/>
    <col min="15" max="15" width="7" style="54" customWidth="1"/>
    <col min="16" max="16" width="9" style="56" customWidth="1"/>
    <col min="17" max="17" width="7"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9" ht="15.75" x14ac:dyDescent="0.2">
      <c r="L1" s="673" t="s">
        <v>1668</v>
      </c>
      <c r="M1" s="673"/>
      <c r="N1" s="673"/>
      <c r="O1" s="673"/>
      <c r="P1" s="673"/>
      <c r="Q1" s="673"/>
    </row>
    <row r="2" spans="1:29" ht="44.25" customHeight="1" x14ac:dyDescent="0.2">
      <c r="A2" s="673" t="s">
        <v>68</v>
      </c>
      <c r="B2" s="673"/>
      <c r="C2" s="673"/>
      <c r="D2" s="673"/>
      <c r="E2" s="673"/>
      <c r="F2" s="673"/>
      <c r="G2" s="674" t="s">
        <v>1611</v>
      </c>
      <c r="H2" s="674"/>
      <c r="I2" s="674"/>
      <c r="J2" s="674"/>
      <c r="K2" s="674"/>
      <c r="L2" s="674"/>
      <c r="M2" s="674"/>
      <c r="N2" s="674"/>
      <c r="O2" s="674"/>
      <c r="P2" s="674"/>
      <c r="Q2" s="674"/>
    </row>
    <row r="3" spans="1:29" ht="15.75" x14ac:dyDescent="0.2">
      <c r="A3" s="135"/>
      <c r="B3" s="675" t="s">
        <v>33</v>
      </c>
      <c r="C3" s="675"/>
      <c r="D3" s="675"/>
      <c r="E3" s="675"/>
      <c r="F3" s="675"/>
      <c r="G3" s="675"/>
      <c r="H3" s="675"/>
      <c r="I3" s="675"/>
      <c r="J3" s="675"/>
      <c r="K3" s="675"/>
      <c r="L3" s="675"/>
      <c r="M3" s="675"/>
      <c r="N3" s="675"/>
      <c r="O3" s="675"/>
      <c r="P3" s="675"/>
      <c r="Q3" s="137"/>
    </row>
    <row r="4" spans="1:29" s="33" customFormat="1" ht="20.25" customHeight="1" x14ac:dyDescent="0.2">
      <c r="A4" s="135"/>
      <c r="B4" s="672" t="s">
        <v>1612</v>
      </c>
      <c r="C4" s="672"/>
      <c r="D4" s="672"/>
      <c r="E4" s="672"/>
      <c r="F4" s="672"/>
      <c r="G4" s="672"/>
      <c r="H4" s="672"/>
      <c r="I4" s="672"/>
      <c r="J4" s="672"/>
      <c r="K4" s="672"/>
      <c r="L4" s="672"/>
      <c r="M4" s="672"/>
      <c r="N4" s="672"/>
      <c r="O4" s="672"/>
      <c r="P4" s="672"/>
      <c r="Q4" s="672"/>
      <c r="R4" s="145"/>
    </row>
    <row r="5" spans="1:29" s="33" customFormat="1" ht="20.25" customHeight="1" x14ac:dyDescent="0.2">
      <c r="A5" s="135"/>
      <c r="B5" s="672" t="s">
        <v>1613</v>
      </c>
      <c r="C5" s="672"/>
      <c r="D5" s="672"/>
      <c r="E5" s="672"/>
      <c r="F5" s="672"/>
      <c r="G5" s="672"/>
      <c r="H5" s="672"/>
      <c r="I5" s="672"/>
      <c r="J5" s="672"/>
      <c r="K5" s="672"/>
      <c r="L5" s="672"/>
      <c r="M5" s="672"/>
      <c r="N5" s="672"/>
      <c r="O5" s="672"/>
      <c r="P5" s="672"/>
      <c r="Q5" s="672"/>
      <c r="R5" s="145"/>
    </row>
    <row r="6" spans="1:29" ht="15" customHeight="1" x14ac:dyDescent="0.25">
      <c r="A6" s="136" t="s">
        <v>7</v>
      </c>
      <c r="B6" s="669" t="s">
        <v>6</v>
      </c>
      <c r="C6" s="669"/>
      <c r="D6" s="669"/>
      <c r="E6" s="669"/>
      <c r="F6" s="669"/>
      <c r="G6" s="135"/>
      <c r="H6" s="34"/>
      <c r="I6" s="135"/>
      <c r="J6" s="136"/>
      <c r="K6" s="138"/>
      <c r="L6" s="135"/>
      <c r="M6" s="138"/>
      <c r="N6" s="35"/>
      <c r="O6" s="35"/>
      <c r="P6" s="36"/>
      <c r="Q6" s="36"/>
    </row>
    <row r="7" spans="1:29" s="95" customFormat="1" ht="36.75" customHeight="1" x14ac:dyDescent="0.25">
      <c r="A7" s="670" t="s">
        <v>13</v>
      </c>
      <c r="B7" s="670" t="s">
        <v>14</v>
      </c>
      <c r="C7" s="670" t="s">
        <v>38</v>
      </c>
      <c r="D7" s="671" t="s">
        <v>39</v>
      </c>
      <c r="E7" s="256"/>
      <c r="F7" s="670" t="s">
        <v>15</v>
      </c>
      <c r="G7" s="670"/>
      <c r="H7" s="670"/>
      <c r="I7" s="670"/>
      <c r="J7" s="670" t="s">
        <v>40</v>
      </c>
      <c r="K7" s="668" t="s">
        <v>29</v>
      </c>
      <c r="L7" s="668"/>
      <c r="M7" s="670" t="s">
        <v>30</v>
      </c>
      <c r="N7" s="677" t="s">
        <v>44</v>
      </c>
      <c r="O7" s="677" t="s">
        <v>20</v>
      </c>
      <c r="P7" s="677" t="s">
        <v>22</v>
      </c>
      <c r="Q7" s="677" t="s">
        <v>21</v>
      </c>
      <c r="R7" s="678" t="s">
        <v>35</v>
      </c>
    </row>
    <row r="8" spans="1:29" s="95" customFormat="1" ht="32.25" customHeight="1" x14ac:dyDescent="0.25">
      <c r="A8" s="670"/>
      <c r="B8" s="670"/>
      <c r="C8" s="670"/>
      <c r="D8" s="671"/>
      <c r="E8" s="256"/>
      <c r="F8" s="670" t="s">
        <v>16</v>
      </c>
      <c r="G8" s="670"/>
      <c r="H8" s="670" t="s">
        <v>17</v>
      </c>
      <c r="I8" s="670"/>
      <c r="J8" s="670"/>
      <c r="K8" s="668"/>
      <c r="L8" s="668"/>
      <c r="M8" s="670"/>
      <c r="N8" s="677"/>
      <c r="O8" s="677"/>
      <c r="P8" s="677"/>
      <c r="Q8" s="677"/>
      <c r="R8" s="678"/>
      <c r="V8" s="679" t="s">
        <v>36</v>
      </c>
      <c r="W8" s="679"/>
      <c r="X8" s="679" t="s">
        <v>37</v>
      </c>
      <c r="Y8" s="679"/>
    </row>
    <row r="9" spans="1:29" s="95" customFormat="1" ht="75" customHeight="1" x14ac:dyDescent="0.25">
      <c r="A9" s="670"/>
      <c r="B9" s="670"/>
      <c r="C9" s="670"/>
      <c r="D9" s="671"/>
      <c r="E9" s="256"/>
      <c r="F9" s="259" t="s">
        <v>19</v>
      </c>
      <c r="G9" s="255" t="s">
        <v>18</v>
      </c>
      <c r="H9" s="259" t="s">
        <v>19</v>
      </c>
      <c r="I9" s="255" t="s">
        <v>18</v>
      </c>
      <c r="J9" s="670"/>
      <c r="K9" s="257" t="s">
        <v>41</v>
      </c>
      <c r="L9" s="257" t="s">
        <v>42</v>
      </c>
      <c r="M9" s="670"/>
      <c r="N9" s="677"/>
      <c r="O9" s="677"/>
      <c r="P9" s="677"/>
      <c r="Q9" s="677"/>
      <c r="R9" s="678"/>
      <c r="V9" s="93" t="s">
        <v>0</v>
      </c>
      <c r="W9" s="93" t="s">
        <v>2</v>
      </c>
      <c r="X9" s="93" t="s">
        <v>31</v>
      </c>
      <c r="Y9" s="95" t="s">
        <v>3</v>
      </c>
    </row>
    <row r="10" spans="1:29" s="95" customFormat="1" ht="26.25" customHeight="1" x14ac:dyDescent="0.25">
      <c r="A10" s="255">
        <v>1</v>
      </c>
      <c r="B10" s="255">
        <v>2</v>
      </c>
      <c r="C10" s="255">
        <v>3</v>
      </c>
      <c r="D10" s="256">
        <v>4</v>
      </c>
      <c r="E10" s="256"/>
      <c r="F10" s="255">
        <v>5</v>
      </c>
      <c r="G10" s="255">
        <v>6</v>
      </c>
      <c r="H10" s="255">
        <v>7</v>
      </c>
      <c r="I10" s="255">
        <v>8</v>
      </c>
      <c r="J10" s="255">
        <v>9</v>
      </c>
      <c r="K10" s="255">
        <v>10</v>
      </c>
      <c r="L10" s="255">
        <v>11</v>
      </c>
      <c r="M10" s="255">
        <v>12</v>
      </c>
      <c r="N10" s="258">
        <v>13</v>
      </c>
      <c r="O10" s="258">
        <v>14</v>
      </c>
      <c r="P10" s="258" t="s">
        <v>43</v>
      </c>
      <c r="Q10" s="258">
        <v>16</v>
      </c>
      <c r="R10" s="90"/>
      <c r="V10" s="93"/>
      <c r="W10" s="93"/>
      <c r="X10" s="93"/>
    </row>
    <row r="11" spans="1:29" s="95" customFormat="1" ht="31.5" customHeight="1" x14ac:dyDescent="0.25">
      <c r="A11" s="255" t="s">
        <v>23</v>
      </c>
      <c r="B11" s="293" t="s">
        <v>908</v>
      </c>
      <c r="C11" s="255"/>
      <c r="D11" s="260"/>
      <c r="E11" s="308">
        <f>+N11/60*D11</f>
        <v>0</v>
      </c>
      <c r="F11" s="261"/>
      <c r="G11" s="89"/>
      <c r="H11" s="261"/>
      <c r="I11" s="89"/>
      <c r="J11" s="257"/>
      <c r="K11" s="154"/>
      <c r="L11" s="155"/>
      <c r="M11" s="154"/>
      <c r="N11" s="126">
        <f t="shared" ref="N11:N33" si="0">VALUE(DAY(I11)*24*60+VALUE(HOUR(H11)*60+MINUTE(H11)))-SUM(VALUE(DAY(G11)*24*60+VALUE(HOUR(F11)*60+MINUTE(F11))))</f>
        <v>0</v>
      </c>
      <c r="O11" s="158"/>
      <c r="P11" s="158">
        <f t="shared" ref="P11:P33" si="1">O11*N11</f>
        <v>0</v>
      </c>
      <c r="Q11" s="156"/>
      <c r="R11" s="262" t="s">
        <v>48</v>
      </c>
      <c r="S11" s="263" t="s">
        <v>3</v>
      </c>
      <c r="T11" s="263" t="s">
        <v>31</v>
      </c>
      <c r="U11" s="263" t="s">
        <v>77</v>
      </c>
      <c r="V11" s="93"/>
      <c r="W11" s="93"/>
      <c r="X11" s="93"/>
      <c r="Y11" s="93" t="s">
        <v>3</v>
      </c>
      <c r="Z11" s="94" t="s">
        <v>31</v>
      </c>
      <c r="AA11" s="94"/>
    </row>
    <row r="12" spans="1:29" s="95" customFormat="1" ht="21" customHeight="1" x14ac:dyDescent="0.25">
      <c r="A12" s="19"/>
      <c r="B12" s="246" t="s">
        <v>49</v>
      </c>
      <c r="C12" s="3"/>
      <c r="D12" s="98"/>
      <c r="E12" s="188"/>
      <c r="F12" s="3"/>
      <c r="G12" s="20"/>
      <c r="H12" s="13"/>
      <c r="I12" s="20"/>
      <c r="J12" s="3"/>
      <c r="K12" s="14"/>
      <c r="L12" s="3"/>
      <c r="M12" s="4"/>
      <c r="N12" s="126">
        <f t="shared" si="0"/>
        <v>0</v>
      </c>
      <c r="O12" s="2"/>
      <c r="P12" s="158">
        <f t="shared" si="1"/>
        <v>0</v>
      </c>
      <c r="Q12" s="1"/>
      <c r="R12" s="265"/>
      <c r="S12" s="266">
        <f t="shared" ref="S12:T15" si="2">O12</f>
        <v>0</v>
      </c>
      <c r="T12" s="266">
        <f t="shared" si="2"/>
        <v>0</v>
      </c>
      <c r="U12" s="266">
        <f t="shared" ref="U12:U15" si="3">IF(N12&gt;5,0,O12)</f>
        <v>0</v>
      </c>
      <c r="V12" s="93"/>
      <c r="W12" s="93"/>
      <c r="X12" s="93"/>
      <c r="Y12" s="93"/>
      <c r="Z12" s="94"/>
      <c r="AA12" s="94"/>
    </row>
    <row r="13" spans="1:29" s="95" customFormat="1" ht="24.75" customHeight="1" x14ac:dyDescent="0.25">
      <c r="A13" s="255" t="s">
        <v>24</v>
      </c>
      <c r="B13" s="676" t="s">
        <v>47</v>
      </c>
      <c r="C13" s="676"/>
      <c r="D13" s="260"/>
      <c r="E13" s="308">
        <f t="shared" ref="E13:E32" si="4">+N13/60*D13</f>
        <v>0</v>
      </c>
      <c r="F13" s="102"/>
      <c r="G13" s="89"/>
      <c r="H13" s="102"/>
      <c r="I13" s="89"/>
      <c r="J13" s="257"/>
      <c r="K13" s="172"/>
      <c r="L13" s="89"/>
      <c r="M13" s="168"/>
      <c r="N13" s="126">
        <f t="shared" si="0"/>
        <v>0</v>
      </c>
      <c r="O13" s="158"/>
      <c r="P13" s="158">
        <f t="shared" si="1"/>
        <v>0</v>
      </c>
      <c r="Q13" s="156"/>
      <c r="R13" s="192" t="s">
        <v>3</v>
      </c>
      <c r="S13" s="266">
        <f t="shared" si="2"/>
        <v>0</v>
      </c>
      <c r="T13" s="266">
        <f t="shared" si="2"/>
        <v>0</v>
      </c>
      <c r="U13" s="266">
        <f t="shared" si="3"/>
        <v>0</v>
      </c>
      <c r="V13" s="92">
        <f>P13</f>
        <v>0</v>
      </c>
      <c r="W13" s="92">
        <f>O13</f>
        <v>0</v>
      </c>
      <c r="X13" s="92"/>
      <c r="Y13" s="93">
        <f>IF(RIGHT(I13,2)="11",O13,0)</f>
        <v>0</v>
      </c>
      <c r="Z13" s="94">
        <f>IF(RIGHT(I13,2)="11",P13,0)</f>
        <v>0</v>
      </c>
      <c r="AA13" s="94">
        <f>+IF(RIGHT(I13,2)="12",O13,0)</f>
        <v>0</v>
      </c>
      <c r="AB13" s="95">
        <f>+IF(RIGHT(I13,2)="12",P13,0)</f>
        <v>0</v>
      </c>
    </row>
    <row r="14" spans="1:29" s="356" customFormat="1" ht="213" customHeight="1" x14ac:dyDescent="0.2">
      <c r="A14" s="20">
        <v>1</v>
      </c>
      <c r="B14" s="21" t="s">
        <v>1815</v>
      </c>
      <c r="C14" s="20" t="s">
        <v>61</v>
      </c>
      <c r="D14" s="20">
        <v>3</v>
      </c>
      <c r="E14" s="188">
        <f t="shared" si="4"/>
        <v>9</v>
      </c>
      <c r="F14" s="295" t="s">
        <v>1056</v>
      </c>
      <c r="G14" s="18">
        <v>18</v>
      </c>
      <c r="H14" s="290">
        <v>0.33333333333333331</v>
      </c>
      <c r="I14" s="1">
        <f t="shared" ref="I14:I15" si="5">+G14</f>
        <v>18</v>
      </c>
      <c r="J14" s="20" t="s">
        <v>1577</v>
      </c>
      <c r="K14" s="21" t="s">
        <v>1816</v>
      </c>
      <c r="L14" s="20" t="s">
        <v>1048</v>
      </c>
      <c r="M14" s="21" t="s">
        <v>1578</v>
      </c>
      <c r="N14" s="10">
        <f t="shared" ref="N14" si="6">VALUE(DAY(I14)*24*60+VALUE(HOUR(H14)*60+MINUTE(H14)))-SUM(VALUE(DAY(G14)*24*60+VALUE(HOUR(F14)*60+MINUTE(F14))))</f>
        <v>180</v>
      </c>
      <c r="O14" s="20">
        <v>2067</v>
      </c>
      <c r="P14" s="2">
        <f t="shared" si="1"/>
        <v>372060</v>
      </c>
      <c r="Q14" s="20">
        <v>5</v>
      </c>
      <c r="R14" s="371"/>
      <c r="S14" s="20"/>
      <c r="T14" s="368" t="s">
        <v>1579</v>
      </c>
      <c r="U14" s="187">
        <f t="shared" ref="U14" si="7">+N14</f>
        <v>180</v>
      </c>
      <c r="V14" s="187">
        <f t="shared" ref="V14" si="8">+P14</f>
        <v>372060</v>
      </c>
      <c r="W14" s="187">
        <f t="shared" ref="W14" si="9">IF(N14&gt;5,0,O14)</f>
        <v>0</v>
      </c>
      <c r="X14" s="372"/>
      <c r="Y14" s="372"/>
      <c r="Z14" s="372"/>
      <c r="AA14" s="17"/>
      <c r="AB14" s="367"/>
      <c r="AC14" s="367"/>
    </row>
    <row r="15" spans="1:29" s="95" customFormat="1" ht="232.5" customHeight="1" x14ac:dyDescent="0.25">
      <c r="A15" s="20">
        <v>2</v>
      </c>
      <c r="B15" s="21" t="s">
        <v>1638</v>
      </c>
      <c r="C15" s="100" t="s">
        <v>60</v>
      </c>
      <c r="D15" s="20">
        <v>2.2999999999999998</v>
      </c>
      <c r="E15" s="188">
        <f t="shared" si="4"/>
        <v>27.599999999999998</v>
      </c>
      <c r="F15" s="13">
        <v>0.16666666666666666</v>
      </c>
      <c r="G15" s="20">
        <v>20</v>
      </c>
      <c r="H15" s="13">
        <v>0.66666666666666663</v>
      </c>
      <c r="I15" s="1">
        <f t="shared" si="5"/>
        <v>20</v>
      </c>
      <c r="J15" s="421" t="s">
        <v>1418</v>
      </c>
      <c r="K15" s="270" t="s">
        <v>1656</v>
      </c>
      <c r="L15" s="20" t="s">
        <v>1049</v>
      </c>
      <c r="M15" s="270" t="s">
        <v>1639</v>
      </c>
      <c r="N15" s="10">
        <f t="shared" ref="N15" si="10">VALUE(DAY(I15)*24*60+VALUE(HOUR(H15)*60+MINUTE(H15)))-SUM(VALUE(DAY(G15)*24*60+VALUE(HOUR(F15)*60+MINUTE(F15))))</f>
        <v>720</v>
      </c>
      <c r="O15" s="20">
        <v>202</v>
      </c>
      <c r="P15" s="2">
        <f t="shared" si="1"/>
        <v>145440</v>
      </c>
      <c r="Q15" s="20">
        <v>5</v>
      </c>
      <c r="R15" s="192" t="s">
        <v>1455</v>
      </c>
      <c r="S15" s="266">
        <f t="shared" si="2"/>
        <v>202</v>
      </c>
      <c r="T15" s="266">
        <f t="shared" si="2"/>
        <v>145440</v>
      </c>
      <c r="U15" s="266">
        <f t="shared" si="3"/>
        <v>0</v>
      </c>
      <c r="V15" s="92"/>
      <c r="W15" s="92"/>
      <c r="X15" s="92"/>
      <c r="Y15" s="93"/>
      <c r="Z15" s="94"/>
      <c r="AA15" s="94"/>
    </row>
    <row r="16" spans="1:29" s="95" customFormat="1" ht="162" customHeight="1" x14ac:dyDescent="0.25">
      <c r="A16" s="18">
        <v>3</v>
      </c>
      <c r="B16" s="289" t="s">
        <v>1643</v>
      </c>
      <c r="C16" s="18" t="s">
        <v>61</v>
      </c>
      <c r="D16" s="18">
        <v>2.5</v>
      </c>
      <c r="E16" s="308">
        <f t="shared" si="4"/>
        <v>3.75</v>
      </c>
      <c r="F16" s="295" t="s">
        <v>1417</v>
      </c>
      <c r="G16" s="18">
        <v>20</v>
      </c>
      <c r="H16" s="290">
        <v>0.22916666666666666</v>
      </c>
      <c r="I16" s="18">
        <f>+G16</f>
        <v>20</v>
      </c>
      <c r="J16" s="18" t="s">
        <v>1619</v>
      </c>
      <c r="K16" s="340" t="s">
        <v>1644</v>
      </c>
      <c r="L16" s="18" t="s">
        <v>1049</v>
      </c>
      <c r="M16" s="441" t="s">
        <v>1657</v>
      </c>
      <c r="N16" s="126">
        <f t="shared" si="0"/>
        <v>90</v>
      </c>
      <c r="O16" s="18">
        <v>707</v>
      </c>
      <c r="P16" s="158">
        <f t="shared" si="1"/>
        <v>63630</v>
      </c>
      <c r="Q16" s="18">
        <v>6</v>
      </c>
      <c r="R16" s="192"/>
      <c r="S16" s="266">
        <f t="shared" ref="S16:S32" si="11">O16</f>
        <v>707</v>
      </c>
      <c r="T16" s="266">
        <f t="shared" ref="T16:T32" si="12">P16</f>
        <v>63630</v>
      </c>
      <c r="U16" s="266">
        <f t="shared" ref="U16:U32" si="13">IF(N16&gt;5,0,O16)</f>
        <v>0</v>
      </c>
      <c r="V16" s="92"/>
      <c r="W16" s="92"/>
      <c r="X16" s="92"/>
      <c r="Y16" s="93"/>
      <c r="Z16" s="94"/>
      <c r="AA16" s="94"/>
    </row>
    <row r="17" spans="1:27" s="95" customFormat="1" ht="227.25" customHeight="1" x14ac:dyDescent="0.25">
      <c r="A17" s="633">
        <v>2.1</v>
      </c>
      <c r="B17" s="665" t="s">
        <v>1622</v>
      </c>
      <c r="C17" s="633" t="s">
        <v>61</v>
      </c>
      <c r="D17" s="18">
        <v>0.8</v>
      </c>
      <c r="E17" s="308">
        <f t="shared" si="4"/>
        <v>9.6000000000000014</v>
      </c>
      <c r="F17" s="295" t="s">
        <v>1417</v>
      </c>
      <c r="G17" s="18">
        <v>20</v>
      </c>
      <c r="H17" s="290">
        <v>0.66666666666666663</v>
      </c>
      <c r="I17" s="18">
        <f t="shared" ref="I17:I22" si="14">+G17</f>
        <v>20</v>
      </c>
      <c r="J17" s="633" t="s">
        <v>1621</v>
      </c>
      <c r="K17" s="661" t="s">
        <v>1666</v>
      </c>
      <c r="L17" s="633" t="s">
        <v>1049</v>
      </c>
      <c r="M17" s="663" t="s">
        <v>1620</v>
      </c>
      <c r="N17" s="126">
        <f t="shared" si="0"/>
        <v>720</v>
      </c>
      <c r="O17" s="18">
        <v>568</v>
      </c>
      <c r="P17" s="158">
        <f t="shared" si="1"/>
        <v>408960</v>
      </c>
      <c r="Q17" s="18">
        <v>70</v>
      </c>
      <c r="R17" s="192"/>
      <c r="S17" s="266">
        <f t="shared" si="11"/>
        <v>568</v>
      </c>
      <c r="T17" s="266">
        <f t="shared" si="12"/>
        <v>408960</v>
      </c>
      <c r="U17" s="266">
        <f t="shared" si="13"/>
        <v>0</v>
      </c>
      <c r="V17" s="92"/>
      <c r="W17" s="92"/>
      <c r="X17" s="92"/>
      <c r="Y17" s="93"/>
      <c r="Z17" s="94"/>
      <c r="AA17" s="94"/>
    </row>
    <row r="18" spans="1:27" s="95" customFormat="1" ht="227.25" customHeight="1" x14ac:dyDescent="0.25">
      <c r="A18" s="634"/>
      <c r="B18" s="666"/>
      <c r="C18" s="634"/>
      <c r="D18" s="18"/>
      <c r="E18" s="308"/>
      <c r="F18" s="295"/>
      <c r="G18" s="18"/>
      <c r="H18" s="290"/>
      <c r="I18" s="18"/>
      <c r="J18" s="634"/>
      <c r="K18" s="662"/>
      <c r="L18" s="634"/>
      <c r="M18" s="664"/>
      <c r="N18" s="126"/>
      <c r="O18" s="18"/>
      <c r="P18" s="158"/>
      <c r="Q18" s="18"/>
      <c r="R18" s="192"/>
      <c r="S18" s="266"/>
      <c r="T18" s="266"/>
      <c r="U18" s="266"/>
      <c r="V18" s="92"/>
      <c r="W18" s="92"/>
      <c r="X18" s="92"/>
      <c r="Y18" s="93"/>
      <c r="Z18" s="94"/>
      <c r="AA18" s="94"/>
    </row>
    <row r="19" spans="1:27" s="95" customFormat="1" ht="112.5" customHeight="1" x14ac:dyDescent="0.25">
      <c r="A19" s="657">
        <v>2.2000000000000002</v>
      </c>
      <c r="B19" s="658" t="s">
        <v>1658</v>
      </c>
      <c r="C19" s="18" t="s">
        <v>61</v>
      </c>
      <c r="D19" s="18">
        <v>2.5</v>
      </c>
      <c r="E19" s="308">
        <f t="shared" ref="E19:E20" si="15">+N19/60*D19</f>
        <v>0.20833333333333331</v>
      </c>
      <c r="F19" s="295" t="s">
        <v>1623</v>
      </c>
      <c r="G19" s="18">
        <v>20</v>
      </c>
      <c r="H19" s="290">
        <v>0.50347222222222221</v>
      </c>
      <c r="I19" s="18">
        <f t="shared" ref="I19:I20" si="16">+G19</f>
        <v>20</v>
      </c>
      <c r="J19" s="657" t="s">
        <v>1641</v>
      </c>
      <c r="K19" s="659" t="s">
        <v>1659</v>
      </c>
      <c r="L19" s="657"/>
      <c r="M19" s="659" t="s">
        <v>1660</v>
      </c>
      <c r="N19" s="126">
        <f t="shared" ref="N19:N20" si="17">VALUE(DAY(I19)*24*60+VALUE(HOUR(H19)*60+MINUTE(H19)))-SUM(VALUE(DAY(G19)*24*60+VALUE(HOUR(F19)*60+MINUTE(F19))))</f>
        <v>5</v>
      </c>
      <c r="O19" s="18">
        <v>2406</v>
      </c>
      <c r="P19" s="158">
        <f t="shared" ref="P19:P20" si="18">O19*N19</f>
        <v>12030</v>
      </c>
      <c r="Q19" s="18">
        <v>6</v>
      </c>
      <c r="R19" s="192"/>
      <c r="S19" s="266">
        <f>O19</f>
        <v>2406</v>
      </c>
      <c r="T19" s="266">
        <f>P19</f>
        <v>12030</v>
      </c>
      <c r="U19" s="266">
        <f>IF(N19&gt;5,0,O19)</f>
        <v>2406</v>
      </c>
      <c r="V19" s="92"/>
      <c r="W19" s="92"/>
      <c r="X19" s="92"/>
      <c r="Y19" s="93"/>
      <c r="Z19" s="94"/>
      <c r="AA19" s="94"/>
    </row>
    <row r="20" spans="1:27" s="95" customFormat="1" ht="112.5" customHeight="1" x14ac:dyDescent="0.25">
      <c r="A20" s="657"/>
      <c r="B20" s="658"/>
      <c r="C20" s="18" t="s">
        <v>63</v>
      </c>
      <c r="D20" s="18">
        <v>3.5</v>
      </c>
      <c r="E20" s="308">
        <f t="shared" si="15"/>
        <v>0.29166666666666663</v>
      </c>
      <c r="F20" s="295" t="s">
        <v>1623</v>
      </c>
      <c r="G20" s="18">
        <v>20</v>
      </c>
      <c r="H20" s="290">
        <v>0.50347222222222221</v>
      </c>
      <c r="I20" s="18">
        <f t="shared" si="16"/>
        <v>20</v>
      </c>
      <c r="J20" s="657"/>
      <c r="K20" s="659"/>
      <c r="L20" s="660"/>
      <c r="M20" s="659"/>
      <c r="N20" s="126">
        <f t="shared" si="17"/>
        <v>5</v>
      </c>
      <c r="O20" s="18">
        <v>3896</v>
      </c>
      <c r="P20" s="158">
        <f t="shared" si="18"/>
        <v>19480</v>
      </c>
      <c r="Q20" s="18">
        <v>0</v>
      </c>
      <c r="R20" s="192"/>
      <c r="S20" s="266">
        <f>O20</f>
        <v>3896</v>
      </c>
      <c r="T20" s="266">
        <f>P20</f>
        <v>19480</v>
      </c>
      <c r="U20" s="266">
        <f>IF(N20&gt;5,0,O20)</f>
        <v>3896</v>
      </c>
      <c r="V20" s="92"/>
      <c r="W20" s="92"/>
      <c r="X20" s="92"/>
      <c r="Y20" s="93"/>
      <c r="Z20" s="94"/>
      <c r="AA20" s="94"/>
    </row>
    <row r="21" spans="1:27" s="95" customFormat="1" ht="222.75" customHeight="1" x14ac:dyDescent="0.25">
      <c r="A21" s="18">
        <v>2.2999999999999998</v>
      </c>
      <c r="B21" s="289" t="s">
        <v>1624</v>
      </c>
      <c r="C21" s="18" t="s">
        <v>61</v>
      </c>
      <c r="D21" s="18">
        <v>1.1000000000000001</v>
      </c>
      <c r="E21" s="308">
        <f t="shared" si="4"/>
        <v>4.4000000000000004</v>
      </c>
      <c r="F21" s="295" t="s">
        <v>1623</v>
      </c>
      <c r="G21" s="18">
        <v>20</v>
      </c>
      <c r="H21" s="290">
        <v>0.66666666666666663</v>
      </c>
      <c r="I21" s="18">
        <f t="shared" si="14"/>
        <v>20</v>
      </c>
      <c r="J21" s="18" t="s">
        <v>1619</v>
      </c>
      <c r="K21" s="338" t="s">
        <v>1665</v>
      </c>
      <c r="L21" s="18" t="s">
        <v>1049</v>
      </c>
      <c r="M21" s="340" t="s">
        <v>1625</v>
      </c>
      <c r="N21" s="126">
        <f t="shared" si="0"/>
        <v>240</v>
      </c>
      <c r="O21" s="18">
        <v>1548</v>
      </c>
      <c r="P21" s="158">
        <f t="shared" si="1"/>
        <v>371520</v>
      </c>
      <c r="Q21" s="18">
        <v>20</v>
      </c>
      <c r="R21" s="192"/>
      <c r="S21" s="266">
        <f t="shared" si="11"/>
        <v>1548</v>
      </c>
      <c r="T21" s="266">
        <f t="shared" si="12"/>
        <v>371520</v>
      </c>
      <c r="U21" s="266">
        <f t="shared" si="13"/>
        <v>0</v>
      </c>
      <c r="V21" s="92"/>
      <c r="W21" s="92"/>
      <c r="X21" s="92"/>
      <c r="Y21" s="93"/>
      <c r="Z21" s="94"/>
      <c r="AA21" s="94"/>
    </row>
    <row r="22" spans="1:27" s="95" customFormat="1" ht="158.25" customHeight="1" x14ac:dyDescent="0.25">
      <c r="A22" s="18">
        <v>2.4</v>
      </c>
      <c r="B22" s="289" t="s">
        <v>1626</v>
      </c>
      <c r="C22" s="18" t="s">
        <v>61</v>
      </c>
      <c r="D22" s="18">
        <v>0.5</v>
      </c>
      <c r="E22" s="308">
        <f t="shared" si="4"/>
        <v>0.5</v>
      </c>
      <c r="F22" s="295" t="s">
        <v>1597</v>
      </c>
      <c r="G22" s="18">
        <v>20</v>
      </c>
      <c r="H22" s="290">
        <v>0.66666666666666663</v>
      </c>
      <c r="I22" s="18">
        <f t="shared" si="14"/>
        <v>20</v>
      </c>
      <c r="J22" s="18" t="s">
        <v>1619</v>
      </c>
      <c r="K22" s="340" t="s">
        <v>1661</v>
      </c>
      <c r="L22" s="18"/>
      <c r="M22" s="340" t="s">
        <v>1627</v>
      </c>
      <c r="N22" s="126">
        <f t="shared" si="0"/>
        <v>60</v>
      </c>
      <c r="O22" s="18">
        <v>707</v>
      </c>
      <c r="P22" s="158">
        <f t="shared" si="1"/>
        <v>42420</v>
      </c>
      <c r="Q22" s="18">
        <v>6</v>
      </c>
      <c r="R22" s="192"/>
      <c r="S22" s="266">
        <f t="shared" si="11"/>
        <v>707</v>
      </c>
      <c r="T22" s="266">
        <f t="shared" si="12"/>
        <v>42420</v>
      </c>
      <c r="U22" s="266">
        <f t="shared" si="13"/>
        <v>0</v>
      </c>
      <c r="V22" s="92"/>
      <c r="W22" s="92"/>
      <c r="X22" s="92"/>
      <c r="Y22" s="93"/>
      <c r="Z22" s="94"/>
      <c r="AA22" s="94"/>
    </row>
    <row r="23" spans="1:27" s="95" customFormat="1" ht="138" customHeight="1" x14ac:dyDescent="0.25">
      <c r="A23" s="20">
        <v>3</v>
      </c>
      <c r="B23" s="21" t="s">
        <v>1818</v>
      </c>
      <c r="C23" s="1" t="s">
        <v>56</v>
      </c>
      <c r="D23" s="252">
        <v>0.1</v>
      </c>
      <c r="E23" s="252"/>
      <c r="F23" s="13">
        <v>0.1875</v>
      </c>
      <c r="G23" s="10">
        <v>20</v>
      </c>
      <c r="H23" s="13">
        <v>0.35416666666666669</v>
      </c>
      <c r="I23" s="10">
        <v>20</v>
      </c>
      <c r="J23" s="1" t="s">
        <v>56</v>
      </c>
      <c r="K23" s="12" t="s">
        <v>1820</v>
      </c>
      <c r="L23" s="252" t="s">
        <v>1094</v>
      </c>
      <c r="M23" s="21" t="s">
        <v>1819</v>
      </c>
      <c r="N23" s="126">
        <f t="shared" si="0"/>
        <v>240</v>
      </c>
      <c r="O23" s="2">
        <v>636</v>
      </c>
      <c r="P23" s="2">
        <f>O23*N23</f>
        <v>152640</v>
      </c>
      <c r="Q23" s="20">
        <v>12</v>
      </c>
      <c r="R23" s="192"/>
      <c r="S23" s="266"/>
      <c r="T23" s="266"/>
      <c r="U23" s="266"/>
      <c r="V23" s="92"/>
      <c r="W23" s="92"/>
      <c r="X23" s="92"/>
      <c r="Y23" s="93"/>
      <c r="Z23" s="94"/>
      <c r="AA23" s="94"/>
    </row>
    <row r="24" spans="1:27" s="95" customFormat="1" ht="261.75" customHeight="1" x14ac:dyDescent="0.25">
      <c r="A24" s="633">
        <v>4</v>
      </c>
      <c r="B24" s="665" t="s">
        <v>1663</v>
      </c>
      <c r="C24" s="18" t="s">
        <v>61</v>
      </c>
      <c r="D24" s="18">
        <v>1.1000000000000001</v>
      </c>
      <c r="E24" s="308">
        <f t="shared" si="4"/>
        <v>11</v>
      </c>
      <c r="F24" s="295" t="s">
        <v>1056</v>
      </c>
      <c r="G24" s="18">
        <v>21</v>
      </c>
      <c r="H24" s="290">
        <v>0.625</v>
      </c>
      <c r="I24" s="18">
        <v>21</v>
      </c>
      <c r="J24" s="633" t="s">
        <v>1619</v>
      </c>
      <c r="K24" s="661" t="s">
        <v>1667</v>
      </c>
      <c r="L24" s="633" t="s">
        <v>1049</v>
      </c>
      <c r="M24" s="665" t="s">
        <v>1662</v>
      </c>
      <c r="N24" s="126">
        <f t="shared" si="0"/>
        <v>600</v>
      </c>
      <c r="O24" s="18">
        <v>707</v>
      </c>
      <c r="P24" s="158">
        <f t="shared" si="1"/>
        <v>424200</v>
      </c>
      <c r="Q24" s="18">
        <v>70</v>
      </c>
      <c r="R24" s="192"/>
      <c r="S24" s="266">
        <f t="shared" si="11"/>
        <v>707</v>
      </c>
      <c r="T24" s="266">
        <f t="shared" si="12"/>
        <v>424200</v>
      </c>
      <c r="U24" s="266">
        <f t="shared" si="13"/>
        <v>0</v>
      </c>
      <c r="V24" s="92"/>
      <c r="W24" s="92"/>
      <c r="X24" s="92"/>
      <c r="Y24" s="93"/>
      <c r="Z24" s="94"/>
      <c r="AA24" s="94"/>
    </row>
    <row r="25" spans="1:27" s="95" customFormat="1" ht="261.75" customHeight="1" x14ac:dyDescent="0.25">
      <c r="A25" s="634"/>
      <c r="B25" s="666"/>
      <c r="C25" s="18"/>
      <c r="D25" s="18"/>
      <c r="E25" s="308"/>
      <c r="F25" s="295"/>
      <c r="G25" s="18"/>
      <c r="H25" s="290"/>
      <c r="I25" s="18"/>
      <c r="J25" s="634"/>
      <c r="K25" s="664"/>
      <c r="L25" s="634"/>
      <c r="M25" s="666"/>
      <c r="N25" s="126"/>
      <c r="O25" s="18"/>
      <c r="P25" s="158"/>
      <c r="Q25" s="18"/>
      <c r="R25" s="192"/>
      <c r="S25" s="266"/>
      <c r="T25" s="266"/>
      <c r="U25" s="266"/>
      <c r="V25" s="92"/>
      <c r="W25" s="92"/>
      <c r="X25" s="92"/>
      <c r="Y25" s="93"/>
      <c r="Z25" s="94"/>
      <c r="AA25" s="94"/>
    </row>
    <row r="26" spans="1:27" s="95" customFormat="1" ht="144.75" customHeight="1" x14ac:dyDescent="0.25">
      <c r="A26" s="18">
        <v>3.1</v>
      </c>
      <c r="B26" s="289" t="s">
        <v>1649</v>
      </c>
      <c r="C26" s="18" t="s">
        <v>61</v>
      </c>
      <c r="D26" s="18">
        <v>2.5</v>
      </c>
      <c r="E26" s="308">
        <f t="shared" si="4"/>
        <v>0.20833333333333331</v>
      </c>
      <c r="F26" s="295" t="s">
        <v>1597</v>
      </c>
      <c r="G26" s="18">
        <v>21</v>
      </c>
      <c r="H26" s="290">
        <v>0.62847222222222221</v>
      </c>
      <c r="I26" s="18">
        <f t="shared" ref="I26" si="19">+G26</f>
        <v>21</v>
      </c>
      <c r="J26" s="18" t="s">
        <v>1389</v>
      </c>
      <c r="K26" s="340" t="s">
        <v>1650</v>
      </c>
      <c r="L26" s="18"/>
      <c r="M26" s="340" t="s">
        <v>1630</v>
      </c>
      <c r="N26" s="126">
        <f t="shared" si="0"/>
        <v>5</v>
      </c>
      <c r="O26" s="18">
        <v>2406</v>
      </c>
      <c r="P26" s="158">
        <f t="shared" si="1"/>
        <v>12030</v>
      </c>
      <c r="Q26" s="18">
        <v>6</v>
      </c>
      <c r="R26" s="192"/>
      <c r="S26" s="266">
        <f t="shared" si="11"/>
        <v>2406</v>
      </c>
      <c r="T26" s="266">
        <f t="shared" si="12"/>
        <v>12030</v>
      </c>
      <c r="U26" s="266">
        <f t="shared" si="13"/>
        <v>2406</v>
      </c>
      <c r="V26" s="92"/>
      <c r="W26" s="92"/>
      <c r="X26" s="92"/>
      <c r="Y26" s="93"/>
      <c r="Z26" s="94"/>
      <c r="AA26" s="94"/>
    </row>
    <row r="27" spans="1:27" s="95" customFormat="1" ht="323.25" customHeight="1" x14ac:dyDescent="0.25">
      <c r="A27" s="18">
        <v>4</v>
      </c>
      <c r="B27" s="289" t="s">
        <v>1633</v>
      </c>
      <c r="C27" s="18" t="s">
        <v>61</v>
      </c>
      <c r="D27" s="18">
        <v>0</v>
      </c>
      <c r="E27" s="308">
        <f t="shared" si="4"/>
        <v>0</v>
      </c>
      <c r="F27" s="295" t="s">
        <v>1056</v>
      </c>
      <c r="G27" s="18">
        <v>22</v>
      </c>
      <c r="H27" s="290">
        <v>0.66666666666666663</v>
      </c>
      <c r="I27" s="18">
        <v>22</v>
      </c>
      <c r="J27" s="18" t="s">
        <v>1619</v>
      </c>
      <c r="K27" s="340" t="s">
        <v>1655</v>
      </c>
      <c r="L27" s="18" t="s">
        <v>1049</v>
      </c>
      <c r="M27" s="442" t="s">
        <v>1664</v>
      </c>
      <c r="N27" s="126">
        <f t="shared" si="0"/>
        <v>660</v>
      </c>
      <c r="O27" s="18">
        <v>0</v>
      </c>
      <c r="P27" s="158">
        <f t="shared" si="1"/>
        <v>0</v>
      </c>
      <c r="Q27" s="18">
        <v>68</v>
      </c>
      <c r="R27" s="192"/>
      <c r="S27" s="266">
        <f t="shared" si="11"/>
        <v>0</v>
      </c>
      <c r="T27" s="266">
        <f t="shared" si="12"/>
        <v>0</v>
      </c>
      <c r="U27" s="266">
        <f t="shared" si="13"/>
        <v>0</v>
      </c>
      <c r="V27" s="92"/>
      <c r="W27" s="92"/>
      <c r="X27" s="92"/>
      <c r="Y27" s="93"/>
      <c r="Z27" s="94"/>
      <c r="AA27" s="94"/>
    </row>
    <row r="28" spans="1:27" s="329" customFormat="1" ht="216.75" customHeight="1" x14ac:dyDescent="0.2">
      <c r="A28" s="657">
        <v>4.0999999999999996</v>
      </c>
      <c r="B28" s="658" t="s">
        <v>1581</v>
      </c>
      <c r="C28" s="18" t="s">
        <v>61</v>
      </c>
      <c r="D28" s="18">
        <v>3.5</v>
      </c>
      <c r="E28" s="308">
        <f t="shared" si="4"/>
        <v>38.5</v>
      </c>
      <c r="F28" s="295" t="s">
        <v>1056</v>
      </c>
      <c r="G28" s="18">
        <v>22</v>
      </c>
      <c r="H28" s="290">
        <v>0.66666666666666663</v>
      </c>
      <c r="I28" s="18">
        <v>22</v>
      </c>
      <c r="J28" s="657" t="s">
        <v>1634</v>
      </c>
      <c r="K28" s="697" t="s">
        <v>1817</v>
      </c>
      <c r="L28" s="657" t="s">
        <v>1049</v>
      </c>
      <c r="M28" s="658" t="s">
        <v>1631</v>
      </c>
      <c r="N28" s="126">
        <f t="shared" si="0"/>
        <v>660</v>
      </c>
      <c r="O28" s="18">
        <v>3215</v>
      </c>
      <c r="P28" s="158">
        <f t="shared" si="1"/>
        <v>2121900</v>
      </c>
      <c r="Q28" s="18">
        <v>90</v>
      </c>
      <c r="R28" s="192"/>
      <c r="S28" s="266">
        <f t="shared" si="11"/>
        <v>3215</v>
      </c>
      <c r="T28" s="266">
        <f t="shared" si="12"/>
        <v>2121900</v>
      </c>
      <c r="U28" s="266">
        <f t="shared" si="13"/>
        <v>0</v>
      </c>
      <c r="V28" s="99"/>
      <c r="W28" s="99"/>
      <c r="X28" s="99"/>
      <c r="Y28" s="101"/>
      <c r="Z28" s="262"/>
      <c r="AA28" s="262"/>
    </row>
    <row r="29" spans="1:27" s="329" customFormat="1" ht="216.75" customHeight="1" x14ac:dyDescent="0.2">
      <c r="A29" s="657"/>
      <c r="B29" s="658"/>
      <c r="C29" s="18" t="s">
        <v>61</v>
      </c>
      <c r="D29" s="18">
        <v>0</v>
      </c>
      <c r="E29" s="308">
        <f t="shared" si="4"/>
        <v>0</v>
      </c>
      <c r="F29" s="295" t="s">
        <v>1056</v>
      </c>
      <c r="G29" s="18">
        <v>22</v>
      </c>
      <c r="H29" s="290">
        <v>0.66666666666666663</v>
      </c>
      <c r="I29" s="18">
        <v>22</v>
      </c>
      <c r="J29" s="660"/>
      <c r="K29" s="697"/>
      <c r="L29" s="657"/>
      <c r="M29" s="658"/>
      <c r="N29" s="126">
        <f t="shared" si="0"/>
        <v>660</v>
      </c>
      <c r="O29" s="18">
        <v>0</v>
      </c>
      <c r="P29" s="158">
        <f t="shared" si="1"/>
        <v>0</v>
      </c>
      <c r="Q29" s="18">
        <v>0</v>
      </c>
      <c r="R29" s="192"/>
      <c r="S29" s="266">
        <f t="shared" si="11"/>
        <v>0</v>
      </c>
      <c r="T29" s="266">
        <f t="shared" si="12"/>
        <v>0</v>
      </c>
      <c r="U29" s="266">
        <f t="shared" si="13"/>
        <v>0</v>
      </c>
      <c r="V29" s="99"/>
      <c r="W29" s="99"/>
      <c r="X29" s="99"/>
      <c r="Y29" s="101"/>
      <c r="Z29" s="262"/>
      <c r="AA29" s="262"/>
    </row>
    <row r="30" spans="1:27" s="329" customFormat="1" ht="282" customHeight="1" x14ac:dyDescent="0.2">
      <c r="A30" s="18">
        <v>4.2</v>
      </c>
      <c r="B30" s="289" t="s">
        <v>1632</v>
      </c>
      <c r="C30" s="18" t="s">
        <v>61</v>
      </c>
      <c r="D30" s="18">
        <v>6</v>
      </c>
      <c r="E30" s="308">
        <f t="shared" si="4"/>
        <v>24</v>
      </c>
      <c r="F30" s="295" t="s">
        <v>1623</v>
      </c>
      <c r="G30" s="18">
        <v>22</v>
      </c>
      <c r="H30" s="290">
        <v>0.66666666666666663</v>
      </c>
      <c r="I30" s="18">
        <v>22</v>
      </c>
      <c r="J30" s="18" t="s">
        <v>1619</v>
      </c>
      <c r="K30" s="443" t="s">
        <v>1654</v>
      </c>
      <c r="L30" s="18" t="s">
        <v>1049</v>
      </c>
      <c r="M30" s="340" t="s">
        <v>1635</v>
      </c>
      <c r="N30" s="126">
        <f t="shared" si="0"/>
        <v>240</v>
      </c>
      <c r="O30" s="18">
        <v>707</v>
      </c>
      <c r="P30" s="158">
        <f t="shared" si="1"/>
        <v>169680</v>
      </c>
      <c r="Q30" s="18">
        <v>90</v>
      </c>
      <c r="R30" s="192"/>
      <c r="S30" s="266">
        <f t="shared" si="11"/>
        <v>707</v>
      </c>
      <c r="T30" s="266">
        <f t="shared" si="12"/>
        <v>169680</v>
      </c>
      <c r="U30" s="266">
        <f t="shared" si="13"/>
        <v>0</v>
      </c>
      <c r="V30" s="99"/>
      <c r="W30" s="99"/>
      <c r="X30" s="99"/>
      <c r="Y30" s="101"/>
      <c r="Z30" s="262"/>
      <c r="AA30" s="262"/>
    </row>
    <row r="31" spans="1:27" s="95" customFormat="1" ht="180" customHeight="1" x14ac:dyDescent="0.25">
      <c r="A31" s="657">
        <v>4.3</v>
      </c>
      <c r="B31" s="658" t="s">
        <v>1651</v>
      </c>
      <c r="C31" s="18" t="s">
        <v>61</v>
      </c>
      <c r="D31" s="18">
        <v>2.5</v>
      </c>
      <c r="E31" s="308">
        <f t="shared" si="4"/>
        <v>0.20833333333333331</v>
      </c>
      <c r="F31" s="295" t="s">
        <v>1617</v>
      </c>
      <c r="G31" s="18">
        <v>22</v>
      </c>
      <c r="H31" s="290">
        <v>0.67013888888888884</v>
      </c>
      <c r="I31" s="18">
        <f t="shared" ref="I31:I32" si="20">+G31</f>
        <v>22</v>
      </c>
      <c r="J31" s="657" t="s">
        <v>1389</v>
      </c>
      <c r="K31" s="659" t="s">
        <v>1653</v>
      </c>
      <c r="L31" s="657"/>
      <c r="M31" s="659" t="s">
        <v>1652</v>
      </c>
      <c r="N31" s="126">
        <f t="shared" si="0"/>
        <v>5</v>
      </c>
      <c r="O31" s="18">
        <v>2406</v>
      </c>
      <c r="P31" s="158">
        <f t="shared" si="1"/>
        <v>12030</v>
      </c>
      <c r="Q31" s="18">
        <v>6</v>
      </c>
      <c r="R31" s="192"/>
      <c r="S31" s="266">
        <f t="shared" si="11"/>
        <v>2406</v>
      </c>
      <c r="T31" s="266">
        <f t="shared" si="12"/>
        <v>12030</v>
      </c>
      <c r="U31" s="266">
        <f t="shared" si="13"/>
        <v>2406</v>
      </c>
      <c r="V31" s="92"/>
      <c r="W31" s="92"/>
      <c r="X31" s="92"/>
      <c r="Y31" s="93"/>
      <c r="Z31" s="94"/>
      <c r="AA31" s="94"/>
    </row>
    <row r="32" spans="1:27" s="95" customFormat="1" ht="180" customHeight="1" x14ac:dyDescent="0.25">
      <c r="A32" s="657"/>
      <c r="B32" s="658"/>
      <c r="C32" s="18" t="s">
        <v>63</v>
      </c>
      <c r="D32" s="18">
        <v>3.5</v>
      </c>
      <c r="E32" s="308">
        <f t="shared" si="4"/>
        <v>0.29166666666666663</v>
      </c>
      <c r="F32" s="295" t="s">
        <v>1617</v>
      </c>
      <c r="G32" s="18">
        <v>22</v>
      </c>
      <c r="H32" s="290">
        <v>0.67013888888888884</v>
      </c>
      <c r="I32" s="18">
        <f t="shared" si="20"/>
        <v>22</v>
      </c>
      <c r="J32" s="657"/>
      <c r="K32" s="659"/>
      <c r="L32" s="660"/>
      <c r="M32" s="659"/>
      <c r="N32" s="126">
        <f t="shared" si="0"/>
        <v>5</v>
      </c>
      <c r="O32" s="18">
        <v>3896</v>
      </c>
      <c r="P32" s="158">
        <f t="shared" si="1"/>
        <v>19480</v>
      </c>
      <c r="Q32" s="18">
        <v>2</v>
      </c>
      <c r="R32" s="192"/>
      <c r="S32" s="266">
        <f t="shared" si="11"/>
        <v>3896</v>
      </c>
      <c r="T32" s="266">
        <f t="shared" si="12"/>
        <v>19480</v>
      </c>
      <c r="U32" s="266">
        <f t="shared" si="13"/>
        <v>3896</v>
      </c>
      <c r="V32" s="92"/>
      <c r="W32" s="92"/>
      <c r="X32" s="92"/>
      <c r="Y32" s="93"/>
      <c r="Z32" s="94"/>
      <c r="AA32" s="94"/>
    </row>
    <row r="33" spans="1:28" s="269" customFormat="1" ht="34.5" customHeight="1" x14ac:dyDescent="0.25">
      <c r="A33" s="255" t="s">
        <v>34</v>
      </c>
      <c r="B33" s="267" t="s">
        <v>53</v>
      </c>
      <c r="C33" s="124"/>
      <c r="D33" s="256"/>
      <c r="E33" s="308">
        <f t="shared" ref="E33" si="21">+N33/60*D33</f>
        <v>0</v>
      </c>
      <c r="F33" s="102"/>
      <c r="G33" s="156"/>
      <c r="H33" s="102"/>
      <c r="I33" s="89"/>
      <c r="J33" s="102"/>
      <c r="K33" s="154"/>
      <c r="L33" s="155"/>
      <c r="M33" s="154"/>
      <c r="N33" s="126">
        <f t="shared" si="0"/>
        <v>0</v>
      </c>
      <c r="O33" s="126"/>
      <c r="P33" s="158">
        <f t="shared" si="1"/>
        <v>0</v>
      </c>
      <c r="Q33" s="156"/>
      <c r="R33" s="192"/>
      <c r="S33" s="266">
        <f t="shared" ref="S33:T33" si="22">O33</f>
        <v>0</v>
      </c>
      <c r="T33" s="266">
        <f t="shared" si="22"/>
        <v>0</v>
      </c>
      <c r="U33" s="266">
        <f t="shared" ref="U33" si="23">IF(N33&gt;5,0,O33)</f>
        <v>0</v>
      </c>
      <c r="V33" s="92">
        <f>P33</f>
        <v>0</v>
      </c>
      <c r="W33" s="92">
        <f>O33</f>
        <v>0</v>
      </c>
      <c r="X33" s="268"/>
      <c r="Y33" s="93">
        <f>IF(RIGHT(I33,2)="11",O33,0)</f>
        <v>0</v>
      </c>
      <c r="Z33" s="94">
        <f>IF(RIGHT(I33,2)="11",P33,0)</f>
        <v>0</v>
      </c>
      <c r="AA33" s="94">
        <f>+IF(RIGHT(I33,2)="12",O33,0)</f>
        <v>0</v>
      </c>
      <c r="AB33" s="95">
        <f>+IF(RIGHT(I33,2)="12",P33,0)</f>
        <v>0</v>
      </c>
    </row>
    <row r="34" spans="1:28" s="95" customFormat="1" ht="54" customHeight="1" x14ac:dyDescent="0.25">
      <c r="A34" s="20">
        <v>1</v>
      </c>
      <c r="B34" s="14" t="s">
        <v>1837</v>
      </c>
      <c r="C34" s="20" t="s">
        <v>60</v>
      </c>
      <c r="D34" s="20">
        <v>0.3</v>
      </c>
      <c r="E34" s="3"/>
      <c r="F34" s="13">
        <v>0.35416666666666669</v>
      </c>
      <c r="G34" s="1">
        <v>21</v>
      </c>
      <c r="H34" s="13">
        <v>0.64583333333333337</v>
      </c>
      <c r="I34" s="1">
        <f>G34</f>
        <v>21</v>
      </c>
      <c r="J34" s="13" t="s">
        <v>1838</v>
      </c>
      <c r="K34" s="25" t="s">
        <v>1841</v>
      </c>
      <c r="L34" s="13" t="s">
        <v>1840</v>
      </c>
      <c r="M34" s="378" t="s">
        <v>1839</v>
      </c>
      <c r="N34" s="2">
        <f>(H34-F34)*60*24</f>
        <v>420</v>
      </c>
      <c r="O34" s="20">
        <v>1</v>
      </c>
      <c r="P34" s="20">
        <f>O34*N34</f>
        <v>420</v>
      </c>
      <c r="Q34" s="20">
        <v>5</v>
      </c>
      <c r="R34" s="101"/>
      <c r="S34" s="266">
        <f t="shared" ref="S34" si="24">O34</f>
        <v>1</v>
      </c>
      <c r="T34" s="266">
        <f t="shared" ref="T34" si="25">P34</f>
        <v>420</v>
      </c>
      <c r="U34" s="266">
        <f t="shared" ref="U34" si="26">IF(N34&gt;5,0,O34)</f>
        <v>0</v>
      </c>
    </row>
    <row r="35" spans="1:28" s="269" customFormat="1" ht="41.25" customHeight="1" x14ac:dyDescent="0.25">
      <c r="A35" s="124"/>
      <c r="B35" s="271" t="s">
        <v>76</v>
      </c>
      <c r="C35" s="272">
        <f>+E35</f>
        <v>129.55833333333334</v>
      </c>
      <c r="D35" s="273">
        <f>SUM(D11:D34)</f>
        <v>35.700000000000003</v>
      </c>
      <c r="E35" s="273">
        <f>SUM(E11:E34)</f>
        <v>129.55833333333334</v>
      </c>
      <c r="F35" s="102"/>
      <c r="G35" s="89"/>
      <c r="H35" s="102"/>
      <c r="I35" s="89"/>
      <c r="J35" s="248"/>
      <c r="K35" s="274"/>
      <c r="L35" s="89"/>
      <c r="M35" s="271"/>
      <c r="N35" s="275"/>
      <c r="O35" s="124"/>
      <c r="P35" s="124"/>
      <c r="Q35" s="124"/>
      <c r="R35" s="192" t="s">
        <v>3</v>
      </c>
      <c r="S35" s="91">
        <f t="shared" ref="S35:T35" si="27">O35</f>
        <v>0</v>
      </c>
      <c r="T35" s="91">
        <f t="shared" si="27"/>
        <v>0</v>
      </c>
      <c r="U35" s="91">
        <f t="shared" ref="U35" si="28">IF(N35&gt;5,0,O35)</f>
        <v>0</v>
      </c>
      <c r="V35" s="268"/>
      <c r="W35" s="268"/>
      <c r="X35" s="268"/>
      <c r="Y35" s="93"/>
      <c r="Z35" s="94"/>
      <c r="AA35" s="94"/>
      <c r="AB35" s="95"/>
    </row>
    <row r="36" spans="1:28" s="95" customFormat="1" ht="21" customHeight="1" x14ac:dyDescent="0.25">
      <c r="A36" s="255" t="s">
        <v>8</v>
      </c>
      <c r="B36" s="667" t="s">
        <v>1614</v>
      </c>
      <c r="C36" s="667"/>
      <c r="D36" s="667"/>
      <c r="E36" s="667"/>
      <c r="F36" s="667"/>
      <c r="G36" s="667"/>
      <c r="H36" s="667"/>
      <c r="I36" s="667"/>
      <c r="J36" s="667"/>
      <c r="K36" s="667"/>
      <c r="L36" s="667"/>
      <c r="M36" s="667"/>
      <c r="N36" s="667"/>
      <c r="O36" s="667"/>
      <c r="P36" s="667"/>
      <c r="Q36" s="667"/>
      <c r="R36" s="90" t="s">
        <v>51</v>
      </c>
      <c r="S36" s="277">
        <f t="shared" ref="S36:Z36" si="29">+SUM(S13:S35)</f>
        <v>23372</v>
      </c>
      <c r="T36" s="277">
        <f t="shared" si="29"/>
        <v>3823220</v>
      </c>
      <c r="U36" s="277">
        <f t="shared" si="29"/>
        <v>15190</v>
      </c>
      <c r="V36" s="277">
        <f t="shared" si="29"/>
        <v>372060</v>
      </c>
      <c r="W36" s="277">
        <f t="shared" si="29"/>
        <v>0</v>
      </c>
      <c r="X36" s="277">
        <f t="shared" si="29"/>
        <v>0</v>
      </c>
      <c r="Y36" s="277">
        <f t="shared" si="29"/>
        <v>0</v>
      </c>
      <c r="Z36" s="277">
        <f t="shared" si="29"/>
        <v>0</v>
      </c>
      <c r="AA36" s="277">
        <f ca="1">+SUM(AA33:AA52)</f>
        <v>0</v>
      </c>
      <c r="AB36" s="277">
        <f ca="1">+SUM(AB33:AB52)</f>
        <v>3.8000000000000003</v>
      </c>
    </row>
    <row r="37" spans="1:28" s="95" customFormat="1" ht="30" customHeight="1" x14ac:dyDescent="0.25">
      <c r="A37" s="668" t="s">
        <v>25</v>
      </c>
      <c r="B37" s="668"/>
      <c r="C37" s="668" t="s">
        <v>10</v>
      </c>
      <c r="D37" s="668"/>
      <c r="E37" s="668"/>
      <c r="F37" s="668"/>
      <c r="G37" s="668"/>
      <c r="H37" s="668"/>
      <c r="I37" s="668"/>
      <c r="J37" s="668"/>
      <c r="K37" s="257" t="s">
        <v>11</v>
      </c>
      <c r="L37" s="668" t="s">
        <v>12</v>
      </c>
      <c r="M37" s="668"/>
      <c r="N37" s="668" t="s">
        <v>26</v>
      </c>
      <c r="O37" s="668"/>
      <c r="P37" s="680">
        <v>472369</v>
      </c>
      <c r="Q37" s="680"/>
      <c r="R37" s="90" t="s">
        <v>50</v>
      </c>
      <c r="S37" s="277"/>
      <c r="T37" s="277"/>
      <c r="U37" s="277"/>
      <c r="V37" s="277"/>
      <c r="W37" s="277"/>
    </row>
    <row r="38" spans="1:28" s="95" customFormat="1" ht="33.75" customHeight="1" x14ac:dyDescent="0.25">
      <c r="A38" s="667" t="s">
        <v>1151</v>
      </c>
      <c r="B38" s="667"/>
      <c r="C38" s="681">
        <v>391.88</v>
      </c>
      <c r="D38" s="682"/>
      <c r="E38" s="682"/>
      <c r="F38" s="682"/>
      <c r="G38" s="682"/>
      <c r="H38" s="682"/>
      <c r="I38" s="682"/>
      <c r="J38" s="683"/>
      <c r="K38" s="346">
        <v>1.78</v>
      </c>
      <c r="L38" s="681">
        <v>0.45</v>
      </c>
      <c r="M38" s="683"/>
      <c r="N38" s="677" t="s">
        <v>27</v>
      </c>
      <c r="O38" s="677"/>
      <c r="P38" s="684" t="s">
        <v>4</v>
      </c>
      <c r="Q38" s="684"/>
      <c r="R38" s="90" t="s">
        <v>52</v>
      </c>
      <c r="S38" s="277"/>
      <c r="T38" s="277"/>
      <c r="U38" s="277"/>
      <c r="V38" s="277"/>
      <c r="W38" s="277"/>
      <c r="Y38" s="277"/>
    </row>
    <row r="39" spans="1:28" s="95" customFormat="1" ht="30.75" hidden="1" customHeight="1" x14ac:dyDescent="0.25">
      <c r="A39" s="667" t="s">
        <v>73</v>
      </c>
      <c r="B39" s="667"/>
      <c r="C39" s="685">
        <v>202.1</v>
      </c>
      <c r="D39" s="685"/>
      <c r="E39" s="685"/>
      <c r="F39" s="685"/>
      <c r="G39" s="685"/>
      <c r="H39" s="685"/>
      <c r="I39" s="685"/>
      <c r="J39" s="685"/>
      <c r="K39" s="278">
        <v>0.68</v>
      </c>
      <c r="L39" s="686">
        <v>0</v>
      </c>
      <c r="M39" s="686"/>
      <c r="N39" s="280"/>
      <c r="O39" s="258">
        <f>S36</f>
        <v>23372</v>
      </c>
      <c r="P39" s="677">
        <f>T36</f>
        <v>3823220</v>
      </c>
      <c r="Q39" s="677"/>
      <c r="R39" s="90"/>
      <c r="S39" s="281"/>
    </row>
    <row r="40" spans="1:28" s="95" customFormat="1" ht="27" hidden="1" customHeight="1" x14ac:dyDescent="0.25">
      <c r="A40" s="667" t="s">
        <v>69</v>
      </c>
      <c r="B40" s="667"/>
      <c r="C40" s="685">
        <f>C41+C42+C43</f>
        <v>8.8813618167153212</v>
      </c>
      <c r="D40" s="685"/>
      <c r="E40" s="685"/>
      <c r="F40" s="685"/>
      <c r="G40" s="685"/>
      <c r="H40" s="685"/>
      <c r="I40" s="685"/>
      <c r="J40" s="685"/>
      <c r="K40" s="278">
        <f>K41+K42+K43</f>
        <v>4.9478268048919381E-2</v>
      </c>
      <c r="L40" s="686">
        <f>U36/P37</f>
        <v>3.2157063651509728E-2</v>
      </c>
      <c r="M40" s="686"/>
      <c r="N40" s="280"/>
      <c r="O40" s="258">
        <f>U36</f>
        <v>15190</v>
      </c>
      <c r="P40" s="677">
        <f>T37</f>
        <v>0</v>
      </c>
      <c r="Q40" s="677"/>
      <c r="R40" s="90"/>
      <c r="S40" s="281"/>
    </row>
    <row r="41" spans="1:28" s="95" customFormat="1" ht="31.5" customHeight="1" x14ac:dyDescent="0.25">
      <c r="A41" s="667" t="s">
        <v>72</v>
      </c>
      <c r="B41" s="667"/>
      <c r="C41" s="686">
        <f>P41/P37</f>
        <v>8.0937148712129705</v>
      </c>
      <c r="D41" s="686"/>
      <c r="E41" s="686"/>
      <c r="F41" s="686"/>
      <c r="G41" s="686"/>
      <c r="H41" s="686"/>
      <c r="I41" s="686"/>
      <c r="J41" s="686"/>
      <c r="K41" s="279">
        <f>O41/P37</f>
        <v>4.9478268048919381E-2</v>
      </c>
      <c r="L41" s="686">
        <f>W35/P37</f>
        <v>0</v>
      </c>
      <c r="M41" s="686"/>
      <c r="N41" s="258" t="s">
        <v>5</v>
      </c>
      <c r="O41" s="156">
        <f>+S36</f>
        <v>23372</v>
      </c>
      <c r="P41" s="687">
        <f>+T36</f>
        <v>3823220</v>
      </c>
      <c r="Q41" s="687"/>
      <c r="R41" s="90"/>
      <c r="S41" s="281"/>
    </row>
    <row r="42" spans="1:28" s="95" customFormat="1" ht="32.25" customHeight="1" x14ac:dyDescent="0.25">
      <c r="A42" s="667" t="s">
        <v>45</v>
      </c>
      <c r="B42" s="667"/>
      <c r="C42" s="686">
        <f>P42/P37</f>
        <v>0</v>
      </c>
      <c r="D42" s="686"/>
      <c r="E42" s="686"/>
      <c r="F42" s="686"/>
      <c r="G42" s="686"/>
      <c r="H42" s="686"/>
      <c r="I42" s="686"/>
      <c r="J42" s="686"/>
      <c r="K42" s="279">
        <f>O42/P37</f>
        <v>0</v>
      </c>
      <c r="L42" s="686">
        <v>0</v>
      </c>
      <c r="M42" s="686"/>
      <c r="N42" s="258" t="s">
        <v>3</v>
      </c>
      <c r="O42" s="156">
        <f>Y36</f>
        <v>0</v>
      </c>
      <c r="P42" s="687">
        <f>Z36</f>
        <v>0</v>
      </c>
      <c r="Q42" s="687"/>
      <c r="R42" s="90"/>
    </row>
    <row r="43" spans="1:28" s="95" customFormat="1" ht="33" hidden="1" customHeight="1" x14ac:dyDescent="0.25">
      <c r="A43" s="667" t="s">
        <v>65</v>
      </c>
      <c r="B43" s="667"/>
      <c r="C43" s="686">
        <f>P43/P37</f>
        <v>0.78764694550235093</v>
      </c>
      <c r="D43" s="686"/>
      <c r="E43" s="686"/>
      <c r="F43" s="686"/>
      <c r="G43" s="686"/>
      <c r="H43" s="686"/>
      <c r="I43" s="686"/>
      <c r="J43" s="686"/>
      <c r="K43" s="279">
        <f>O43/P37</f>
        <v>0</v>
      </c>
      <c r="L43" s="686">
        <v>0</v>
      </c>
      <c r="M43" s="686"/>
      <c r="N43" s="258" t="s">
        <v>36</v>
      </c>
      <c r="O43" s="156">
        <f>W36</f>
        <v>0</v>
      </c>
      <c r="P43" s="687">
        <f>V36</f>
        <v>372060</v>
      </c>
      <c r="Q43" s="687"/>
      <c r="R43" s="90"/>
    </row>
    <row r="44" spans="1:28" s="95" customFormat="1" ht="43.5" hidden="1" customHeight="1" x14ac:dyDescent="0.25">
      <c r="A44" s="667" t="s">
        <v>71</v>
      </c>
      <c r="B44" s="667"/>
      <c r="C44" s="686">
        <f>P44/P37</f>
        <v>0.78764694550235093</v>
      </c>
      <c r="D44" s="686"/>
      <c r="E44" s="686"/>
      <c r="F44" s="686"/>
      <c r="G44" s="686"/>
      <c r="H44" s="686"/>
      <c r="I44" s="686"/>
      <c r="J44" s="686"/>
      <c r="K44" s="279">
        <f>O44/P37</f>
        <v>0</v>
      </c>
      <c r="L44" s="686">
        <v>0</v>
      </c>
      <c r="M44" s="686"/>
      <c r="N44" s="258" t="s">
        <v>36</v>
      </c>
      <c r="O44" s="156">
        <f>W36</f>
        <v>0</v>
      </c>
      <c r="P44" s="687">
        <f>V36</f>
        <v>372060</v>
      </c>
      <c r="Q44" s="687"/>
      <c r="R44" s="90"/>
    </row>
    <row r="45" spans="1:28" s="95" customFormat="1" ht="25.5" customHeight="1" x14ac:dyDescent="0.25">
      <c r="A45" s="667" t="s">
        <v>70</v>
      </c>
      <c r="B45" s="667"/>
      <c r="C45" s="688">
        <f>C41+C42+C43</f>
        <v>8.8813618167153212</v>
      </c>
      <c r="D45" s="688"/>
      <c r="E45" s="688"/>
      <c r="F45" s="688"/>
      <c r="G45" s="688"/>
      <c r="H45" s="688"/>
      <c r="I45" s="688"/>
      <c r="J45" s="688"/>
      <c r="K45" s="282">
        <f>K41+K42+K43</f>
        <v>4.9478268048919381E-2</v>
      </c>
      <c r="L45" s="688">
        <f>SUM(L39:M41)</f>
        <v>3.2157063651509728E-2</v>
      </c>
      <c r="M45" s="688"/>
      <c r="N45" s="258"/>
      <c r="O45" s="258"/>
      <c r="P45" s="677"/>
      <c r="Q45" s="677"/>
      <c r="R45" s="90"/>
    </row>
    <row r="46" spans="1:28" ht="52.5" hidden="1" customHeight="1" x14ac:dyDescent="0.2">
      <c r="A46" s="77" t="s">
        <v>9</v>
      </c>
      <c r="B46" s="691" t="s">
        <v>85</v>
      </c>
      <c r="C46" s="691"/>
      <c r="D46" s="691"/>
      <c r="E46" s="691"/>
      <c r="F46" s="691"/>
      <c r="G46" s="691"/>
      <c r="H46" s="691"/>
      <c r="I46" s="691"/>
      <c r="J46" s="691"/>
      <c r="K46" s="691"/>
      <c r="L46" s="691"/>
      <c r="M46" s="691"/>
      <c r="N46" s="691"/>
      <c r="O46" s="691"/>
      <c r="P46" s="691"/>
      <c r="Q46" s="691"/>
    </row>
    <row r="47" spans="1:28" ht="27.75" customHeight="1" x14ac:dyDescent="0.2">
      <c r="A47" s="77"/>
      <c r="B47" s="150"/>
      <c r="C47" s="136"/>
      <c r="D47" s="136"/>
      <c r="E47" s="136"/>
      <c r="F47" s="136"/>
      <c r="G47" s="136"/>
      <c r="H47" s="136"/>
      <c r="I47" s="136"/>
      <c r="J47" s="136"/>
      <c r="K47" s="150"/>
      <c r="L47" s="150"/>
      <c r="M47" s="150"/>
      <c r="N47" s="150"/>
      <c r="O47" s="150"/>
      <c r="P47" s="150"/>
      <c r="Q47" s="150"/>
    </row>
    <row r="48" spans="1:28" ht="33.75" customHeight="1" x14ac:dyDescent="0.2">
      <c r="A48" s="692" t="s">
        <v>67</v>
      </c>
      <c r="B48" s="692"/>
      <c r="D48" s="693" t="s">
        <v>54</v>
      </c>
      <c r="E48" s="693"/>
      <c r="F48" s="693"/>
      <c r="G48" s="693"/>
      <c r="H48" s="693"/>
      <c r="I48" s="693"/>
      <c r="J48" s="693"/>
      <c r="K48" s="151" t="s">
        <v>32</v>
      </c>
      <c r="L48" s="151"/>
      <c r="M48" s="693" t="s">
        <v>1615</v>
      </c>
      <c r="N48" s="693"/>
      <c r="O48" s="693"/>
      <c r="P48" s="693"/>
      <c r="Q48" s="693"/>
    </row>
    <row r="49" spans="1:28" ht="168.75" customHeight="1" x14ac:dyDescent="0.2">
      <c r="A49" s="694" t="s">
        <v>1616</v>
      </c>
      <c r="B49" s="694"/>
      <c r="C49" s="694"/>
      <c r="D49" s="695" t="s">
        <v>1379</v>
      </c>
      <c r="E49" s="695"/>
      <c r="F49" s="695"/>
      <c r="G49" s="695"/>
      <c r="H49" s="695"/>
      <c r="I49" s="695"/>
      <c r="J49" s="695"/>
      <c r="K49" s="696" t="s">
        <v>1377</v>
      </c>
      <c r="L49" s="151"/>
      <c r="M49" s="693" t="s">
        <v>1380</v>
      </c>
      <c r="N49" s="693"/>
      <c r="O49" s="693"/>
      <c r="P49" s="693"/>
      <c r="Q49" s="693"/>
    </row>
    <row r="50" spans="1:28" ht="5.25" customHeight="1" x14ac:dyDescent="0.2">
      <c r="A50" s="80"/>
      <c r="B50" s="152"/>
      <c r="C50" s="283"/>
      <c r="D50" s="284"/>
      <c r="E50" s="284"/>
      <c r="F50" s="151"/>
      <c r="G50" s="151"/>
      <c r="H50" s="151"/>
      <c r="I50" s="151"/>
      <c r="J50" s="151"/>
      <c r="K50" s="696"/>
      <c r="L50" s="151"/>
      <c r="M50" s="693"/>
      <c r="N50" s="693"/>
      <c r="O50" s="693"/>
      <c r="P50" s="693"/>
      <c r="Q50" s="693"/>
    </row>
    <row r="51" spans="1:28" s="145" customFormat="1" x14ac:dyDescent="0.2">
      <c r="B51" s="52"/>
      <c r="D51" s="83"/>
      <c r="E51" s="83"/>
      <c r="K51" s="52"/>
      <c r="M51" s="85"/>
      <c r="N51" s="52"/>
      <c r="O51" s="52"/>
      <c r="P51" s="52"/>
      <c r="Q51" s="52"/>
      <c r="S51" s="32"/>
      <c r="T51" s="32"/>
      <c r="U51" s="32"/>
      <c r="V51" s="32"/>
      <c r="W51" s="32"/>
      <c r="X51" s="32"/>
      <c r="Y51" s="32"/>
      <c r="Z51" s="32"/>
      <c r="AA51" s="32"/>
      <c r="AB51" s="32"/>
    </row>
    <row r="52" spans="1:28" s="145" customFormat="1" x14ac:dyDescent="0.2">
      <c r="B52" s="52"/>
      <c r="D52" s="83"/>
      <c r="E52" s="83"/>
      <c r="K52" s="52"/>
      <c r="M52" s="85"/>
      <c r="N52" s="52"/>
      <c r="O52" s="52"/>
      <c r="P52" s="52"/>
      <c r="Q52" s="52"/>
      <c r="S52" s="32"/>
      <c r="T52" s="32"/>
      <c r="U52" s="32"/>
      <c r="V52" s="32"/>
      <c r="W52" s="32"/>
      <c r="X52" s="32"/>
      <c r="Y52" s="32"/>
      <c r="Z52" s="32"/>
      <c r="AA52" s="32"/>
      <c r="AB52" s="32"/>
    </row>
    <row r="58" spans="1:28" s="95" customFormat="1" ht="103.5" hidden="1" customHeight="1" x14ac:dyDescent="0.25">
      <c r="A58" s="655">
        <v>1</v>
      </c>
      <c r="B58" s="689" t="s">
        <v>1163</v>
      </c>
      <c r="C58" s="3" t="s">
        <v>1116</v>
      </c>
      <c r="D58" s="98">
        <v>0</v>
      </c>
      <c r="E58" s="188">
        <f t="shared" ref="E58:E61" si="30">+N58/60*D58</f>
        <v>0</v>
      </c>
      <c r="F58" s="3" t="s">
        <v>1158</v>
      </c>
      <c r="G58" s="20">
        <v>5</v>
      </c>
      <c r="H58" s="13">
        <v>0.25</v>
      </c>
      <c r="I58" s="20">
        <f>+G58</f>
        <v>5</v>
      </c>
      <c r="J58" s="3" t="s">
        <v>1118</v>
      </c>
      <c r="K58" s="14" t="s">
        <v>1159</v>
      </c>
      <c r="L58" s="3"/>
      <c r="M58" s="4" t="s">
        <v>1160</v>
      </c>
      <c r="N58" s="10">
        <f t="shared" ref="N58:N61" si="31">VALUE(DAY(I58)*24*60+VALUE(HOUR(H58)*60+MINUTE(H58)))-SUM(VALUE(DAY(G58)*24*60+VALUE(HOUR(F58)*60+MINUTE(F58))))</f>
        <v>15</v>
      </c>
      <c r="O58" s="2">
        <v>0</v>
      </c>
      <c r="P58" s="2">
        <f t="shared" ref="P58:P61" si="32">O58*N58</f>
        <v>0</v>
      </c>
      <c r="Q58" s="1">
        <v>2</v>
      </c>
      <c r="R58" s="265"/>
      <c r="S58" s="266"/>
      <c r="T58" s="266"/>
      <c r="U58" s="266"/>
      <c r="V58" s="93"/>
      <c r="W58" s="93"/>
      <c r="X58" s="93"/>
      <c r="Y58" s="93"/>
      <c r="Z58" s="94"/>
      <c r="AA58" s="94"/>
    </row>
    <row r="59" spans="1:28" s="95" customFormat="1" ht="132" hidden="1" customHeight="1" x14ac:dyDescent="0.25">
      <c r="A59" s="656"/>
      <c r="B59" s="690"/>
      <c r="C59" s="3" t="s">
        <v>1116</v>
      </c>
      <c r="D59" s="98">
        <v>0</v>
      </c>
      <c r="E59" s="188">
        <f t="shared" si="30"/>
        <v>0</v>
      </c>
      <c r="F59" s="3" t="s">
        <v>1179</v>
      </c>
      <c r="G59" s="20">
        <v>6</v>
      </c>
      <c r="H59" s="13">
        <v>0.80208333333333337</v>
      </c>
      <c r="I59" s="20">
        <f>+G59</f>
        <v>6</v>
      </c>
      <c r="J59" s="3" t="s">
        <v>1118</v>
      </c>
      <c r="K59" s="14" t="s">
        <v>1175</v>
      </c>
      <c r="L59" s="3"/>
      <c r="M59" s="4" t="s">
        <v>1176</v>
      </c>
      <c r="N59" s="10">
        <f t="shared" si="31"/>
        <v>15</v>
      </c>
      <c r="O59" s="2">
        <v>0</v>
      </c>
      <c r="P59" s="2">
        <f t="shared" si="32"/>
        <v>0</v>
      </c>
      <c r="Q59" s="1">
        <v>2</v>
      </c>
      <c r="R59" s="265"/>
      <c r="S59" s="266"/>
      <c r="T59" s="266"/>
      <c r="U59" s="266"/>
      <c r="V59" s="93"/>
      <c r="W59" s="93"/>
      <c r="X59" s="93"/>
      <c r="Y59" s="93"/>
      <c r="Z59" s="94"/>
      <c r="AA59" s="94"/>
    </row>
    <row r="60" spans="1:28" s="95" customFormat="1" ht="107.25" hidden="1" customHeight="1" x14ac:dyDescent="0.25">
      <c r="A60" s="655">
        <v>2</v>
      </c>
      <c r="B60" s="689" t="s">
        <v>1164</v>
      </c>
      <c r="C60" s="3" t="s">
        <v>1116</v>
      </c>
      <c r="D60" s="98">
        <v>0</v>
      </c>
      <c r="E60" s="188">
        <f t="shared" si="30"/>
        <v>0</v>
      </c>
      <c r="F60" s="3" t="s">
        <v>1158</v>
      </c>
      <c r="G60" s="20">
        <v>7</v>
      </c>
      <c r="H60" s="13">
        <v>0.25</v>
      </c>
      <c r="I60" s="20">
        <f>+G60</f>
        <v>7</v>
      </c>
      <c r="J60" s="3" t="s">
        <v>1118</v>
      </c>
      <c r="K60" s="14" t="s">
        <v>1165</v>
      </c>
      <c r="L60" s="3"/>
      <c r="M60" s="4" t="s">
        <v>1166</v>
      </c>
      <c r="N60" s="10">
        <f t="shared" si="31"/>
        <v>15</v>
      </c>
      <c r="O60" s="2">
        <v>0</v>
      </c>
      <c r="P60" s="2">
        <f t="shared" si="32"/>
        <v>0</v>
      </c>
      <c r="Q60" s="1">
        <v>2</v>
      </c>
      <c r="R60" s="265"/>
      <c r="S60" s="266"/>
      <c r="T60" s="266"/>
      <c r="U60" s="266"/>
      <c r="V60" s="93"/>
      <c r="W60" s="93"/>
      <c r="X60" s="93"/>
      <c r="Y60" s="93"/>
      <c r="Z60" s="94"/>
      <c r="AA60" s="94"/>
    </row>
    <row r="61" spans="1:28" s="95" customFormat="1" ht="117" hidden="1" customHeight="1" x14ac:dyDescent="0.25">
      <c r="A61" s="656"/>
      <c r="B61" s="690"/>
      <c r="C61" s="3" t="s">
        <v>1116</v>
      </c>
      <c r="D61" s="98">
        <v>0</v>
      </c>
      <c r="E61" s="188">
        <f t="shared" si="30"/>
        <v>0</v>
      </c>
      <c r="F61" s="3" t="s">
        <v>1180</v>
      </c>
      <c r="G61" s="20">
        <v>8</v>
      </c>
      <c r="H61" s="13">
        <v>0.84375</v>
      </c>
      <c r="I61" s="20">
        <f>+G61</f>
        <v>8</v>
      </c>
      <c r="J61" s="3" t="s">
        <v>1118</v>
      </c>
      <c r="K61" s="14" t="s">
        <v>1177</v>
      </c>
      <c r="L61" s="3"/>
      <c r="M61" s="4" t="s">
        <v>1178</v>
      </c>
      <c r="N61" s="10">
        <f t="shared" si="31"/>
        <v>15</v>
      </c>
      <c r="O61" s="2">
        <v>0</v>
      </c>
      <c r="P61" s="2">
        <f t="shared" si="32"/>
        <v>0</v>
      </c>
      <c r="Q61" s="1">
        <v>2</v>
      </c>
      <c r="R61" s="265"/>
      <c r="S61" s="266"/>
      <c r="T61" s="266"/>
      <c r="U61" s="266"/>
      <c r="V61" s="93"/>
      <c r="W61" s="93"/>
      <c r="X61" s="93"/>
      <c r="Y61" s="93"/>
      <c r="Z61" s="94"/>
      <c r="AA61" s="94"/>
    </row>
    <row r="62" spans="1:28" s="95" customFormat="1" ht="118.5" hidden="1" customHeight="1" x14ac:dyDescent="0.25">
      <c r="A62" s="657">
        <v>2</v>
      </c>
      <c r="B62" s="658" t="s">
        <v>1618</v>
      </c>
      <c r="C62" s="18" t="s">
        <v>61</v>
      </c>
      <c r="D62" s="18">
        <v>2.5</v>
      </c>
      <c r="E62" s="308">
        <f t="shared" ref="E62:E63" si="33">+N62/60*D62</f>
        <v>0.20833333333333331</v>
      </c>
      <c r="F62" s="295" t="s">
        <v>1417</v>
      </c>
      <c r="G62" s="18">
        <v>20</v>
      </c>
      <c r="H62" s="290">
        <v>0.17013888888888887</v>
      </c>
      <c r="I62" s="18">
        <f t="shared" ref="I62" si="34">+G62</f>
        <v>20</v>
      </c>
      <c r="J62" s="657" t="s">
        <v>1641</v>
      </c>
      <c r="K62" s="659" t="s">
        <v>1642</v>
      </c>
      <c r="L62" s="657"/>
      <c r="M62" s="659" t="s">
        <v>1640</v>
      </c>
      <c r="N62" s="126">
        <f t="shared" ref="N62:N63" si="35">VALUE(DAY(I62)*24*60+VALUE(HOUR(H62)*60+MINUTE(H62)))-SUM(VALUE(DAY(G62)*24*60+VALUE(HOUR(F62)*60+MINUTE(F62))))</f>
        <v>5</v>
      </c>
      <c r="O62" s="18">
        <v>2406</v>
      </c>
      <c r="P62" s="158">
        <f t="shared" ref="P62:P63" si="36">O62*N62</f>
        <v>12030</v>
      </c>
      <c r="Q62" s="18">
        <v>6</v>
      </c>
      <c r="R62" s="192"/>
      <c r="S62" s="266">
        <f t="shared" ref="S62:T65" si="37">O62</f>
        <v>2406</v>
      </c>
      <c r="T62" s="266">
        <f t="shared" si="37"/>
        <v>12030</v>
      </c>
      <c r="U62" s="266">
        <f>IF(N62&gt;5,0,O62)</f>
        <v>2406</v>
      </c>
      <c r="V62" s="92"/>
      <c r="W62" s="92"/>
      <c r="X62" s="92"/>
      <c r="Y62" s="93"/>
      <c r="Z62" s="94"/>
      <c r="AA62" s="94"/>
    </row>
    <row r="63" spans="1:28" s="95" customFormat="1" ht="118.5" hidden="1" customHeight="1" x14ac:dyDescent="0.25">
      <c r="A63" s="657"/>
      <c r="B63" s="658"/>
      <c r="C63" s="18" t="s">
        <v>63</v>
      </c>
      <c r="D63" s="18">
        <v>3.5</v>
      </c>
      <c r="E63" s="308">
        <f t="shared" si="33"/>
        <v>0.29166666666666663</v>
      </c>
      <c r="F63" s="295" t="s">
        <v>1417</v>
      </c>
      <c r="G63" s="18">
        <v>20</v>
      </c>
      <c r="H63" s="290">
        <v>0.17013888888888887</v>
      </c>
      <c r="I63" s="18">
        <f t="shared" ref="I63" si="38">+G63</f>
        <v>20</v>
      </c>
      <c r="J63" s="657"/>
      <c r="K63" s="659"/>
      <c r="L63" s="660"/>
      <c r="M63" s="659"/>
      <c r="N63" s="126">
        <f t="shared" si="35"/>
        <v>5</v>
      </c>
      <c r="O63" s="18">
        <v>3896</v>
      </c>
      <c r="P63" s="158">
        <f t="shared" si="36"/>
        <v>19480</v>
      </c>
      <c r="Q63" s="18">
        <v>0</v>
      </c>
      <c r="R63" s="192"/>
      <c r="S63" s="266">
        <f t="shared" si="37"/>
        <v>3896</v>
      </c>
      <c r="T63" s="266">
        <f t="shared" si="37"/>
        <v>19480</v>
      </c>
      <c r="U63" s="266">
        <f>IF(N63&gt;5,0,O63)</f>
        <v>3896</v>
      </c>
      <c r="V63" s="92"/>
      <c r="W63" s="92"/>
      <c r="X63" s="92"/>
      <c r="Y63" s="93"/>
      <c r="Z63" s="94"/>
      <c r="AA63" s="94"/>
    </row>
    <row r="64" spans="1:28" s="95" customFormat="1" ht="207.75" hidden="1" customHeight="1" x14ac:dyDescent="0.25">
      <c r="A64" s="18">
        <v>2.6</v>
      </c>
      <c r="B64" s="289" t="s">
        <v>1645</v>
      </c>
      <c r="C64" s="18" t="s">
        <v>61</v>
      </c>
      <c r="D64" s="18">
        <v>2.5</v>
      </c>
      <c r="E64" s="308">
        <f>+N64/60*D64</f>
        <v>0.20833333333333331</v>
      </c>
      <c r="F64" s="295" t="s">
        <v>1617</v>
      </c>
      <c r="G64" s="18">
        <v>20</v>
      </c>
      <c r="H64" s="290">
        <v>0.67013888888888884</v>
      </c>
      <c r="I64" s="18">
        <f>+G64</f>
        <v>20</v>
      </c>
      <c r="J64" s="18" t="s">
        <v>1389</v>
      </c>
      <c r="K64" s="340" t="s">
        <v>1647</v>
      </c>
      <c r="L64" s="18"/>
      <c r="M64" s="340" t="s">
        <v>1646</v>
      </c>
      <c r="N64" s="126">
        <f>VALUE(DAY(I64)*24*60+VALUE(HOUR(H64)*60+MINUTE(H64)))-SUM(VALUE(DAY(G64)*24*60+VALUE(HOUR(F64)*60+MINUTE(F64))))</f>
        <v>5</v>
      </c>
      <c r="O64" s="18">
        <v>2406</v>
      </c>
      <c r="P64" s="158">
        <f>O64*N64</f>
        <v>12030</v>
      </c>
      <c r="Q64" s="18">
        <v>6</v>
      </c>
      <c r="R64" s="192"/>
      <c r="S64" s="266">
        <f t="shared" si="37"/>
        <v>2406</v>
      </c>
      <c r="T64" s="266">
        <f t="shared" si="37"/>
        <v>12030</v>
      </c>
      <c r="U64" s="266">
        <f>IF(N64&gt;5,0,O64)</f>
        <v>2406</v>
      </c>
      <c r="V64" s="92"/>
      <c r="W64" s="92"/>
      <c r="X64" s="92"/>
      <c r="Y64" s="93"/>
      <c r="Z64" s="94"/>
      <c r="AA64" s="94"/>
    </row>
    <row r="65" spans="1:27" s="95" customFormat="1" ht="118.5" hidden="1" customHeight="1" x14ac:dyDescent="0.25">
      <c r="A65" s="18">
        <v>3</v>
      </c>
      <c r="B65" s="289" t="s">
        <v>1648</v>
      </c>
      <c r="C65" s="18" t="s">
        <v>61</v>
      </c>
      <c r="D65" s="18">
        <v>2.5</v>
      </c>
      <c r="E65" s="308">
        <f>+N65/60*D65</f>
        <v>0.20833333333333331</v>
      </c>
      <c r="F65" s="295" t="s">
        <v>1054</v>
      </c>
      <c r="G65" s="18">
        <v>21</v>
      </c>
      <c r="H65" s="290">
        <v>0.21180555555555555</v>
      </c>
      <c r="I65" s="18">
        <f>+G65</f>
        <v>21</v>
      </c>
      <c r="J65" s="18" t="s">
        <v>61</v>
      </c>
      <c r="K65" s="340" t="s">
        <v>1628</v>
      </c>
      <c r="L65" s="18"/>
      <c r="M65" s="340" t="s">
        <v>1629</v>
      </c>
      <c r="N65" s="126">
        <f>VALUE(DAY(I65)*24*60+VALUE(HOUR(H65)*60+MINUTE(H65)))-SUM(VALUE(DAY(G65)*24*60+VALUE(HOUR(F65)*60+MINUTE(F65))))</f>
        <v>5</v>
      </c>
      <c r="O65" s="18">
        <v>2406</v>
      </c>
      <c r="P65" s="158">
        <f>O65*N65</f>
        <v>12030</v>
      </c>
      <c r="Q65" s="18">
        <v>4</v>
      </c>
      <c r="R65" s="192"/>
      <c r="S65" s="266">
        <f t="shared" si="37"/>
        <v>2406</v>
      </c>
      <c r="T65" s="266">
        <f t="shared" si="37"/>
        <v>12030</v>
      </c>
      <c r="U65" s="266">
        <f>IF(N65&gt;5,0,O65)</f>
        <v>2406</v>
      </c>
      <c r="V65" s="92"/>
      <c r="W65" s="92"/>
      <c r="X65" s="92"/>
      <c r="Y65" s="93"/>
      <c r="Z65" s="94"/>
      <c r="AA65" s="94"/>
    </row>
    <row r="84" spans="1:28" s="56" customFormat="1" x14ac:dyDescent="0.2">
      <c r="A84" s="139"/>
      <c r="B84" s="26"/>
      <c r="C84" s="145"/>
      <c r="D84" s="83"/>
      <c r="E84" s="83"/>
      <c r="F84" s="254"/>
      <c r="G84" s="31"/>
      <c r="H84" s="254"/>
      <c r="I84" s="31"/>
      <c r="J84" s="145"/>
      <c r="K84" s="26"/>
      <c r="L84" s="31"/>
      <c r="M84" s="26">
        <v>1</v>
      </c>
      <c r="O84" s="54"/>
      <c r="R84" s="145"/>
      <c r="S84" s="32"/>
      <c r="T84" s="32"/>
      <c r="U84" s="32"/>
      <c r="V84" s="32"/>
      <c r="W84" s="32"/>
      <c r="X84" s="32"/>
      <c r="Y84" s="32"/>
      <c r="Z84" s="32"/>
      <c r="AA84" s="32"/>
      <c r="AB84" s="32"/>
    </row>
  </sheetData>
  <protectedRanges>
    <protectedRange sqref="O33" name="Range1_6_2_6_11_2_1_1_1_1_2_1_1_1_1_3_1_1_1"/>
    <protectedRange sqref="M14" name="Range1_6_2_2_1_1_3_1_1_3_4"/>
    <protectedRange sqref="C23 O23 J23" name="Range1_6_2_6_11_2_1_1_1_1_2_1_1_1_1_3_1_1_1_1"/>
  </protectedRanges>
  <mergeCells count="113">
    <mergeCell ref="K24:K25"/>
    <mergeCell ref="L24:L25"/>
    <mergeCell ref="M24:M25"/>
    <mergeCell ref="J24:J25"/>
    <mergeCell ref="B24:B25"/>
    <mergeCell ref="A24:A25"/>
    <mergeCell ref="M31:M32"/>
    <mergeCell ref="A31:A32"/>
    <mergeCell ref="B31:B32"/>
    <mergeCell ref="J31:J32"/>
    <mergeCell ref="K31:K32"/>
    <mergeCell ref="L31:L32"/>
    <mergeCell ref="K28:K29"/>
    <mergeCell ref="L28:L29"/>
    <mergeCell ref="M28:M29"/>
    <mergeCell ref="J28:J29"/>
    <mergeCell ref="B28:B29"/>
    <mergeCell ref="A28:A29"/>
    <mergeCell ref="A58:A59"/>
    <mergeCell ref="B58:B59"/>
    <mergeCell ref="A60:A61"/>
    <mergeCell ref="B60:B61"/>
    <mergeCell ref="B46:Q46"/>
    <mergeCell ref="A48:B48"/>
    <mergeCell ref="D48:J48"/>
    <mergeCell ref="M48:Q48"/>
    <mergeCell ref="A49:C49"/>
    <mergeCell ref="D49:J49"/>
    <mergeCell ref="K49:K50"/>
    <mergeCell ref="M49:Q50"/>
    <mergeCell ref="A45:B45"/>
    <mergeCell ref="C45:J45"/>
    <mergeCell ref="L45:M45"/>
    <mergeCell ref="P45:Q45"/>
    <mergeCell ref="A42:B42"/>
    <mergeCell ref="C42:J42"/>
    <mergeCell ref="L42:M42"/>
    <mergeCell ref="P42:Q42"/>
    <mergeCell ref="A43:B43"/>
    <mergeCell ref="C43:J43"/>
    <mergeCell ref="L43:M43"/>
    <mergeCell ref="P43:Q43"/>
    <mergeCell ref="A41:B41"/>
    <mergeCell ref="C41:J41"/>
    <mergeCell ref="L41:M41"/>
    <mergeCell ref="P41:Q41"/>
    <mergeCell ref="A39:B39"/>
    <mergeCell ref="C39:J39"/>
    <mergeCell ref="L39:M39"/>
    <mergeCell ref="P39:Q39"/>
    <mergeCell ref="A44:B44"/>
    <mergeCell ref="C44:J44"/>
    <mergeCell ref="L44:M44"/>
    <mergeCell ref="P44:Q44"/>
    <mergeCell ref="P37:Q37"/>
    <mergeCell ref="A38:B38"/>
    <mergeCell ref="C38:J38"/>
    <mergeCell ref="L38:M38"/>
    <mergeCell ref="N38:O38"/>
    <mergeCell ref="P38:Q38"/>
    <mergeCell ref="A40:B40"/>
    <mergeCell ref="C40:J40"/>
    <mergeCell ref="L40:M40"/>
    <mergeCell ref="P40:Q40"/>
    <mergeCell ref="B13:C13"/>
    <mergeCell ref="Q7:Q9"/>
    <mergeCell ref="R7:R9"/>
    <mergeCell ref="F8:G8"/>
    <mergeCell ref="H8:I8"/>
    <mergeCell ref="V8:W8"/>
    <mergeCell ref="X8:Y8"/>
    <mergeCell ref="J7:J9"/>
    <mergeCell ref="K7:L8"/>
    <mergeCell ref="M7:M9"/>
    <mergeCell ref="N7:N9"/>
    <mergeCell ref="O7:O9"/>
    <mergeCell ref="P7:P9"/>
    <mergeCell ref="B6:F6"/>
    <mergeCell ref="A7:A9"/>
    <mergeCell ref="B7:B9"/>
    <mergeCell ref="C7:C9"/>
    <mergeCell ref="D7:D9"/>
    <mergeCell ref="F7:I7"/>
    <mergeCell ref="B5:Q5"/>
    <mergeCell ref="L1:Q1"/>
    <mergeCell ref="A2:F2"/>
    <mergeCell ref="G2:Q2"/>
    <mergeCell ref="B3:P3"/>
    <mergeCell ref="B4:Q4"/>
    <mergeCell ref="A62:A63"/>
    <mergeCell ref="B62:B63"/>
    <mergeCell ref="J62:J63"/>
    <mergeCell ref="K62:K63"/>
    <mergeCell ref="L62:L63"/>
    <mergeCell ref="M62:M63"/>
    <mergeCell ref="K17:K18"/>
    <mergeCell ref="M17:M18"/>
    <mergeCell ref="L17:L18"/>
    <mergeCell ref="J17:J18"/>
    <mergeCell ref="C17:C18"/>
    <mergeCell ref="B17:B18"/>
    <mergeCell ref="A17:A18"/>
    <mergeCell ref="A19:A20"/>
    <mergeCell ref="B19:B20"/>
    <mergeCell ref="J19:J20"/>
    <mergeCell ref="K19:K20"/>
    <mergeCell ref="L19:L20"/>
    <mergeCell ref="M19:M20"/>
    <mergeCell ref="B36:Q36"/>
    <mergeCell ref="A37:B37"/>
    <mergeCell ref="C37:J37"/>
    <mergeCell ref="L37:M37"/>
    <mergeCell ref="N37:O37"/>
  </mergeCells>
  <conditionalFormatting sqref="B15">
    <cfRule type="duplicateValues" dxfId="2359" priority="3"/>
  </conditionalFormatting>
  <conditionalFormatting sqref="B34">
    <cfRule type="duplicateValues" dxfId="2358" priority="1"/>
  </conditionalFormatting>
  <conditionalFormatting sqref="M23">
    <cfRule type="expression" dxfId="2357" priority="2" stopIfTrue="1">
      <formula>AND(COUNTIF($M$17:$M$18, M23)+COUNTIF(#REF!, M23)&gt;1,NOT(ISBLANK(M23)))</formula>
    </cfRule>
  </conditionalFormatting>
  <dataValidations disablePrompts="1" count="3">
    <dataValidation type="list" allowBlank="1" showInputMessage="1" showErrorMessage="1" sqref="J11" xr:uid="{00000000-0002-0000-01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35 C14:C15 C21 C24:C25 C27:C30 C33:C34 C17" xr:uid="{00000000-0002-0000-0100-000001000000}">
      <formula1>"Việt Trì, Lâm Thao, Phù Ninh, Thanh Ba, Đoan Hùng, Hạ Hòa, Phú Thọ,  Cẩm Khê, Yên Lập,  Thanh Sơn,  Tân Sơn,  Tam Nông,  Thanh Thủy, KH*"</formula1>
    </dataValidation>
    <dataValidation type="list" allowBlank="1" showInputMessage="1" showErrorMessage="1" sqref="J13:J14" xr:uid="{00000000-0002-0000-0100-000002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7" fitToHeight="0" orientation="landscape" r:id="rId1"/>
  <headerFooter>
    <oddFooter>&amp;CPage&amp;P</oddFooter>
  </headerFooter>
  <rowBreaks count="4" manualBreakCount="4">
    <brk id="16" max="16" man="1"/>
    <brk id="25" max="16" man="1"/>
    <brk id="29" max="16" man="1"/>
    <brk id="35" max="16" man="1"/>
  </rowBreaks>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37"/>
  <sheetViews>
    <sheetView topLeftCell="A72" zoomScaleNormal="100" zoomScaleSheetLayoutView="85" workbookViewId="0">
      <selection activeCell="F147" sqref="F147"/>
    </sheetView>
  </sheetViews>
  <sheetFormatPr defaultColWidth="9.140625" defaultRowHeight="12.75" x14ac:dyDescent="0.2"/>
  <cols>
    <col min="1" max="1" width="5.28515625" style="139" customWidth="1"/>
    <col min="2" max="2" width="32.42578125" style="26" customWidth="1"/>
    <col min="3" max="3" width="11.85546875" style="27" customWidth="1"/>
    <col min="4" max="4" width="6.42578125" style="28" customWidth="1"/>
    <col min="5" max="5" width="7" style="29" hidden="1" customWidth="1"/>
    <col min="6" max="6" width="6.7109375" style="30" customWidth="1"/>
    <col min="7" max="7" width="6.7109375" style="31" customWidth="1"/>
    <col min="8" max="8" width="6.7109375" style="30" customWidth="1"/>
    <col min="9" max="9" width="6.140625" style="31" customWidth="1"/>
    <col min="10" max="10" width="8.28515625" style="27" customWidth="1"/>
    <col min="11" max="11" width="71.85546875" style="26" customWidth="1"/>
    <col min="12" max="12" width="8.5703125" style="31" customWidth="1"/>
    <col min="13" max="13" width="25.42578125" style="26" customWidth="1"/>
    <col min="14" max="14" width="7.7109375" style="56" customWidth="1"/>
    <col min="15" max="15" width="7" style="54" customWidth="1"/>
    <col min="16" max="16" width="9.28515625" style="56" customWidth="1"/>
    <col min="17" max="17" width="6.42578125"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8" ht="15.75" x14ac:dyDescent="0.2">
      <c r="L1" s="673" t="s">
        <v>1687</v>
      </c>
      <c r="M1" s="673"/>
      <c r="N1" s="673"/>
      <c r="O1" s="673"/>
      <c r="P1" s="673"/>
      <c r="Q1" s="673"/>
    </row>
    <row r="2" spans="1:28" ht="46.5" customHeight="1" x14ac:dyDescent="0.2">
      <c r="A2" s="673" t="s">
        <v>68</v>
      </c>
      <c r="B2" s="673"/>
      <c r="C2" s="673"/>
      <c r="D2" s="673"/>
      <c r="E2" s="673"/>
      <c r="F2" s="673"/>
      <c r="G2" s="674" t="s">
        <v>1686</v>
      </c>
      <c r="H2" s="674"/>
      <c r="I2" s="674"/>
      <c r="J2" s="674"/>
      <c r="K2" s="674"/>
      <c r="L2" s="674"/>
      <c r="M2" s="674"/>
      <c r="N2" s="674"/>
      <c r="O2" s="674"/>
      <c r="P2" s="674"/>
      <c r="Q2" s="674"/>
    </row>
    <row r="3" spans="1:28" ht="15.75" x14ac:dyDescent="0.2">
      <c r="A3" s="135"/>
      <c r="B3" s="675" t="s">
        <v>33</v>
      </c>
      <c r="C3" s="675"/>
      <c r="D3" s="675"/>
      <c r="E3" s="675"/>
      <c r="F3" s="675"/>
      <c r="G3" s="675"/>
      <c r="H3" s="675"/>
      <c r="I3" s="675"/>
      <c r="J3" s="675"/>
      <c r="K3" s="675"/>
      <c r="L3" s="675"/>
      <c r="M3" s="675"/>
      <c r="N3" s="675"/>
      <c r="O3" s="675"/>
      <c r="P3" s="675"/>
      <c r="Q3" s="137"/>
    </row>
    <row r="4" spans="1:28" s="33" customFormat="1" ht="42.75" customHeight="1" x14ac:dyDescent="0.2">
      <c r="A4" s="135"/>
      <c r="B4" s="672" t="s">
        <v>1690</v>
      </c>
      <c r="C4" s="672"/>
      <c r="D4" s="672"/>
      <c r="E4" s="672"/>
      <c r="F4" s="672"/>
      <c r="G4" s="672"/>
      <c r="H4" s="672"/>
      <c r="I4" s="672"/>
      <c r="J4" s="672"/>
      <c r="K4" s="672"/>
      <c r="L4" s="672"/>
      <c r="M4" s="672"/>
      <c r="N4" s="672"/>
      <c r="O4" s="672"/>
      <c r="P4" s="672"/>
      <c r="Q4" s="672"/>
      <c r="R4" s="145"/>
    </row>
    <row r="5" spans="1:28" s="33" customFormat="1" ht="20.25" customHeight="1" x14ac:dyDescent="0.2">
      <c r="A5" s="135"/>
      <c r="B5" s="672" t="s">
        <v>1805</v>
      </c>
      <c r="C5" s="672"/>
      <c r="D5" s="672"/>
      <c r="E5" s="672"/>
      <c r="F5" s="672"/>
      <c r="G5" s="672"/>
      <c r="H5" s="672"/>
      <c r="I5" s="672"/>
      <c r="J5" s="672"/>
      <c r="K5" s="672"/>
      <c r="L5" s="672"/>
      <c r="M5" s="672"/>
      <c r="N5" s="672"/>
      <c r="O5" s="672"/>
      <c r="P5" s="672"/>
      <c r="Q5" s="672"/>
      <c r="R5" s="145"/>
    </row>
    <row r="6" spans="1:28" ht="15" customHeight="1" x14ac:dyDescent="0.25">
      <c r="A6" s="136" t="s">
        <v>7</v>
      </c>
      <c r="B6" s="669" t="s">
        <v>6</v>
      </c>
      <c r="C6" s="669"/>
      <c r="D6" s="669"/>
      <c r="E6" s="669"/>
      <c r="F6" s="669"/>
      <c r="G6" s="135"/>
      <c r="H6" s="34"/>
      <c r="I6" s="135"/>
      <c r="J6" s="136"/>
      <c r="K6" s="138"/>
      <c r="L6" s="135"/>
      <c r="M6" s="138"/>
      <c r="N6" s="35"/>
      <c r="O6" s="35"/>
      <c r="P6" s="36"/>
      <c r="Q6" s="36"/>
    </row>
    <row r="7" spans="1:28" ht="20.25" customHeight="1" x14ac:dyDescent="0.2">
      <c r="A7" s="714" t="s">
        <v>13</v>
      </c>
      <c r="B7" s="714" t="s">
        <v>14</v>
      </c>
      <c r="C7" s="714" t="s">
        <v>38</v>
      </c>
      <c r="D7" s="718" t="s">
        <v>39</v>
      </c>
      <c r="E7" s="37"/>
      <c r="F7" s="714" t="s">
        <v>15</v>
      </c>
      <c r="G7" s="714"/>
      <c r="H7" s="714"/>
      <c r="I7" s="714"/>
      <c r="J7" s="714" t="s">
        <v>40</v>
      </c>
      <c r="K7" s="711" t="s">
        <v>29</v>
      </c>
      <c r="L7" s="711"/>
      <c r="M7" s="714" t="s">
        <v>30</v>
      </c>
      <c r="N7" s="707" t="s">
        <v>44</v>
      </c>
      <c r="O7" s="707" t="s">
        <v>20</v>
      </c>
      <c r="P7" s="707" t="s">
        <v>22</v>
      </c>
      <c r="Q7" s="707" t="s">
        <v>21</v>
      </c>
      <c r="R7" s="719" t="s">
        <v>35</v>
      </c>
    </row>
    <row r="8" spans="1:28" ht="21" customHeight="1" x14ac:dyDescent="0.2">
      <c r="A8" s="714"/>
      <c r="B8" s="714"/>
      <c r="C8" s="714"/>
      <c r="D8" s="718"/>
      <c r="E8" s="37"/>
      <c r="F8" s="714" t="s">
        <v>16</v>
      </c>
      <c r="G8" s="714"/>
      <c r="H8" s="714" t="s">
        <v>17</v>
      </c>
      <c r="I8" s="714"/>
      <c r="J8" s="714"/>
      <c r="K8" s="711"/>
      <c r="L8" s="711"/>
      <c r="M8" s="714"/>
      <c r="N8" s="707"/>
      <c r="O8" s="707"/>
      <c r="P8" s="707"/>
      <c r="Q8" s="707"/>
      <c r="R8" s="719"/>
      <c r="V8" s="717" t="s">
        <v>36</v>
      </c>
      <c r="W8" s="717"/>
      <c r="X8" s="717" t="s">
        <v>37</v>
      </c>
      <c r="Y8" s="717"/>
    </row>
    <row r="9" spans="1:28" ht="55.5" customHeight="1" x14ac:dyDescent="0.2">
      <c r="A9" s="714"/>
      <c r="B9" s="714"/>
      <c r="C9" s="714"/>
      <c r="D9" s="718"/>
      <c r="E9" s="37"/>
      <c r="F9" s="38" t="s">
        <v>19</v>
      </c>
      <c r="G9" s="140" t="s">
        <v>18</v>
      </c>
      <c r="H9" s="38" t="s">
        <v>19</v>
      </c>
      <c r="I9" s="140" t="s">
        <v>18</v>
      </c>
      <c r="J9" s="714"/>
      <c r="K9" s="141" t="s">
        <v>41</v>
      </c>
      <c r="L9" s="141" t="s">
        <v>42</v>
      </c>
      <c r="M9" s="714"/>
      <c r="N9" s="707"/>
      <c r="O9" s="707"/>
      <c r="P9" s="707"/>
      <c r="Q9" s="707"/>
      <c r="R9" s="719"/>
      <c r="V9" s="139" t="s">
        <v>0</v>
      </c>
      <c r="W9" s="139" t="s">
        <v>2</v>
      </c>
      <c r="X9" s="139" t="s">
        <v>31</v>
      </c>
      <c r="Y9" s="32" t="s">
        <v>3</v>
      </c>
    </row>
    <row r="10" spans="1:28" ht="19.5" customHeight="1" x14ac:dyDescent="0.2">
      <c r="A10" s="39">
        <v>1</v>
      </c>
      <c r="B10" s="39">
        <v>2</v>
      </c>
      <c r="C10" s="39">
        <v>3</v>
      </c>
      <c r="D10" s="40">
        <v>4</v>
      </c>
      <c r="E10" s="41"/>
      <c r="F10" s="39">
        <v>5</v>
      </c>
      <c r="G10" s="39">
        <v>6</v>
      </c>
      <c r="H10" s="39">
        <v>7</v>
      </c>
      <c r="I10" s="39">
        <v>8</v>
      </c>
      <c r="J10" s="39">
        <v>9</v>
      </c>
      <c r="K10" s="39">
        <v>10</v>
      </c>
      <c r="L10" s="39">
        <v>11</v>
      </c>
      <c r="M10" s="39">
        <v>12</v>
      </c>
      <c r="N10" s="42">
        <v>13</v>
      </c>
      <c r="O10" s="42">
        <v>14</v>
      </c>
      <c r="P10" s="42" t="s">
        <v>43</v>
      </c>
      <c r="Q10" s="42">
        <v>16</v>
      </c>
      <c r="V10" s="139"/>
      <c r="W10" s="139"/>
      <c r="X10" s="139"/>
    </row>
    <row r="11" spans="1:28" ht="21" customHeight="1" x14ac:dyDescent="0.2">
      <c r="A11" s="140" t="s">
        <v>23</v>
      </c>
      <c r="B11" s="144" t="s">
        <v>46</v>
      </c>
      <c r="C11" s="43"/>
      <c r="D11" s="44"/>
      <c r="E11" s="45"/>
      <c r="F11" s="46"/>
      <c r="G11" s="47"/>
      <c r="H11" s="46"/>
      <c r="I11" s="47"/>
      <c r="J11" s="141"/>
      <c r="K11" s="48"/>
      <c r="L11" s="49"/>
      <c r="M11" s="48"/>
      <c r="N11" s="50">
        <f>VALUE(DAY(I11)*24*60+VALUE(HOUR(H11)*60+MINUTE(H11)))-SUM(VALUE(DAY(G11)*24*60+VALUE(HOUR(F11)*60+MINUTE(F11))))</f>
        <v>0</v>
      </c>
      <c r="O11" s="51"/>
      <c r="P11" s="51">
        <f>O11*N11</f>
        <v>0</v>
      </c>
      <c r="Q11" s="148"/>
      <c r="R11" s="52" t="s">
        <v>48</v>
      </c>
      <c r="S11" s="27" t="s">
        <v>3</v>
      </c>
      <c r="T11" s="27" t="s">
        <v>31</v>
      </c>
      <c r="U11" s="27" t="s">
        <v>77</v>
      </c>
      <c r="V11" s="139"/>
      <c r="W11" s="139"/>
      <c r="X11" s="139"/>
      <c r="Y11" s="139" t="s">
        <v>3</v>
      </c>
      <c r="Z11" s="53" t="s">
        <v>31</v>
      </c>
      <c r="AA11" s="53"/>
    </row>
    <row r="12" spans="1:28" s="95" customFormat="1" ht="24.75" customHeight="1" x14ac:dyDescent="0.25">
      <c r="A12" s="89"/>
      <c r="B12" s="154" t="s">
        <v>49</v>
      </c>
      <c r="C12" s="155"/>
      <c r="D12" s="125"/>
      <c r="E12" s="157"/>
      <c r="F12" s="155"/>
      <c r="G12" s="89"/>
      <c r="H12" s="102"/>
      <c r="I12" s="89"/>
      <c r="J12" s="102"/>
      <c r="K12" s="165"/>
      <c r="L12" s="155"/>
      <c r="M12" s="166"/>
      <c r="N12" s="126"/>
      <c r="O12" s="89"/>
      <c r="P12" s="156"/>
      <c r="Q12" s="156"/>
      <c r="R12" s="99"/>
      <c r="S12" s="91"/>
      <c r="T12" s="91"/>
      <c r="U12" s="92"/>
      <c r="V12" s="93"/>
      <c r="W12" s="93"/>
      <c r="X12" s="93"/>
      <c r="Y12" s="93"/>
      <c r="Z12" s="93"/>
      <c r="AA12" s="94"/>
      <c r="AB12" s="94"/>
    </row>
    <row r="13" spans="1:28" ht="21" customHeight="1" x14ac:dyDescent="0.2">
      <c r="A13" s="140" t="s">
        <v>24</v>
      </c>
      <c r="B13" s="716" t="s">
        <v>47</v>
      </c>
      <c r="C13" s="716"/>
      <c r="D13" s="44"/>
      <c r="E13" s="57">
        <f>N13/60*D13</f>
        <v>0</v>
      </c>
      <c r="F13" s="58"/>
      <c r="G13" s="47"/>
      <c r="H13" s="58"/>
      <c r="I13" s="47"/>
      <c r="J13" s="141"/>
      <c r="K13" s="59"/>
      <c r="L13" s="47"/>
      <c r="M13" s="60"/>
      <c r="N13" s="50">
        <f>VALUE(DAY(I13)*24*60+VALUE(HOUR(H13)*60+MINUTE(H13)))-SUM(VALUE(DAY(G13)*24*60+VALUE(HOUR(F13)*60+MINUTE(F13))))</f>
        <v>0</v>
      </c>
      <c r="O13" s="51"/>
      <c r="P13" s="51">
        <f>O13*N13</f>
        <v>0</v>
      </c>
      <c r="Q13" s="47"/>
      <c r="R13" s="145" t="s">
        <v>3</v>
      </c>
      <c r="S13" s="55">
        <f t="shared" ref="S13:T13" si="0">O13</f>
        <v>0</v>
      </c>
      <c r="T13" s="55">
        <f t="shared" si="0"/>
        <v>0</v>
      </c>
      <c r="U13" s="55"/>
      <c r="V13" s="56">
        <f>P13</f>
        <v>0</v>
      </c>
      <c r="W13" s="56">
        <f>O13</f>
        <v>0</v>
      </c>
      <c r="X13" s="56"/>
      <c r="Y13" s="139">
        <f>IF(RIGHT(I13,2)="11",O13,0)</f>
        <v>0</v>
      </c>
      <c r="Z13" s="53">
        <f>IF(RIGHT(I13,2)="11",P13,0)</f>
        <v>0</v>
      </c>
      <c r="AA13" s="53">
        <f>+IF(RIGHT(I13,2)="12",O13,0)</f>
        <v>0</v>
      </c>
      <c r="AB13" s="32">
        <f>+IF(RIGHT(I13,2)="12",P13,0)</f>
        <v>0</v>
      </c>
    </row>
    <row r="14" spans="1:28" s="95" customFormat="1" ht="30.75" customHeight="1" x14ac:dyDescent="0.25">
      <c r="A14" s="701" t="s">
        <v>1689</v>
      </c>
      <c r="B14" s="702"/>
      <c r="C14" s="702"/>
      <c r="D14" s="702"/>
      <c r="E14" s="702"/>
      <c r="F14" s="702"/>
      <c r="G14" s="702"/>
      <c r="H14" s="702"/>
      <c r="I14" s="702"/>
      <c r="J14" s="702"/>
      <c r="K14" s="702"/>
      <c r="L14" s="702"/>
      <c r="M14" s="702"/>
      <c r="N14" s="702"/>
      <c r="O14" s="702"/>
      <c r="P14" s="702"/>
      <c r="Q14" s="703"/>
      <c r="R14" s="90"/>
      <c r="S14" s="91"/>
      <c r="T14" s="91"/>
      <c r="U14" s="91"/>
      <c r="V14" s="92"/>
      <c r="W14" s="92"/>
      <c r="X14" s="92"/>
      <c r="Y14" s="93"/>
      <c r="Z14" s="94"/>
      <c r="AA14" s="94"/>
    </row>
    <row r="15" spans="1:28" s="95" customFormat="1" ht="40.5" customHeight="1" x14ac:dyDescent="0.25">
      <c r="A15" s="167" t="s">
        <v>7</v>
      </c>
      <c r="B15" s="168" t="s">
        <v>147</v>
      </c>
      <c r="C15" s="89" t="s">
        <v>148</v>
      </c>
      <c r="D15" s="89">
        <v>70</v>
      </c>
      <c r="E15" s="169">
        <v>0.47916666666666669</v>
      </c>
      <c r="F15" s="102">
        <v>0.45833333333333331</v>
      </c>
      <c r="G15" s="156">
        <v>17</v>
      </c>
      <c r="H15" s="102">
        <v>0.66666666666666663</v>
      </c>
      <c r="I15" s="156">
        <f>+G15</f>
        <v>17</v>
      </c>
      <c r="J15" s="168"/>
      <c r="K15" s="165" t="s">
        <v>150</v>
      </c>
      <c r="L15" s="170"/>
      <c r="M15" s="158"/>
      <c r="N15" s="158"/>
      <c r="O15" s="158"/>
      <c r="P15" s="89"/>
      <c r="Q15" s="89"/>
      <c r="R15" s="90"/>
      <c r="S15" s="91"/>
      <c r="T15" s="91"/>
      <c r="U15" s="91"/>
      <c r="V15" s="92"/>
      <c r="W15" s="92"/>
      <c r="X15" s="92"/>
      <c r="Y15" s="93"/>
      <c r="Z15" s="94"/>
      <c r="AA15" s="94"/>
    </row>
    <row r="16" spans="1:28" s="95" customFormat="1" ht="30.75" customHeight="1" x14ac:dyDescent="0.25">
      <c r="A16" s="167" t="s">
        <v>8</v>
      </c>
      <c r="B16" s="698" t="s">
        <v>1713</v>
      </c>
      <c r="C16" s="699"/>
      <c r="D16" s="699"/>
      <c r="E16" s="699"/>
      <c r="F16" s="699"/>
      <c r="G16" s="699"/>
      <c r="H16" s="699"/>
      <c r="I16" s="699"/>
      <c r="J16" s="699"/>
      <c r="K16" s="699"/>
      <c r="L16" s="699"/>
      <c r="M16" s="699"/>
      <c r="N16" s="699"/>
      <c r="O16" s="699"/>
      <c r="P16" s="699"/>
      <c r="Q16" s="700"/>
      <c r="R16" s="90"/>
      <c r="S16" s="91"/>
      <c r="T16" s="91"/>
      <c r="U16" s="91"/>
      <c r="V16" s="92"/>
      <c r="W16" s="92"/>
      <c r="X16" s="92"/>
      <c r="Y16" s="93"/>
      <c r="Z16" s="94"/>
      <c r="AA16" s="94"/>
    </row>
    <row r="17" spans="1:27" s="95" customFormat="1" ht="36" customHeight="1" x14ac:dyDescent="0.25">
      <c r="A17" s="89">
        <v>1</v>
      </c>
      <c r="B17" s="396" t="s">
        <v>1695</v>
      </c>
      <c r="C17" s="171" t="s">
        <v>62</v>
      </c>
      <c r="D17" s="125">
        <v>3</v>
      </c>
      <c r="E17" s="424"/>
      <c r="F17" s="102">
        <v>0.45833333333333331</v>
      </c>
      <c r="G17" s="156">
        <v>17</v>
      </c>
      <c r="H17" s="102">
        <v>0.66666666666666663</v>
      </c>
      <c r="I17" s="156">
        <f t="shared" ref="I17:I30" si="1">+G17</f>
        <v>17</v>
      </c>
      <c r="J17" s="102"/>
      <c r="K17" s="172" t="s">
        <v>1688</v>
      </c>
      <c r="L17" s="102"/>
      <c r="M17" s="172" t="s">
        <v>1696</v>
      </c>
      <c r="N17" s="126">
        <f t="shared" ref="N17" si="2">VALUE(DAY(I17)*24*60+VALUE(HOUR(H17)*60+MINUTE(H17)))-SUM(VALUE(DAY(G17)*24*60+VALUE(HOUR(F17)*60+MINUTE(F17))))</f>
        <v>300</v>
      </c>
      <c r="O17" s="89">
        <v>5252</v>
      </c>
      <c r="P17" s="156">
        <f t="shared" ref="P17" si="3">O17*N17</f>
        <v>1575600</v>
      </c>
      <c r="Q17" s="89">
        <v>2</v>
      </c>
      <c r="R17" s="90"/>
      <c r="S17" s="91">
        <f t="shared" ref="S17:S48" si="4">O17</f>
        <v>5252</v>
      </c>
      <c r="T17" s="91">
        <f t="shared" ref="T17:T48" si="5">P17</f>
        <v>1575600</v>
      </c>
      <c r="U17" s="92"/>
      <c r="V17" s="92"/>
      <c r="W17" s="92"/>
      <c r="X17" s="92"/>
      <c r="Y17" s="93"/>
      <c r="Z17" s="94"/>
      <c r="AA17" s="94"/>
    </row>
    <row r="18" spans="1:27" s="95" customFormat="1" ht="36" customHeight="1" x14ac:dyDescent="0.25">
      <c r="A18" s="89">
        <v>2</v>
      </c>
      <c r="B18" s="14" t="s">
        <v>1691</v>
      </c>
      <c r="C18" s="171" t="s">
        <v>1</v>
      </c>
      <c r="D18" s="125">
        <v>2</v>
      </c>
      <c r="E18" s="424"/>
      <c r="F18" s="102">
        <v>0.45833333333333331</v>
      </c>
      <c r="G18" s="156">
        <v>17</v>
      </c>
      <c r="H18" s="102">
        <v>0.66666666666666663</v>
      </c>
      <c r="I18" s="156">
        <f t="shared" si="1"/>
        <v>17</v>
      </c>
      <c r="J18" s="102"/>
      <c r="K18" s="172" t="s">
        <v>1688</v>
      </c>
      <c r="L18" s="102"/>
      <c r="M18" s="172" t="s">
        <v>121</v>
      </c>
      <c r="N18" s="126">
        <f t="shared" ref="N18" si="6">VALUE(DAY(I18)*24*60+VALUE(HOUR(H18)*60+MINUTE(H18)))-SUM(VALUE(DAY(G18)*24*60+VALUE(HOUR(F18)*60+MINUTE(F18))))</f>
        <v>300</v>
      </c>
      <c r="O18" s="89">
        <v>1489</v>
      </c>
      <c r="P18" s="156">
        <f t="shared" ref="P18" si="7">O18*N18</f>
        <v>446700</v>
      </c>
      <c r="Q18" s="89">
        <v>2</v>
      </c>
      <c r="R18" s="90"/>
      <c r="S18" s="91">
        <f t="shared" ref="S18:S47" si="8">O18</f>
        <v>1489</v>
      </c>
      <c r="T18" s="91">
        <f t="shared" ref="T18:T47" si="9">P18</f>
        <v>446700</v>
      </c>
      <c r="U18" s="92"/>
      <c r="V18" s="92"/>
      <c r="W18" s="92"/>
      <c r="X18" s="92"/>
      <c r="Y18" s="93"/>
      <c r="Z18" s="94"/>
      <c r="AA18" s="94"/>
    </row>
    <row r="19" spans="1:27" s="95" customFormat="1" ht="36" customHeight="1" x14ac:dyDescent="0.25">
      <c r="A19" s="89">
        <v>3</v>
      </c>
      <c r="B19" s="396" t="s">
        <v>1697</v>
      </c>
      <c r="C19" s="171" t="s">
        <v>62</v>
      </c>
      <c r="D19" s="125">
        <v>2.5</v>
      </c>
      <c r="E19" s="424"/>
      <c r="F19" s="102">
        <v>0.45833333333333331</v>
      </c>
      <c r="G19" s="156">
        <v>17</v>
      </c>
      <c r="H19" s="102">
        <v>0.66666666666666663</v>
      </c>
      <c r="I19" s="156">
        <f t="shared" si="1"/>
        <v>17</v>
      </c>
      <c r="J19" s="102"/>
      <c r="K19" s="172" t="s">
        <v>1688</v>
      </c>
      <c r="L19" s="102"/>
      <c r="M19" s="172" t="s">
        <v>1699</v>
      </c>
      <c r="N19" s="126">
        <f t="shared" ref="N19:N23" si="10">VALUE(DAY(I19)*24*60+VALUE(HOUR(H19)*60+MINUTE(H19)))-SUM(VALUE(DAY(G19)*24*60+VALUE(HOUR(F19)*60+MINUTE(F19))))</f>
        <v>300</v>
      </c>
      <c r="O19" s="89">
        <v>1158</v>
      </c>
      <c r="P19" s="156">
        <f t="shared" ref="P19:P23" si="11">O19*N19</f>
        <v>347400</v>
      </c>
      <c r="Q19" s="89">
        <v>2</v>
      </c>
      <c r="R19" s="90"/>
      <c r="S19" s="91">
        <f t="shared" si="8"/>
        <v>1158</v>
      </c>
      <c r="T19" s="91">
        <f t="shared" si="9"/>
        <v>347400</v>
      </c>
      <c r="U19" s="92"/>
      <c r="V19" s="92"/>
      <c r="W19" s="92"/>
      <c r="X19" s="92"/>
      <c r="Y19" s="93"/>
      <c r="Z19" s="94"/>
      <c r="AA19" s="94"/>
    </row>
    <row r="20" spans="1:27" s="95" customFormat="1" ht="36" customHeight="1" x14ac:dyDescent="0.25">
      <c r="A20" s="89">
        <v>4</v>
      </c>
      <c r="B20" s="396" t="s">
        <v>1692</v>
      </c>
      <c r="C20" s="171" t="s">
        <v>28</v>
      </c>
      <c r="D20" s="125">
        <v>2.5</v>
      </c>
      <c r="E20" s="424"/>
      <c r="F20" s="102">
        <v>0.45833333333333331</v>
      </c>
      <c r="G20" s="156">
        <v>17</v>
      </c>
      <c r="H20" s="102">
        <v>0.66666666666666663</v>
      </c>
      <c r="I20" s="156">
        <f t="shared" si="1"/>
        <v>17</v>
      </c>
      <c r="J20" s="102"/>
      <c r="K20" s="172" t="s">
        <v>1688</v>
      </c>
      <c r="L20" s="102"/>
      <c r="M20" s="172" t="s">
        <v>1700</v>
      </c>
      <c r="N20" s="126">
        <f t="shared" si="10"/>
        <v>300</v>
      </c>
      <c r="O20" s="89">
        <v>3697</v>
      </c>
      <c r="P20" s="156">
        <f t="shared" si="11"/>
        <v>1109100</v>
      </c>
      <c r="Q20" s="89">
        <v>2</v>
      </c>
      <c r="R20" s="90"/>
      <c r="S20" s="91">
        <f t="shared" si="8"/>
        <v>3697</v>
      </c>
      <c r="T20" s="91">
        <f t="shared" si="9"/>
        <v>1109100</v>
      </c>
      <c r="U20" s="92"/>
      <c r="V20" s="92"/>
      <c r="W20" s="92"/>
      <c r="X20" s="92"/>
      <c r="Y20" s="93"/>
      <c r="Z20" s="94"/>
      <c r="AA20" s="94"/>
    </row>
    <row r="21" spans="1:27" s="95" customFormat="1" ht="36" customHeight="1" x14ac:dyDescent="0.25">
      <c r="A21" s="89">
        <v>5</v>
      </c>
      <c r="B21" s="396" t="s">
        <v>1693</v>
      </c>
      <c r="C21" s="171" t="s">
        <v>56</v>
      </c>
      <c r="D21" s="125">
        <v>3.5</v>
      </c>
      <c r="E21" s="424"/>
      <c r="F21" s="102">
        <v>0.45833333333333331</v>
      </c>
      <c r="G21" s="156">
        <v>17</v>
      </c>
      <c r="H21" s="102">
        <v>0.66666666666666663</v>
      </c>
      <c r="I21" s="156">
        <f t="shared" si="1"/>
        <v>17</v>
      </c>
      <c r="J21" s="102"/>
      <c r="K21" s="172" t="s">
        <v>1688</v>
      </c>
      <c r="L21" s="102"/>
      <c r="M21" s="172" t="s">
        <v>257</v>
      </c>
      <c r="N21" s="126">
        <f t="shared" si="10"/>
        <v>300</v>
      </c>
      <c r="O21" s="89">
        <v>3328</v>
      </c>
      <c r="P21" s="156">
        <f t="shared" si="11"/>
        <v>998400</v>
      </c>
      <c r="Q21" s="89">
        <v>2</v>
      </c>
      <c r="R21" s="90"/>
      <c r="S21" s="91">
        <f t="shared" si="8"/>
        <v>3328</v>
      </c>
      <c r="T21" s="91">
        <f t="shared" si="9"/>
        <v>998400</v>
      </c>
      <c r="U21" s="92"/>
      <c r="V21" s="92"/>
      <c r="W21" s="92"/>
      <c r="X21" s="92"/>
      <c r="Y21" s="93"/>
      <c r="Z21" s="94"/>
      <c r="AA21" s="94"/>
    </row>
    <row r="22" spans="1:27" s="95" customFormat="1" ht="36" customHeight="1" x14ac:dyDescent="0.25">
      <c r="A22" s="89">
        <v>6</v>
      </c>
      <c r="B22" s="396" t="s">
        <v>1698</v>
      </c>
      <c r="C22" s="171" t="s">
        <v>1</v>
      </c>
      <c r="D22" s="125">
        <v>2</v>
      </c>
      <c r="E22" s="424"/>
      <c r="F22" s="102">
        <v>0.45833333333333331</v>
      </c>
      <c r="G22" s="156">
        <v>17</v>
      </c>
      <c r="H22" s="102">
        <v>0.66666666666666663</v>
      </c>
      <c r="I22" s="156">
        <f t="shared" si="1"/>
        <v>17</v>
      </c>
      <c r="J22" s="102"/>
      <c r="K22" s="172" t="s">
        <v>1688</v>
      </c>
      <c r="L22" s="102"/>
      <c r="M22" s="172" t="s">
        <v>1248</v>
      </c>
      <c r="N22" s="126">
        <f t="shared" si="10"/>
        <v>300</v>
      </c>
      <c r="O22" s="89">
        <v>1254</v>
      </c>
      <c r="P22" s="156">
        <f t="shared" si="11"/>
        <v>376200</v>
      </c>
      <c r="Q22" s="89">
        <v>2</v>
      </c>
      <c r="R22" s="90"/>
      <c r="S22" s="91">
        <f t="shared" si="8"/>
        <v>1254</v>
      </c>
      <c r="T22" s="91">
        <f t="shared" si="9"/>
        <v>376200</v>
      </c>
      <c r="U22" s="92"/>
      <c r="V22" s="92"/>
      <c r="W22" s="92"/>
      <c r="X22" s="92"/>
      <c r="Y22" s="93"/>
      <c r="Z22" s="94"/>
      <c r="AA22" s="94"/>
    </row>
    <row r="23" spans="1:27" s="95" customFormat="1" ht="36" customHeight="1" x14ac:dyDescent="0.25">
      <c r="A23" s="89">
        <v>7</v>
      </c>
      <c r="B23" s="396" t="s">
        <v>1694</v>
      </c>
      <c r="C23" s="171" t="s">
        <v>28</v>
      </c>
      <c r="D23" s="125">
        <v>2</v>
      </c>
      <c r="E23" s="424"/>
      <c r="F23" s="102">
        <v>0.45833333333333331</v>
      </c>
      <c r="G23" s="156">
        <v>17</v>
      </c>
      <c r="H23" s="102">
        <v>0.66666666666666663</v>
      </c>
      <c r="I23" s="156">
        <f t="shared" si="1"/>
        <v>17</v>
      </c>
      <c r="J23" s="102"/>
      <c r="K23" s="172" t="s">
        <v>1688</v>
      </c>
      <c r="L23" s="102"/>
      <c r="M23" s="172" t="s">
        <v>132</v>
      </c>
      <c r="N23" s="126">
        <f t="shared" si="10"/>
        <v>300</v>
      </c>
      <c r="O23" s="89">
        <v>1858</v>
      </c>
      <c r="P23" s="156">
        <f t="shared" si="11"/>
        <v>557400</v>
      </c>
      <c r="Q23" s="89">
        <v>2</v>
      </c>
      <c r="R23" s="90"/>
      <c r="S23" s="91">
        <f t="shared" si="8"/>
        <v>1858</v>
      </c>
      <c r="T23" s="91">
        <f t="shared" si="9"/>
        <v>557400</v>
      </c>
      <c r="U23" s="92"/>
      <c r="V23" s="92"/>
      <c r="W23" s="92"/>
      <c r="X23" s="92"/>
      <c r="Y23" s="93"/>
      <c r="Z23" s="94"/>
      <c r="AA23" s="94"/>
    </row>
    <row r="24" spans="1:27" s="95" customFormat="1" ht="29.25" customHeight="1" x14ac:dyDescent="0.25">
      <c r="A24" s="89">
        <v>8</v>
      </c>
      <c r="B24" s="14" t="s">
        <v>1701</v>
      </c>
      <c r="C24" s="171" t="s">
        <v>63</v>
      </c>
      <c r="D24" s="125">
        <v>3.5</v>
      </c>
      <c r="E24" s="424"/>
      <c r="F24" s="102">
        <v>0.45833333333333331</v>
      </c>
      <c r="G24" s="156">
        <v>17</v>
      </c>
      <c r="H24" s="102">
        <v>0.66666666666666663</v>
      </c>
      <c r="I24" s="156">
        <f t="shared" si="1"/>
        <v>17</v>
      </c>
      <c r="J24" s="102"/>
      <c r="K24" s="172" t="s">
        <v>1688</v>
      </c>
      <c r="L24" s="102"/>
      <c r="M24" s="172" t="s">
        <v>1708</v>
      </c>
      <c r="N24" s="126">
        <f t="shared" ref="N24:N30" si="12">VALUE(DAY(I24)*24*60+VALUE(HOUR(H24)*60+MINUTE(H24)))-SUM(VALUE(DAY(G24)*24*60+VALUE(HOUR(F24)*60+MINUTE(F24))))</f>
        <v>300</v>
      </c>
      <c r="O24" s="89">
        <v>3607</v>
      </c>
      <c r="P24" s="156">
        <f t="shared" ref="P24:P30" si="13">O24*N24</f>
        <v>1082100</v>
      </c>
      <c r="Q24" s="89">
        <v>2</v>
      </c>
      <c r="R24" s="90"/>
      <c r="S24" s="91">
        <f t="shared" si="8"/>
        <v>3607</v>
      </c>
      <c r="T24" s="91">
        <f t="shared" si="9"/>
        <v>1082100</v>
      </c>
      <c r="U24" s="92"/>
      <c r="V24" s="92"/>
      <c r="W24" s="92"/>
      <c r="X24" s="92"/>
      <c r="Y24" s="93"/>
      <c r="Z24" s="94"/>
      <c r="AA24" s="94"/>
    </row>
    <row r="25" spans="1:27" s="95" customFormat="1" ht="34.5" customHeight="1" x14ac:dyDescent="0.25">
      <c r="A25" s="89">
        <v>9</v>
      </c>
      <c r="B25" s="396" t="s">
        <v>1702</v>
      </c>
      <c r="C25" s="171" t="s">
        <v>58</v>
      </c>
      <c r="D25" s="125">
        <v>3.5</v>
      </c>
      <c r="E25" s="424"/>
      <c r="F25" s="102">
        <v>0.45833333333333331</v>
      </c>
      <c r="G25" s="156">
        <v>17</v>
      </c>
      <c r="H25" s="102">
        <v>0.66666666666666663</v>
      </c>
      <c r="I25" s="156">
        <f t="shared" si="1"/>
        <v>17</v>
      </c>
      <c r="J25" s="102"/>
      <c r="K25" s="172" t="s">
        <v>1688</v>
      </c>
      <c r="L25" s="102"/>
      <c r="M25" s="172" t="s">
        <v>251</v>
      </c>
      <c r="N25" s="126">
        <f t="shared" si="12"/>
        <v>300</v>
      </c>
      <c r="O25" s="89">
        <v>3570</v>
      </c>
      <c r="P25" s="156">
        <f t="shared" si="13"/>
        <v>1071000</v>
      </c>
      <c r="Q25" s="89">
        <v>2</v>
      </c>
      <c r="R25" s="90"/>
      <c r="S25" s="91">
        <f t="shared" si="8"/>
        <v>3570</v>
      </c>
      <c r="T25" s="91">
        <f t="shared" si="9"/>
        <v>1071000</v>
      </c>
      <c r="U25" s="92"/>
      <c r="V25" s="92"/>
      <c r="W25" s="92"/>
      <c r="X25" s="92"/>
      <c r="Y25" s="93"/>
      <c r="Z25" s="94"/>
      <c r="AA25" s="94"/>
    </row>
    <row r="26" spans="1:27" s="95" customFormat="1" ht="34.5" customHeight="1" x14ac:dyDescent="0.25">
      <c r="A26" s="89">
        <v>10</v>
      </c>
      <c r="B26" s="396" t="s">
        <v>1703</v>
      </c>
      <c r="C26" s="171" t="s">
        <v>59</v>
      </c>
      <c r="D26" s="125">
        <v>3</v>
      </c>
      <c r="E26" s="424"/>
      <c r="F26" s="102">
        <v>0.45833333333333331</v>
      </c>
      <c r="G26" s="156">
        <v>17</v>
      </c>
      <c r="H26" s="102">
        <v>0.66666666666666663</v>
      </c>
      <c r="I26" s="156">
        <f t="shared" si="1"/>
        <v>17</v>
      </c>
      <c r="J26" s="102"/>
      <c r="K26" s="172" t="s">
        <v>1688</v>
      </c>
      <c r="L26" s="102"/>
      <c r="M26" s="172" t="s">
        <v>1709</v>
      </c>
      <c r="N26" s="126">
        <f t="shared" si="12"/>
        <v>300</v>
      </c>
      <c r="O26" s="89">
        <v>1072</v>
      </c>
      <c r="P26" s="156">
        <f t="shared" si="13"/>
        <v>321600</v>
      </c>
      <c r="Q26" s="89">
        <v>2</v>
      </c>
      <c r="R26" s="90"/>
      <c r="S26" s="91">
        <f t="shared" si="8"/>
        <v>1072</v>
      </c>
      <c r="T26" s="91">
        <f t="shared" si="9"/>
        <v>321600</v>
      </c>
      <c r="U26" s="92"/>
      <c r="V26" s="92"/>
      <c r="W26" s="92"/>
      <c r="X26" s="92"/>
      <c r="Y26" s="93"/>
      <c r="Z26" s="94"/>
      <c r="AA26" s="94"/>
    </row>
    <row r="27" spans="1:27" s="95" customFormat="1" ht="34.5" customHeight="1" x14ac:dyDescent="0.25">
      <c r="A27" s="89">
        <v>11</v>
      </c>
      <c r="B27" s="396" t="s">
        <v>1704</v>
      </c>
      <c r="C27" s="171" t="s">
        <v>1</v>
      </c>
      <c r="D27" s="125">
        <v>3</v>
      </c>
      <c r="E27" s="424"/>
      <c r="F27" s="102">
        <v>0.45833333333333331</v>
      </c>
      <c r="G27" s="156">
        <v>17</v>
      </c>
      <c r="H27" s="102">
        <v>0.66666666666666663</v>
      </c>
      <c r="I27" s="156">
        <f t="shared" si="1"/>
        <v>17</v>
      </c>
      <c r="J27" s="102"/>
      <c r="K27" s="172" t="s">
        <v>1688</v>
      </c>
      <c r="L27" s="102"/>
      <c r="M27" s="172" t="s">
        <v>1710</v>
      </c>
      <c r="N27" s="126">
        <f t="shared" si="12"/>
        <v>300</v>
      </c>
      <c r="O27" s="89">
        <v>3885</v>
      </c>
      <c r="P27" s="156">
        <f t="shared" si="13"/>
        <v>1165500</v>
      </c>
      <c r="Q27" s="89">
        <v>2</v>
      </c>
      <c r="R27" s="90"/>
      <c r="S27" s="91">
        <f t="shared" si="8"/>
        <v>3885</v>
      </c>
      <c r="T27" s="91">
        <f t="shared" si="9"/>
        <v>1165500</v>
      </c>
      <c r="U27" s="92"/>
      <c r="V27" s="92"/>
      <c r="W27" s="92"/>
      <c r="X27" s="92"/>
      <c r="Y27" s="93"/>
      <c r="Z27" s="94"/>
      <c r="AA27" s="94"/>
    </row>
    <row r="28" spans="1:27" s="95" customFormat="1" ht="29.25" customHeight="1" x14ac:dyDescent="0.25">
      <c r="A28" s="89">
        <v>12</v>
      </c>
      <c r="B28" s="396" t="s">
        <v>1705</v>
      </c>
      <c r="C28" s="171" t="s">
        <v>58</v>
      </c>
      <c r="D28" s="125">
        <v>2</v>
      </c>
      <c r="E28" s="424"/>
      <c r="F28" s="102">
        <v>0.45833333333333331</v>
      </c>
      <c r="G28" s="156">
        <v>17</v>
      </c>
      <c r="H28" s="102">
        <v>0.66666666666666663</v>
      </c>
      <c r="I28" s="156">
        <f t="shared" si="1"/>
        <v>17</v>
      </c>
      <c r="J28" s="102"/>
      <c r="K28" s="172" t="s">
        <v>1688</v>
      </c>
      <c r="L28" s="102"/>
      <c r="M28" s="172" t="s">
        <v>1711</v>
      </c>
      <c r="N28" s="126">
        <f t="shared" si="12"/>
        <v>300</v>
      </c>
      <c r="O28" s="89">
        <v>3284</v>
      </c>
      <c r="P28" s="156">
        <f t="shared" si="13"/>
        <v>985200</v>
      </c>
      <c r="Q28" s="89">
        <v>2</v>
      </c>
      <c r="R28" s="90"/>
      <c r="S28" s="91">
        <f t="shared" si="8"/>
        <v>3284</v>
      </c>
      <c r="T28" s="91">
        <f t="shared" si="9"/>
        <v>985200</v>
      </c>
      <c r="U28" s="92"/>
      <c r="V28" s="92"/>
      <c r="W28" s="92"/>
      <c r="X28" s="92"/>
      <c r="Y28" s="93"/>
      <c r="Z28" s="94"/>
      <c r="AA28" s="94"/>
    </row>
    <row r="29" spans="1:27" s="95" customFormat="1" ht="29.25" customHeight="1" x14ac:dyDescent="0.25">
      <c r="A29" s="89">
        <v>13</v>
      </c>
      <c r="B29" s="396" t="s">
        <v>1706</v>
      </c>
      <c r="C29" s="171" t="s">
        <v>1</v>
      </c>
      <c r="D29" s="125">
        <v>2</v>
      </c>
      <c r="E29" s="424"/>
      <c r="F29" s="102">
        <v>0.45833333333333331</v>
      </c>
      <c r="G29" s="156">
        <v>17</v>
      </c>
      <c r="H29" s="102">
        <v>0.66666666666666663</v>
      </c>
      <c r="I29" s="156">
        <f t="shared" si="1"/>
        <v>17</v>
      </c>
      <c r="J29" s="102"/>
      <c r="K29" s="172" t="s">
        <v>1688</v>
      </c>
      <c r="L29" s="102"/>
      <c r="M29" s="172" t="s">
        <v>193</v>
      </c>
      <c r="N29" s="126">
        <f t="shared" si="12"/>
        <v>300</v>
      </c>
      <c r="O29" s="89">
        <v>1325</v>
      </c>
      <c r="P29" s="156">
        <f t="shared" si="13"/>
        <v>397500</v>
      </c>
      <c r="Q29" s="89">
        <v>2</v>
      </c>
      <c r="R29" s="90"/>
      <c r="S29" s="91">
        <f t="shared" si="8"/>
        <v>1325</v>
      </c>
      <c r="T29" s="91">
        <f t="shared" si="9"/>
        <v>397500</v>
      </c>
      <c r="U29" s="92"/>
      <c r="V29" s="92"/>
      <c r="W29" s="92"/>
      <c r="X29" s="92"/>
      <c r="Y29" s="93"/>
      <c r="Z29" s="94"/>
      <c r="AA29" s="94"/>
    </row>
    <row r="30" spans="1:27" s="95" customFormat="1" ht="29.25" customHeight="1" x14ac:dyDescent="0.25">
      <c r="A30" s="89">
        <v>14</v>
      </c>
      <c r="B30" s="396" t="s">
        <v>1707</v>
      </c>
      <c r="C30" s="171" t="s">
        <v>57</v>
      </c>
      <c r="D30" s="125">
        <v>2</v>
      </c>
      <c r="E30" s="424"/>
      <c r="F30" s="102">
        <v>0.45833333333333331</v>
      </c>
      <c r="G30" s="156">
        <v>17</v>
      </c>
      <c r="H30" s="102">
        <v>0.66666666666666663</v>
      </c>
      <c r="I30" s="156">
        <f t="shared" si="1"/>
        <v>17</v>
      </c>
      <c r="J30" s="102"/>
      <c r="K30" s="172" t="s">
        <v>1688</v>
      </c>
      <c r="L30" s="102"/>
      <c r="M30" s="172" t="s">
        <v>1712</v>
      </c>
      <c r="N30" s="126">
        <f t="shared" si="12"/>
        <v>300</v>
      </c>
      <c r="O30" s="89">
        <v>1593</v>
      </c>
      <c r="P30" s="156">
        <f t="shared" si="13"/>
        <v>477900</v>
      </c>
      <c r="Q30" s="89">
        <v>2</v>
      </c>
      <c r="R30" s="90"/>
      <c r="S30" s="91">
        <f t="shared" si="8"/>
        <v>1593</v>
      </c>
      <c r="T30" s="91">
        <f t="shared" si="9"/>
        <v>477900</v>
      </c>
      <c r="U30" s="92"/>
      <c r="V30" s="92"/>
      <c r="W30" s="92"/>
      <c r="X30" s="92"/>
      <c r="Y30" s="93"/>
      <c r="Z30" s="94"/>
      <c r="AA30" s="94"/>
    </row>
    <row r="31" spans="1:27" s="95" customFormat="1" ht="30.75" customHeight="1" x14ac:dyDescent="0.25">
      <c r="A31" s="701" t="s">
        <v>1714</v>
      </c>
      <c r="B31" s="702"/>
      <c r="C31" s="702"/>
      <c r="D31" s="702"/>
      <c r="E31" s="702"/>
      <c r="F31" s="702"/>
      <c r="G31" s="702"/>
      <c r="H31" s="702"/>
      <c r="I31" s="702"/>
      <c r="J31" s="702"/>
      <c r="K31" s="702"/>
      <c r="L31" s="702"/>
      <c r="M31" s="702"/>
      <c r="N31" s="702"/>
      <c r="O31" s="702"/>
      <c r="P31" s="702"/>
      <c r="Q31" s="703"/>
      <c r="R31" s="90"/>
      <c r="S31" s="91"/>
      <c r="T31" s="91"/>
      <c r="U31" s="91"/>
      <c r="V31" s="92"/>
      <c r="W31" s="92"/>
      <c r="X31" s="92"/>
      <c r="Y31" s="93"/>
      <c r="Z31" s="94"/>
      <c r="AA31" s="94"/>
    </row>
    <row r="32" spans="1:27" s="95" customFormat="1" ht="40.5" customHeight="1" x14ac:dyDescent="0.25">
      <c r="A32" s="167" t="s">
        <v>7</v>
      </c>
      <c r="B32" s="168" t="s">
        <v>147</v>
      </c>
      <c r="C32" s="89" t="s">
        <v>148</v>
      </c>
      <c r="D32" s="89">
        <v>70</v>
      </c>
      <c r="E32" s="169">
        <v>0.47916666666666669</v>
      </c>
      <c r="F32" s="102">
        <v>0.83333333333333337</v>
      </c>
      <c r="G32" s="156">
        <v>17</v>
      </c>
      <c r="H32" s="102">
        <v>0.95833333333333337</v>
      </c>
      <c r="I32" s="156">
        <f>+G32</f>
        <v>17</v>
      </c>
      <c r="J32" s="168"/>
      <c r="K32" s="165" t="s">
        <v>150</v>
      </c>
      <c r="L32" s="170"/>
      <c r="M32" s="158"/>
      <c r="N32" s="158"/>
      <c r="O32" s="158"/>
      <c r="P32" s="89"/>
      <c r="Q32" s="89"/>
      <c r="R32" s="90"/>
      <c r="S32" s="91"/>
      <c r="T32" s="91"/>
      <c r="U32" s="91"/>
      <c r="V32" s="92"/>
      <c r="W32" s="92"/>
      <c r="X32" s="92"/>
      <c r="Y32" s="93"/>
      <c r="Z32" s="94"/>
      <c r="AA32" s="94"/>
    </row>
    <row r="33" spans="1:27" s="95" customFormat="1" ht="30.75" customHeight="1" x14ac:dyDescent="0.25">
      <c r="A33" s="167" t="s">
        <v>8</v>
      </c>
      <c r="B33" s="698" t="s">
        <v>1784</v>
      </c>
      <c r="C33" s="699"/>
      <c r="D33" s="699"/>
      <c r="E33" s="699"/>
      <c r="F33" s="699"/>
      <c r="G33" s="699"/>
      <c r="H33" s="699"/>
      <c r="I33" s="699"/>
      <c r="J33" s="699"/>
      <c r="K33" s="699"/>
      <c r="L33" s="699"/>
      <c r="M33" s="699"/>
      <c r="N33" s="699"/>
      <c r="O33" s="699"/>
      <c r="P33" s="699"/>
      <c r="Q33" s="700"/>
      <c r="R33" s="90"/>
      <c r="S33" s="91"/>
      <c r="T33" s="91"/>
      <c r="U33" s="91"/>
      <c r="V33" s="92"/>
      <c r="W33" s="92"/>
      <c r="X33" s="92"/>
      <c r="Y33" s="93"/>
      <c r="Z33" s="94"/>
      <c r="AA33" s="94"/>
    </row>
    <row r="34" spans="1:27" s="95" customFormat="1" ht="31.5" customHeight="1" x14ac:dyDescent="0.25">
      <c r="A34" s="89">
        <v>1</v>
      </c>
      <c r="B34" s="396" t="s">
        <v>1715</v>
      </c>
      <c r="C34" s="171" t="s">
        <v>56</v>
      </c>
      <c r="D34" s="125">
        <v>4</v>
      </c>
      <c r="E34" s="424"/>
      <c r="F34" s="102">
        <v>0.83333333333333337</v>
      </c>
      <c r="G34" s="156">
        <v>17</v>
      </c>
      <c r="H34" s="102">
        <v>0.95833333333333337</v>
      </c>
      <c r="I34" s="156">
        <f t="shared" ref="I34:I49" si="14">+G34</f>
        <v>17</v>
      </c>
      <c r="J34" s="102"/>
      <c r="K34" s="172" t="s">
        <v>1688</v>
      </c>
      <c r="L34" s="102"/>
      <c r="M34" s="172" t="s">
        <v>164</v>
      </c>
      <c r="N34" s="126">
        <f t="shared" ref="N34" si="15">VALUE(DAY(I34)*24*60+VALUE(HOUR(H34)*60+MINUTE(H34)))-SUM(VALUE(DAY(G34)*24*60+VALUE(HOUR(F34)*60+MINUTE(F34))))</f>
        <v>180</v>
      </c>
      <c r="O34" s="89">
        <v>5562</v>
      </c>
      <c r="P34" s="156">
        <f t="shared" ref="P34" si="16">O34*N34</f>
        <v>1001160</v>
      </c>
      <c r="Q34" s="89">
        <v>2</v>
      </c>
      <c r="R34" s="90"/>
      <c r="S34" s="91">
        <f t="shared" ref="S34:S37" si="17">O34</f>
        <v>5562</v>
      </c>
      <c r="T34" s="91">
        <f t="shared" ref="T34:T37" si="18">P34</f>
        <v>1001160</v>
      </c>
      <c r="U34" s="92"/>
      <c r="V34" s="92"/>
      <c r="W34" s="92"/>
      <c r="X34" s="92"/>
      <c r="Y34" s="93"/>
      <c r="Z34" s="94"/>
      <c r="AA34" s="94"/>
    </row>
    <row r="35" spans="1:27" s="95" customFormat="1" ht="31.5" customHeight="1" x14ac:dyDescent="0.25">
      <c r="A35" s="89">
        <v>2</v>
      </c>
      <c r="B35" s="396" t="s">
        <v>1716</v>
      </c>
      <c r="C35" s="171" t="s">
        <v>59</v>
      </c>
      <c r="D35" s="125">
        <v>2.5</v>
      </c>
      <c r="E35" s="424"/>
      <c r="F35" s="102">
        <v>0.83333333333333337</v>
      </c>
      <c r="G35" s="156">
        <v>17</v>
      </c>
      <c r="H35" s="102">
        <v>0.95833333333333337</v>
      </c>
      <c r="I35" s="156">
        <f t="shared" si="14"/>
        <v>17</v>
      </c>
      <c r="J35" s="102"/>
      <c r="K35" s="172" t="s">
        <v>1688</v>
      </c>
      <c r="L35" s="102"/>
      <c r="M35" s="172" t="s">
        <v>313</v>
      </c>
      <c r="N35" s="126">
        <f t="shared" ref="N35:N48" si="19">VALUE(DAY(I35)*24*60+VALUE(HOUR(H35)*60+MINUTE(H35)))-SUM(VALUE(DAY(G35)*24*60+VALUE(HOUR(F35)*60+MINUTE(F35))))</f>
        <v>180</v>
      </c>
      <c r="O35" s="89">
        <v>1585</v>
      </c>
      <c r="P35" s="156">
        <f t="shared" ref="P35:P48" si="20">O35*N35</f>
        <v>285300</v>
      </c>
      <c r="Q35" s="89">
        <v>2</v>
      </c>
      <c r="R35" s="90"/>
      <c r="S35" s="91">
        <f t="shared" si="17"/>
        <v>1585</v>
      </c>
      <c r="T35" s="91">
        <f t="shared" si="18"/>
        <v>285300</v>
      </c>
      <c r="U35" s="92"/>
      <c r="V35" s="92"/>
      <c r="W35" s="92"/>
      <c r="X35" s="92"/>
      <c r="Y35" s="93"/>
      <c r="Z35" s="94"/>
      <c r="AA35" s="94"/>
    </row>
    <row r="36" spans="1:27" s="95" customFormat="1" ht="32.25" customHeight="1" x14ac:dyDescent="0.25">
      <c r="A36" s="89">
        <v>3</v>
      </c>
      <c r="B36" s="396" t="s">
        <v>1717</v>
      </c>
      <c r="C36" s="171" t="s">
        <v>28</v>
      </c>
      <c r="D36" s="125">
        <v>3.5</v>
      </c>
      <c r="E36" s="424"/>
      <c r="F36" s="102">
        <v>0.83333333333333337</v>
      </c>
      <c r="G36" s="156">
        <v>17</v>
      </c>
      <c r="H36" s="102">
        <v>0.95833333333333337</v>
      </c>
      <c r="I36" s="156">
        <f t="shared" si="14"/>
        <v>17</v>
      </c>
      <c r="J36" s="102"/>
      <c r="K36" s="172" t="s">
        <v>1688</v>
      </c>
      <c r="L36" s="102"/>
      <c r="M36" s="172" t="s">
        <v>1731</v>
      </c>
      <c r="N36" s="126">
        <f t="shared" si="19"/>
        <v>180</v>
      </c>
      <c r="O36" s="89">
        <v>2812</v>
      </c>
      <c r="P36" s="156">
        <f t="shared" si="20"/>
        <v>506160</v>
      </c>
      <c r="Q36" s="89">
        <v>2</v>
      </c>
      <c r="R36" s="90"/>
      <c r="S36" s="91">
        <f t="shared" si="17"/>
        <v>2812</v>
      </c>
      <c r="T36" s="91">
        <f t="shared" si="18"/>
        <v>506160</v>
      </c>
      <c r="U36" s="92"/>
      <c r="V36" s="92"/>
      <c r="W36" s="92"/>
      <c r="X36" s="92"/>
      <c r="Y36" s="93"/>
      <c r="Z36" s="94"/>
      <c r="AA36" s="94"/>
    </row>
    <row r="37" spans="1:27" s="95" customFormat="1" ht="32.25" customHeight="1" x14ac:dyDescent="0.25">
      <c r="A37" s="89">
        <v>4</v>
      </c>
      <c r="B37" s="396" t="s">
        <v>1718</v>
      </c>
      <c r="C37" s="171" t="s">
        <v>59</v>
      </c>
      <c r="D37" s="125">
        <v>3</v>
      </c>
      <c r="E37" s="424"/>
      <c r="F37" s="102">
        <v>0.83333333333333337</v>
      </c>
      <c r="G37" s="156">
        <v>17</v>
      </c>
      <c r="H37" s="102">
        <v>0.95833333333333337</v>
      </c>
      <c r="I37" s="156">
        <f t="shared" si="14"/>
        <v>17</v>
      </c>
      <c r="J37" s="102"/>
      <c r="K37" s="172" t="s">
        <v>1688</v>
      </c>
      <c r="L37" s="102"/>
      <c r="M37" s="172" t="s">
        <v>1732</v>
      </c>
      <c r="N37" s="126">
        <f t="shared" si="19"/>
        <v>180</v>
      </c>
      <c r="O37" s="89">
        <v>509</v>
      </c>
      <c r="P37" s="156">
        <f t="shared" si="20"/>
        <v>91620</v>
      </c>
      <c r="Q37" s="89">
        <v>2</v>
      </c>
      <c r="R37" s="90"/>
      <c r="S37" s="91">
        <f t="shared" si="17"/>
        <v>509</v>
      </c>
      <c r="T37" s="91">
        <f t="shared" si="18"/>
        <v>91620</v>
      </c>
      <c r="U37" s="92"/>
      <c r="V37" s="92"/>
      <c r="W37" s="92"/>
      <c r="X37" s="92"/>
      <c r="Y37" s="93"/>
      <c r="Z37" s="94"/>
      <c r="AA37" s="94"/>
    </row>
    <row r="38" spans="1:27" s="95" customFormat="1" ht="31.5" customHeight="1" x14ac:dyDescent="0.25">
      <c r="A38" s="89">
        <v>5</v>
      </c>
      <c r="B38" s="396" t="s">
        <v>1719</v>
      </c>
      <c r="C38" s="171" t="s">
        <v>64</v>
      </c>
      <c r="D38" s="125">
        <v>3</v>
      </c>
      <c r="E38" s="424"/>
      <c r="F38" s="102">
        <v>0.83333333333333337</v>
      </c>
      <c r="G38" s="156">
        <v>17</v>
      </c>
      <c r="H38" s="102">
        <v>0.95833333333333337</v>
      </c>
      <c r="I38" s="156">
        <f t="shared" si="14"/>
        <v>17</v>
      </c>
      <c r="J38" s="102"/>
      <c r="K38" s="172" t="s">
        <v>1688</v>
      </c>
      <c r="L38" s="102"/>
      <c r="M38" s="172" t="s">
        <v>144</v>
      </c>
      <c r="N38" s="126">
        <f t="shared" si="19"/>
        <v>180</v>
      </c>
      <c r="O38" s="89">
        <v>1784</v>
      </c>
      <c r="P38" s="156">
        <f t="shared" si="20"/>
        <v>321120</v>
      </c>
      <c r="Q38" s="89">
        <v>2</v>
      </c>
      <c r="R38" s="90"/>
      <c r="S38" s="91">
        <f t="shared" si="8"/>
        <v>1784</v>
      </c>
      <c r="T38" s="91">
        <f t="shared" si="9"/>
        <v>321120</v>
      </c>
      <c r="U38" s="92"/>
      <c r="V38" s="92"/>
      <c r="W38" s="92"/>
      <c r="X38" s="92"/>
      <c r="Y38" s="93"/>
      <c r="Z38" s="94"/>
      <c r="AA38" s="94"/>
    </row>
    <row r="39" spans="1:27" s="95" customFormat="1" ht="35.25" customHeight="1" x14ac:dyDescent="0.25">
      <c r="A39" s="89">
        <v>6</v>
      </c>
      <c r="B39" s="396" t="s">
        <v>1720</v>
      </c>
      <c r="C39" s="171" t="s">
        <v>60</v>
      </c>
      <c r="D39" s="125">
        <v>2</v>
      </c>
      <c r="E39" s="424"/>
      <c r="F39" s="102">
        <v>0.83333333333333337</v>
      </c>
      <c r="G39" s="156">
        <v>17</v>
      </c>
      <c r="H39" s="102">
        <v>0.95833333333333337</v>
      </c>
      <c r="I39" s="156">
        <f t="shared" si="14"/>
        <v>17</v>
      </c>
      <c r="J39" s="102"/>
      <c r="K39" s="172" t="s">
        <v>1688</v>
      </c>
      <c r="L39" s="102"/>
      <c r="M39" s="172" t="s">
        <v>160</v>
      </c>
      <c r="N39" s="126">
        <f t="shared" si="19"/>
        <v>180</v>
      </c>
      <c r="O39" s="89">
        <v>1561</v>
      </c>
      <c r="P39" s="156">
        <f t="shared" si="20"/>
        <v>280980</v>
      </c>
      <c r="Q39" s="89">
        <v>2</v>
      </c>
      <c r="R39" s="90"/>
      <c r="S39" s="91">
        <f t="shared" ref="S39:S46" si="21">O39</f>
        <v>1561</v>
      </c>
      <c r="T39" s="91">
        <f t="shared" ref="T39:T46" si="22">P39</f>
        <v>280980</v>
      </c>
      <c r="U39" s="92"/>
      <c r="V39" s="92"/>
      <c r="W39" s="92"/>
      <c r="X39" s="92"/>
      <c r="Y39" s="93"/>
      <c r="Z39" s="94"/>
      <c r="AA39" s="94"/>
    </row>
    <row r="40" spans="1:27" s="95" customFormat="1" ht="35.25" customHeight="1" x14ac:dyDescent="0.25">
      <c r="A40" s="89">
        <v>7</v>
      </c>
      <c r="B40" s="396" t="s">
        <v>1721</v>
      </c>
      <c r="C40" s="171" t="s">
        <v>60</v>
      </c>
      <c r="D40" s="125">
        <v>2.5</v>
      </c>
      <c r="E40" s="424"/>
      <c r="F40" s="102">
        <v>0.83333333333333337</v>
      </c>
      <c r="G40" s="156">
        <v>17</v>
      </c>
      <c r="H40" s="102">
        <v>0.95833333333333337</v>
      </c>
      <c r="I40" s="156">
        <f t="shared" si="14"/>
        <v>17</v>
      </c>
      <c r="J40" s="102"/>
      <c r="K40" s="172" t="s">
        <v>1688</v>
      </c>
      <c r="L40" s="102"/>
      <c r="M40" s="172" t="s">
        <v>1733</v>
      </c>
      <c r="N40" s="126">
        <f t="shared" si="19"/>
        <v>180</v>
      </c>
      <c r="O40" s="89">
        <v>1215</v>
      </c>
      <c r="P40" s="156">
        <f t="shared" si="20"/>
        <v>218700</v>
      </c>
      <c r="Q40" s="89">
        <v>2</v>
      </c>
      <c r="R40" s="90"/>
      <c r="S40" s="91">
        <f t="shared" si="21"/>
        <v>1215</v>
      </c>
      <c r="T40" s="91">
        <f t="shared" si="22"/>
        <v>218700</v>
      </c>
      <c r="U40" s="92"/>
      <c r="V40" s="92"/>
      <c r="W40" s="92"/>
      <c r="X40" s="92"/>
      <c r="Y40" s="93"/>
      <c r="Z40" s="94"/>
      <c r="AA40" s="94"/>
    </row>
    <row r="41" spans="1:27" s="95" customFormat="1" ht="35.25" customHeight="1" x14ac:dyDescent="0.25">
      <c r="A41" s="89">
        <v>8</v>
      </c>
      <c r="B41" s="396" t="s">
        <v>1734</v>
      </c>
      <c r="C41" s="171" t="s">
        <v>60</v>
      </c>
      <c r="D41" s="125">
        <v>2.5</v>
      </c>
      <c r="E41" s="424"/>
      <c r="F41" s="102">
        <v>0.83333333333333337</v>
      </c>
      <c r="G41" s="156">
        <v>17</v>
      </c>
      <c r="H41" s="102">
        <v>0.95833333333333337</v>
      </c>
      <c r="I41" s="156">
        <f t="shared" si="14"/>
        <v>17</v>
      </c>
      <c r="J41" s="102"/>
      <c r="K41" s="172" t="s">
        <v>1688</v>
      </c>
      <c r="L41" s="102"/>
      <c r="M41" s="172" t="s">
        <v>163</v>
      </c>
      <c r="N41" s="126">
        <f t="shared" si="19"/>
        <v>180</v>
      </c>
      <c r="O41" s="89">
        <v>1312</v>
      </c>
      <c r="P41" s="156">
        <f t="shared" si="20"/>
        <v>236160</v>
      </c>
      <c r="Q41" s="89">
        <v>2</v>
      </c>
      <c r="R41" s="90"/>
      <c r="S41" s="91">
        <f t="shared" si="21"/>
        <v>1312</v>
      </c>
      <c r="T41" s="91">
        <f t="shared" si="22"/>
        <v>236160</v>
      </c>
      <c r="U41" s="92"/>
      <c r="V41" s="92"/>
      <c r="W41" s="92"/>
      <c r="X41" s="92"/>
      <c r="Y41" s="93"/>
      <c r="Z41" s="94"/>
      <c r="AA41" s="94"/>
    </row>
    <row r="42" spans="1:27" s="95" customFormat="1" ht="35.25" customHeight="1" x14ac:dyDescent="0.25">
      <c r="A42" s="89">
        <v>9</v>
      </c>
      <c r="B42" s="396" t="s">
        <v>1722</v>
      </c>
      <c r="C42" s="171" t="s">
        <v>63</v>
      </c>
      <c r="D42" s="125">
        <v>5.5</v>
      </c>
      <c r="E42" s="424"/>
      <c r="F42" s="102">
        <v>0.83333333333333337</v>
      </c>
      <c r="G42" s="156">
        <v>17</v>
      </c>
      <c r="H42" s="102">
        <v>0.95833333333333337</v>
      </c>
      <c r="I42" s="156">
        <f t="shared" si="14"/>
        <v>17</v>
      </c>
      <c r="J42" s="102"/>
      <c r="K42" s="172" t="s">
        <v>1688</v>
      </c>
      <c r="L42" s="102"/>
      <c r="M42" s="172" t="s">
        <v>292</v>
      </c>
      <c r="N42" s="126">
        <f t="shared" si="19"/>
        <v>180</v>
      </c>
      <c r="O42" s="89">
        <v>6381</v>
      </c>
      <c r="P42" s="156">
        <f t="shared" si="20"/>
        <v>1148580</v>
      </c>
      <c r="Q42" s="89">
        <v>2</v>
      </c>
      <c r="R42" s="90"/>
      <c r="S42" s="91">
        <f t="shared" si="21"/>
        <v>6381</v>
      </c>
      <c r="T42" s="91">
        <f t="shared" si="22"/>
        <v>1148580</v>
      </c>
      <c r="U42" s="92"/>
      <c r="V42" s="92"/>
      <c r="W42" s="92"/>
      <c r="X42" s="92"/>
      <c r="Y42" s="93"/>
      <c r="Z42" s="94"/>
      <c r="AA42" s="94"/>
    </row>
    <row r="43" spans="1:27" s="95" customFormat="1" ht="35.25" customHeight="1" x14ac:dyDescent="0.25">
      <c r="A43" s="89">
        <v>10</v>
      </c>
      <c r="B43" s="396" t="s">
        <v>1806</v>
      </c>
      <c r="C43" s="171" t="s">
        <v>63</v>
      </c>
      <c r="D43" s="125">
        <v>3</v>
      </c>
      <c r="E43" s="424"/>
      <c r="F43" s="102">
        <v>0.83333333333333337</v>
      </c>
      <c r="G43" s="156">
        <v>17</v>
      </c>
      <c r="H43" s="102">
        <v>0.95833333333333337</v>
      </c>
      <c r="I43" s="156">
        <f t="shared" si="14"/>
        <v>17</v>
      </c>
      <c r="J43" s="102"/>
      <c r="K43" s="172" t="s">
        <v>1688</v>
      </c>
      <c r="L43" s="102"/>
      <c r="M43" s="172" t="s">
        <v>1807</v>
      </c>
      <c r="N43" s="126">
        <f t="shared" si="19"/>
        <v>180</v>
      </c>
      <c r="O43" s="89">
        <v>8020</v>
      </c>
      <c r="P43" s="156">
        <f t="shared" si="20"/>
        <v>1443600</v>
      </c>
      <c r="Q43" s="89">
        <v>2</v>
      </c>
      <c r="R43" s="90"/>
      <c r="S43" s="91">
        <f t="shared" si="21"/>
        <v>8020</v>
      </c>
      <c r="T43" s="91">
        <f t="shared" si="22"/>
        <v>1443600</v>
      </c>
      <c r="U43" s="92"/>
      <c r="V43" s="92"/>
      <c r="W43" s="92"/>
      <c r="X43" s="92"/>
      <c r="Y43" s="93"/>
      <c r="Z43" s="94"/>
      <c r="AA43" s="94"/>
    </row>
    <row r="44" spans="1:27" s="95" customFormat="1" ht="35.25" customHeight="1" x14ac:dyDescent="0.25">
      <c r="A44" s="89">
        <v>11</v>
      </c>
      <c r="B44" s="396" t="s">
        <v>1723</v>
      </c>
      <c r="C44" s="171" t="s">
        <v>57</v>
      </c>
      <c r="D44" s="125">
        <v>4.5</v>
      </c>
      <c r="E44" s="424"/>
      <c r="F44" s="102">
        <v>0.83333333333333337</v>
      </c>
      <c r="G44" s="156">
        <v>17</v>
      </c>
      <c r="H44" s="102">
        <v>0.95833333333333337</v>
      </c>
      <c r="I44" s="156">
        <f t="shared" si="14"/>
        <v>17</v>
      </c>
      <c r="J44" s="102"/>
      <c r="K44" s="172" t="s">
        <v>1688</v>
      </c>
      <c r="L44" s="102"/>
      <c r="M44" s="172" t="s">
        <v>281</v>
      </c>
      <c r="N44" s="126">
        <f t="shared" si="19"/>
        <v>180</v>
      </c>
      <c r="O44" s="89">
        <v>2936</v>
      </c>
      <c r="P44" s="156">
        <f t="shared" si="20"/>
        <v>528480</v>
      </c>
      <c r="Q44" s="89">
        <v>2</v>
      </c>
      <c r="R44" s="90"/>
      <c r="S44" s="91">
        <f t="shared" si="21"/>
        <v>2936</v>
      </c>
      <c r="T44" s="91">
        <f t="shared" si="22"/>
        <v>528480</v>
      </c>
      <c r="U44" s="92"/>
      <c r="V44" s="92"/>
      <c r="W44" s="92"/>
      <c r="X44" s="92"/>
      <c r="Y44" s="93"/>
      <c r="Z44" s="94"/>
      <c r="AA44" s="94"/>
    </row>
    <row r="45" spans="1:27" s="95" customFormat="1" ht="35.25" customHeight="1" x14ac:dyDescent="0.25">
      <c r="A45" s="89">
        <v>12</v>
      </c>
      <c r="B45" s="396" t="s">
        <v>1724</v>
      </c>
      <c r="C45" s="171" t="s">
        <v>57</v>
      </c>
      <c r="D45" s="125">
        <v>3.5</v>
      </c>
      <c r="E45" s="424"/>
      <c r="F45" s="102">
        <v>0.83333333333333337</v>
      </c>
      <c r="G45" s="156">
        <v>17</v>
      </c>
      <c r="H45" s="102">
        <v>0.95833333333333337</v>
      </c>
      <c r="I45" s="156">
        <f t="shared" si="14"/>
        <v>17</v>
      </c>
      <c r="J45" s="102"/>
      <c r="K45" s="172" t="s">
        <v>1688</v>
      </c>
      <c r="L45" s="102"/>
      <c r="M45" s="172" t="s">
        <v>153</v>
      </c>
      <c r="N45" s="126">
        <f t="shared" si="19"/>
        <v>180</v>
      </c>
      <c r="O45" s="89">
        <v>3732</v>
      </c>
      <c r="P45" s="156">
        <f t="shared" si="20"/>
        <v>671760</v>
      </c>
      <c r="Q45" s="89">
        <v>2</v>
      </c>
      <c r="R45" s="90"/>
      <c r="S45" s="91">
        <f t="shared" si="21"/>
        <v>3732</v>
      </c>
      <c r="T45" s="91">
        <f t="shared" si="22"/>
        <v>671760</v>
      </c>
      <c r="U45" s="92"/>
      <c r="V45" s="92"/>
      <c r="W45" s="92"/>
      <c r="X45" s="92"/>
      <c r="Y45" s="93"/>
      <c r="Z45" s="94"/>
      <c r="AA45" s="94"/>
    </row>
    <row r="46" spans="1:27" s="95" customFormat="1" ht="35.25" customHeight="1" x14ac:dyDescent="0.25">
      <c r="A46" s="89">
        <v>13</v>
      </c>
      <c r="B46" s="396" t="s">
        <v>1354</v>
      </c>
      <c r="C46" s="171" t="s">
        <v>63</v>
      </c>
      <c r="D46" s="125">
        <v>2</v>
      </c>
      <c r="E46" s="424"/>
      <c r="F46" s="102">
        <v>0.83333333333333337</v>
      </c>
      <c r="G46" s="156">
        <v>17</v>
      </c>
      <c r="H46" s="102">
        <v>0.95833333333333337</v>
      </c>
      <c r="I46" s="156">
        <f t="shared" si="14"/>
        <v>17</v>
      </c>
      <c r="J46" s="102"/>
      <c r="K46" s="172" t="s">
        <v>1688</v>
      </c>
      <c r="L46" s="102"/>
      <c r="M46" s="172" t="s">
        <v>1355</v>
      </c>
      <c r="N46" s="126">
        <f t="shared" si="19"/>
        <v>180</v>
      </c>
      <c r="O46" s="89">
        <v>2555</v>
      </c>
      <c r="P46" s="156">
        <f t="shared" si="20"/>
        <v>459900</v>
      </c>
      <c r="Q46" s="89">
        <v>2</v>
      </c>
      <c r="R46" s="90"/>
      <c r="S46" s="91">
        <f t="shared" si="21"/>
        <v>2555</v>
      </c>
      <c r="T46" s="91">
        <f t="shared" si="22"/>
        <v>459900</v>
      </c>
      <c r="U46" s="92"/>
      <c r="V46" s="92"/>
      <c r="W46" s="92"/>
      <c r="X46" s="92"/>
      <c r="Y46" s="93"/>
      <c r="Z46" s="94"/>
      <c r="AA46" s="94"/>
    </row>
    <row r="47" spans="1:27" s="95" customFormat="1" ht="35.25" customHeight="1" x14ac:dyDescent="0.25">
      <c r="A47" s="89">
        <v>14</v>
      </c>
      <c r="B47" s="396" t="s">
        <v>1725</v>
      </c>
      <c r="C47" s="171" t="s">
        <v>58</v>
      </c>
      <c r="D47" s="125">
        <v>2</v>
      </c>
      <c r="E47" s="424"/>
      <c r="F47" s="102">
        <v>0.83333333333333337</v>
      </c>
      <c r="G47" s="156">
        <v>17</v>
      </c>
      <c r="H47" s="102">
        <v>0.95833333333333337</v>
      </c>
      <c r="I47" s="156">
        <f t="shared" si="14"/>
        <v>17</v>
      </c>
      <c r="J47" s="102"/>
      <c r="K47" s="172" t="s">
        <v>1688</v>
      </c>
      <c r="L47" s="102"/>
      <c r="M47" s="172" t="s">
        <v>1735</v>
      </c>
      <c r="N47" s="126">
        <f t="shared" si="19"/>
        <v>180</v>
      </c>
      <c r="O47" s="89">
        <v>1264</v>
      </c>
      <c r="P47" s="156">
        <f t="shared" si="20"/>
        <v>227520</v>
      </c>
      <c r="Q47" s="89">
        <v>2</v>
      </c>
      <c r="R47" s="90"/>
      <c r="S47" s="91">
        <f t="shared" si="8"/>
        <v>1264</v>
      </c>
      <c r="T47" s="91">
        <f t="shared" si="9"/>
        <v>227520</v>
      </c>
      <c r="U47" s="92"/>
      <c r="V47" s="92"/>
      <c r="W47" s="92"/>
      <c r="X47" s="92"/>
      <c r="Y47" s="93"/>
      <c r="Z47" s="94"/>
      <c r="AA47" s="94"/>
    </row>
    <row r="48" spans="1:27" s="95" customFormat="1" ht="40.5" customHeight="1" x14ac:dyDescent="0.25">
      <c r="A48" s="89">
        <v>15</v>
      </c>
      <c r="B48" s="396" t="s">
        <v>1726</v>
      </c>
      <c r="C48" s="171" t="s">
        <v>60</v>
      </c>
      <c r="D48" s="125">
        <v>1</v>
      </c>
      <c r="E48" s="424"/>
      <c r="F48" s="102">
        <v>0.83333333333333337</v>
      </c>
      <c r="G48" s="156">
        <v>17</v>
      </c>
      <c r="H48" s="102">
        <v>0.95833333333333337</v>
      </c>
      <c r="I48" s="156">
        <f t="shared" si="14"/>
        <v>17</v>
      </c>
      <c r="J48" s="102"/>
      <c r="K48" s="172" t="s">
        <v>1688</v>
      </c>
      <c r="L48" s="102"/>
      <c r="M48" s="172" t="s">
        <v>1736</v>
      </c>
      <c r="N48" s="126">
        <f t="shared" si="19"/>
        <v>180</v>
      </c>
      <c r="O48" s="89">
        <v>1514</v>
      </c>
      <c r="P48" s="156">
        <f t="shared" si="20"/>
        <v>272520</v>
      </c>
      <c r="Q48" s="89">
        <v>2</v>
      </c>
      <c r="R48" s="90"/>
      <c r="S48" s="91">
        <f t="shared" si="4"/>
        <v>1514</v>
      </c>
      <c r="T48" s="91">
        <f t="shared" si="5"/>
        <v>272520</v>
      </c>
      <c r="U48" s="92"/>
      <c r="V48" s="92"/>
      <c r="W48" s="92"/>
      <c r="X48" s="92"/>
      <c r="Y48" s="93"/>
      <c r="Z48" s="94"/>
      <c r="AA48" s="94"/>
    </row>
    <row r="49" spans="1:27" s="95" customFormat="1" ht="36" customHeight="1" x14ac:dyDescent="0.25">
      <c r="A49" s="89">
        <v>16</v>
      </c>
      <c r="B49" s="396" t="s">
        <v>1744</v>
      </c>
      <c r="C49" s="171" t="s">
        <v>61</v>
      </c>
      <c r="D49" s="125">
        <v>2.5</v>
      </c>
      <c r="E49" s="424"/>
      <c r="F49" s="102">
        <v>0.83333333333333337</v>
      </c>
      <c r="G49" s="156">
        <v>17</v>
      </c>
      <c r="H49" s="102">
        <v>0.95833333333333337</v>
      </c>
      <c r="I49" s="156">
        <f t="shared" si="14"/>
        <v>17</v>
      </c>
      <c r="J49" s="102"/>
      <c r="K49" s="172" t="s">
        <v>1688</v>
      </c>
      <c r="L49" s="102"/>
      <c r="M49" s="172" t="s">
        <v>202</v>
      </c>
      <c r="N49" s="126">
        <f>VALUE(DAY(I49)*24*60+VALUE(HOUR(H49)*60+MINUTE(H49)))-SUM(VALUE(DAY(G49)*24*60+VALUE(HOUR(F49)*60+MINUTE(F49))))</f>
        <v>180</v>
      </c>
      <c r="O49" s="89">
        <v>2752</v>
      </c>
      <c r="P49" s="156">
        <f>O49*N49</f>
        <v>495360</v>
      </c>
      <c r="Q49" s="89">
        <v>2</v>
      </c>
      <c r="R49" s="90"/>
      <c r="S49" s="91">
        <f>O49</f>
        <v>2752</v>
      </c>
      <c r="T49" s="91">
        <f>P49</f>
        <v>495360</v>
      </c>
      <c r="U49" s="92"/>
      <c r="V49" s="92"/>
      <c r="W49" s="92"/>
      <c r="X49" s="92"/>
      <c r="Y49" s="93"/>
      <c r="Z49" s="94"/>
      <c r="AA49" s="94"/>
    </row>
    <row r="50" spans="1:27" s="95" customFormat="1" ht="30.75" customHeight="1" x14ac:dyDescent="0.25">
      <c r="A50" s="701" t="s">
        <v>1737</v>
      </c>
      <c r="B50" s="702"/>
      <c r="C50" s="702"/>
      <c r="D50" s="702"/>
      <c r="E50" s="702"/>
      <c r="F50" s="702"/>
      <c r="G50" s="702"/>
      <c r="H50" s="702"/>
      <c r="I50" s="702"/>
      <c r="J50" s="702"/>
      <c r="K50" s="702"/>
      <c r="L50" s="702"/>
      <c r="M50" s="702"/>
      <c r="N50" s="702"/>
      <c r="O50" s="702"/>
      <c r="P50" s="702"/>
      <c r="Q50" s="703"/>
      <c r="R50" s="90"/>
      <c r="S50" s="91"/>
      <c r="T50" s="91"/>
      <c r="U50" s="91"/>
      <c r="V50" s="92"/>
      <c r="W50" s="92"/>
      <c r="X50" s="92"/>
      <c r="Y50" s="93"/>
      <c r="Z50" s="94"/>
      <c r="AA50" s="94"/>
    </row>
    <row r="51" spans="1:27" s="95" customFormat="1" ht="40.5" customHeight="1" x14ac:dyDescent="0.25">
      <c r="A51" s="167" t="s">
        <v>7</v>
      </c>
      <c r="B51" s="168" t="s">
        <v>147</v>
      </c>
      <c r="C51" s="89" t="s">
        <v>148</v>
      </c>
      <c r="D51" s="89">
        <v>70</v>
      </c>
      <c r="E51" s="169">
        <v>0.47916666666666669</v>
      </c>
      <c r="F51" s="102">
        <v>0.45833333333333331</v>
      </c>
      <c r="G51" s="156">
        <v>18</v>
      </c>
      <c r="H51" s="102">
        <v>0.66666666666666663</v>
      </c>
      <c r="I51" s="156">
        <f>+G51</f>
        <v>18</v>
      </c>
      <c r="J51" s="168"/>
      <c r="K51" s="165" t="s">
        <v>150</v>
      </c>
      <c r="L51" s="170"/>
      <c r="M51" s="158"/>
      <c r="N51" s="158"/>
      <c r="O51" s="158"/>
      <c r="P51" s="89"/>
      <c r="Q51" s="89"/>
      <c r="R51" s="90"/>
      <c r="S51" s="91"/>
      <c r="T51" s="91"/>
      <c r="U51" s="91"/>
      <c r="V51" s="92"/>
      <c r="W51" s="92"/>
      <c r="X51" s="92"/>
      <c r="Y51" s="93"/>
      <c r="Z51" s="94"/>
      <c r="AA51" s="94"/>
    </row>
    <row r="52" spans="1:27" s="95" customFormat="1" ht="30.75" customHeight="1" x14ac:dyDescent="0.25">
      <c r="A52" s="167" t="s">
        <v>8</v>
      </c>
      <c r="B52" s="698" t="s">
        <v>1785</v>
      </c>
      <c r="C52" s="699"/>
      <c r="D52" s="699"/>
      <c r="E52" s="699"/>
      <c r="F52" s="699"/>
      <c r="G52" s="699"/>
      <c r="H52" s="699"/>
      <c r="I52" s="699"/>
      <c r="J52" s="699"/>
      <c r="K52" s="699"/>
      <c r="L52" s="699"/>
      <c r="M52" s="699"/>
      <c r="N52" s="699"/>
      <c r="O52" s="699"/>
      <c r="P52" s="699"/>
      <c r="Q52" s="700"/>
      <c r="R52" s="90"/>
      <c r="S52" s="91"/>
      <c r="T52" s="91"/>
      <c r="U52" s="91"/>
      <c r="V52" s="92"/>
      <c r="W52" s="92"/>
      <c r="X52" s="92"/>
      <c r="Y52" s="93"/>
      <c r="Z52" s="94"/>
      <c r="AA52" s="94"/>
    </row>
    <row r="53" spans="1:27" s="95" customFormat="1" ht="36" customHeight="1" x14ac:dyDescent="0.25">
      <c r="A53" s="89">
        <v>1</v>
      </c>
      <c r="B53" s="396" t="s">
        <v>1741</v>
      </c>
      <c r="C53" s="171" t="s">
        <v>59</v>
      </c>
      <c r="D53" s="125">
        <v>2.5</v>
      </c>
      <c r="E53" s="424"/>
      <c r="F53" s="102">
        <v>0.45833333333333331</v>
      </c>
      <c r="G53" s="156">
        <v>18</v>
      </c>
      <c r="H53" s="102">
        <v>0.66666666666666663</v>
      </c>
      <c r="I53" s="156">
        <f t="shared" ref="I53:I67" si="23">+G53</f>
        <v>18</v>
      </c>
      <c r="J53" s="102"/>
      <c r="K53" s="172" t="s">
        <v>1688</v>
      </c>
      <c r="L53" s="102"/>
      <c r="M53" s="172" t="s">
        <v>1756</v>
      </c>
      <c r="N53" s="126">
        <f t="shared" ref="N53:N64" si="24">VALUE(DAY(I53)*24*60+VALUE(HOUR(H53)*60+MINUTE(H53)))-SUM(VALUE(DAY(G53)*24*60+VALUE(HOUR(F53)*60+MINUTE(F53))))</f>
        <v>300</v>
      </c>
      <c r="O53" s="89">
        <v>2315</v>
      </c>
      <c r="P53" s="156">
        <f t="shared" ref="P53:P64" si="25">O53*N53</f>
        <v>694500</v>
      </c>
      <c r="Q53" s="89">
        <v>2</v>
      </c>
      <c r="R53" s="90"/>
      <c r="S53" s="91">
        <f t="shared" ref="S53:S64" si="26">O53</f>
        <v>2315</v>
      </c>
      <c r="T53" s="91">
        <f t="shared" ref="T53:T64" si="27">P53</f>
        <v>694500</v>
      </c>
      <c r="U53" s="92"/>
      <c r="V53" s="92"/>
      <c r="W53" s="92"/>
      <c r="X53" s="92"/>
      <c r="Y53" s="93"/>
      <c r="Z53" s="94"/>
      <c r="AA53" s="94"/>
    </row>
    <row r="54" spans="1:27" s="95" customFormat="1" ht="36" customHeight="1" x14ac:dyDescent="0.25">
      <c r="A54" s="89">
        <v>2</v>
      </c>
      <c r="B54" s="396" t="s">
        <v>1742</v>
      </c>
      <c r="C54" s="171" t="s">
        <v>59</v>
      </c>
      <c r="D54" s="125">
        <v>2.5</v>
      </c>
      <c r="E54" s="424"/>
      <c r="F54" s="102">
        <v>0.45833333333333331</v>
      </c>
      <c r="G54" s="156">
        <v>18</v>
      </c>
      <c r="H54" s="102">
        <v>0.66666666666666663</v>
      </c>
      <c r="I54" s="156">
        <f t="shared" si="23"/>
        <v>18</v>
      </c>
      <c r="J54" s="102"/>
      <c r="K54" s="172" t="s">
        <v>1688</v>
      </c>
      <c r="L54" s="102"/>
      <c r="M54" s="172" t="s">
        <v>259</v>
      </c>
      <c r="N54" s="126">
        <f t="shared" si="24"/>
        <v>300</v>
      </c>
      <c r="O54" s="89">
        <v>4169</v>
      </c>
      <c r="P54" s="156">
        <f t="shared" si="25"/>
        <v>1250700</v>
      </c>
      <c r="Q54" s="89">
        <v>2</v>
      </c>
      <c r="R54" s="90"/>
      <c r="S54" s="91">
        <f t="shared" si="26"/>
        <v>4169</v>
      </c>
      <c r="T54" s="91">
        <f t="shared" si="27"/>
        <v>1250700</v>
      </c>
      <c r="U54" s="92"/>
      <c r="V54" s="92"/>
      <c r="W54" s="92"/>
      <c r="X54" s="92"/>
      <c r="Y54" s="93"/>
      <c r="Z54" s="94"/>
      <c r="AA54" s="94"/>
    </row>
    <row r="55" spans="1:27" s="95" customFormat="1" ht="36" customHeight="1" x14ac:dyDescent="0.25">
      <c r="A55" s="89">
        <v>3</v>
      </c>
      <c r="B55" s="396" t="s">
        <v>1743</v>
      </c>
      <c r="C55" s="171" t="s">
        <v>28</v>
      </c>
      <c r="D55" s="125">
        <v>3</v>
      </c>
      <c r="E55" s="424"/>
      <c r="F55" s="102">
        <v>0.45833333333333331</v>
      </c>
      <c r="G55" s="156">
        <v>18</v>
      </c>
      <c r="H55" s="102">
        <v>0.66666666666666663</v>
      </c>
      <c r="I55" s="156">
        <f t="shared" si="23"/>
        <v>18</v>
      </c>
      <c r="J55" s="102"/>
      <c r="K55" s="172" t="s">
        <v>1688</v>
      </c>
      <c r="L55" s="102"/>
      <c r="M55" s="172" t="s">
        <v>1757</v>
      </c>
      <c r="N55" s="126">
        <f t="shared" si="24"/>
        <v>300</v>
      </c>
      <c r="O55" s="89">
        <v>5618</v>
      </c>
      <c r="P55" s="156">
        <f t="shared" si="25"/>
        <v>1685400</v>
      </c>
      <c r="Q55" s="89">
        <v>2</v>
      </c>
      <c r="R55" s="90"/>
      <c r="S55" s="91">
        <f t="shared" si="26"/>
        <v>5618</v>
      </c>
      <c r="T55" s="91">
        <f t="shared" si="27"/>
        <v>1685400</v>
      </c>
      <c r="U55" s="92"/>
      <c r="V55" s="92"/>
      <c r="W55" s="92"/>
      <c r="X55" s="92"/>
      <c r="Y55" s="93"/>
      <c r="Z55" s="94"/>
      <c r="AA55" s="94"/>
    </row>
    <row r="56" spans="1:27" s="95" customFormat="1" ht="36" customHeight="1" x14ac:dyDescent="0.25">
      <c r="A56" s="89">
        <v>4</v>
      </c>
      <c r="B56" s="396" t="s">
        <v>1745</v>
      </c>
      <c r="C56" s="171" t="s">
        <v>58</v>
      </c>
      <c r="D56" s="125">
        <v>2</v>
      </c>
      <c r="E56" s="424"/>
      <c r="F56" s="102">
        <v>0.45833333333333331</v>
      </c>
      <c r="G56" s="156">
        <v>18</v>
      </c>
      <c r="H56" s="102">
        <v>0.66666666666666663</v>
      </c>
      <c r="I56" s="156">
        <f t="shared" si="23"/>
        <v>18</v>
      </c>
      <c r="J56" s="102"/>
      <c r="K56" s="172" t="s">
        <v>1688</v>
      </c>
      <c r="L56" s="102"/>
      <c r="M56" s="172" t="s">
        <v>185</v>
      </c>
      <c r="N56" s="126">
        <f t="shared" si="24"/>
        <v>300</v>
      </c>
      <c r="O56" s="89">
        <v>1610</v>
      </c>
      <c r="P56" s="156">
        <f t="shared" si="25"/>
        <v>483000</v>
      </c>
      <c r="Q56" s="89">
        <v>2</v>
      </c>
      <c r="R56" s="90"/>
      <c r="S56" s="91">
        <f t="shared" si="26"/>
        <v>1610</v>
      </c>
      <c r="T56" s="91">
        <f t="shared" si="27"/>
        <v>483000</v>
      </c>
      <c r="U56" s="92"/>
      <c r="V56" s="92"/>
      <c r="W56" s="92"/>
      <c r="X56" s="92"/>
      <c r="Y56" s="93"/>
      <c r="Z56" s="94"/>
      <c r="AA56" s="94"/>
    </row>
    <row r="57" spans="1:27" s="95" customFormat="1" ht="36" customHeight="1" x14ac:dyDescent="0.25">
      <c r="A57" s="89">
        <v>5</v>
      </c>
      <c r="B57" s="396" t="s">
        <v>1746</v>
      </c>
      <c r="C57" s="171" t="s">
        <v>60</v>
      </c>
      <c r="D57" s="125">
        <v>2</v>
      </c>
      <c r="E57" s="424"/>
      <c r="F57" s="102">
        <v>0.45833333333333331</v>
      </c>
      <c r="G57" s="156">
        <v>18</v>
      </c>
      <c r="H57" s="102">
        <v>0.66666666666666663</v>
      </c>
      <c r="I57" s="156">
        <f t="shared" si="23"/>
        <v>18</v>
      </c>
      <c r="J57" s="102"/>
      <c r="K57" s="172" t="s">
        <v>1688</v>
      </c>
      <c r="L57" s="102"/>
      <c r="M57" s="172" t="s">
        <v>1758</v>
      </c>
      <c r="N57" s="126">
        <f t="shared" si="24"/>
        <v>300</v>
      </c>
      <c r="O57" s="89">
        <v>1122</v>
      </c>
      <c r="P57" s="156">
        <f t="shared" si="25"/>
        <v>336600</v>
      </c>
      <c r="Q57" s="89">
        <v>2</v>
      </c>
      <c r="R57" s="90"/>
      <c r="S57" s="91">
        <f t="shared" si="26"/>
        <v>1122</v>
      </c>
      <c r="T57" s="91">
        <f t="shared" si="27"/>
        <v>336600</v>
      </c>
      <c r="U57" s="92"/>
      <c r="V57" s="92"/>
      <c r="W57" s="92"/>
      <c r="X57" s="92"/>
      <c r="Y57" s="93"/>
      <c r="Z57" s="94"/>
      <c r="AA57" s="94"/>
    </row>
    <row r="58" spans="1:27" s="95" customFormat="1" ht="36" customHeight="1" x14ac:dyDescent="0.25">
      <c r="A58" s="89">
        <v>6</v>
      </c>
      <c r="B58" s="396" t="s">
        <v>1747</v>
      </c>
      <c r="C58" s="171" t="s">
        <v>64</v>
      </c>
      <c r="D58" s="125">
        <v>2</v>
      </c>
      <c r="E58" s="424"/>
      <c r="F58" s="102">
        <v>0.45833333333333331</v>
      </c>
      <c r="G58" s="156">
        <v>18</v>
      </c>
      <c r="H58" s="102">
        <v>0.66666666666666663</v>
      </c>
      <c r="I58" s="156">
        <f t="shared" si="23"/>
        <v>18</v>
      </c>
      <c r="J58" s="102"/>
      <c r="K58" s="172" t="s">
        <v>1688</v>
      </c>
      <c r="L58" s="102"/>
      <c r="M58" s="172" t="s">
        <v>209</v>
      </c>
      <c r="N58" s="126">
        <f t="shared" si="24"/>
        <v>300</v>
      </c>
      <c r="O58" s="89">
        <v>1545</v>
      </c>
      <c r="P58" s="156">
        <f t="shared" si="25"/>
        <v>463500</v>
      </c>
      <c r="Q58" s="89">
        <v>2</v>
      </c>
      <c r="R58" s="90"/>
      <c r="S58" s="91">
        <f t="shared" si="26"/>
        <v>1545</v>
      </c>
      <c r="T58" s="91">
        <f t="shared" si="27"/>
        <v>463500</v>
      </c>
      <c r="U58" s="92"/>
      <c r="V58" s="92"/>
      <c r="W58" s="92"/>
      <c r="X58" s="92"/>
      <c r="Y58" s="93"/>
      <c r="Z58" s="94"/>
      <c r="AA58" s="94"/>
    </row>
    <row r="59" spans="1:27" s="95" customFormat="1" ht="34.5" customHeight="1" x14ac:dyDescent="0.25">
      <c r="A59" s="89">
        <v>7</v>
      </c>
      <c r="B59" s="396" t="s">
        <v>1748</v>
      </c>
      <c r="C59" s="171" t="s">
        <v>60</v>
      </c>
      <c r="D59" s="125">
        <v>2</v>
      </c>
      <c r="E59" s="424"/>
      <c r="F59" s="102">
        <v>0.45833333333333331</v>
      </c>
      <c r="G59" s="156">
        <v>18</v>
      </c>
      <c r="H59" s="102">
        <v>0.66666666666666663</v>
      </c>
      <c r="I59" s="156">
        <f t="shared" si="23"/>
        <v>18</v>
      </c>
      <c r="J59" s="102"/>
      <c r="K59" s="172" t="s">
        <v>1688</v>
      </c>
      <c r="L59" s="102"/>
      <c r="M59" s="172" t="s">
        <v>1759</v>
      </c>
      <c r="N59" s="126">
        <f t="shared" si="24"/>
        <v>300</v>
      </c>
      <c r="O59" s="89">
        <v>1523</v>
      </c>
      <c r="P59" s="156">
        <f t="shared" si="25"/>
        <v>456900</v>
      </c>
      <c r="Q59" s="89">
        <v>2</v>
      </c>
      <c r="R59" s="90"/>
      <c r="S59" s="91">
        <f t="shared" si="26"/>
        <v>1523</v>
      </c>
      <c r="T59" s="91">
        <f t="shared" si="27"/>
        <v>456900</v>
      </c>
      <c r="U59" s="92"/>
      <c r="V59" s="92"/>
      <c r="W59" s="92"/>
      <c r="X59" s="92"/>
      <c r="Y59" s="93"/>
      <c r="Z59" s="94"/>
      <c r="AA59" s="94"/>
    </row>
    <row r="60" spans="1:27" s="95" customFormat="1" ht="29.25" customHeight="1" x14ac:dyDescent="0.25">
      <c r="A60" s="89">
        <v>8</v>
      </c>
      <c r="B60" s="396" t="s">
        <v>293</v>
      </c>
      <c r="C60" s="171" t="s">
        <v>61</v>
      </c>
      <c r="D60" s="125">
        <v>2</v>
      </c>
      <c r="E60" s="424"/>
      <c r="F60" s="102">
        <v>0.45833333333333331</v>
      </c>
      <c r="G60" s="156">
        <v>18</v>
      </c>
      <c r="H60" s="102">
        <v>0.66666666666666663</v>
      </c>
      <c r="I60" s="156">
        <f t="shared" si="23"/>
        <v>18</v>
      </c>
      <c r="J60" s="102"/>
      <c r="K60" s="172" t="s">
        <v>1688</v>
      </c>
      <c r="L60" s="102"/>
      <c r="M60" s="172" t="s">
        <v>294</v>
      </c>
      <c r="N60" s="126">
        <f t="shared" si="24"/>
        <v>300</v>
      </c>
      <c r="O60" s="89">
        <v>1214</v>
      </c>
      <c r="P60" s="156">
        <f t="shared" si="25"/>
        <v>364200</v>
      </c>
      <c r="Q60" s="89">
        <v>2</v>
      </c>
      <c r="R60" s="90"/>
      <c r="S60" s="91">
        <f t="shared" si="26"/>
        <v>1214</v>
      </c>
      <c r="T60" s="91">
        <f t="shared" si="27"/>
        <v>364200</v>
      </c>
      <c r="U60" s="92"/>
      <c r="V60" s="92"/>
      <c r="W60" s="92"/>
      <c r="X60" s="92"/>
      <c r="Y60" s="93"/>
      <c r="Z60" s="94"/>
      <c r="AA60" s="94"/>
    </row>
    <row r="61" spans="1:27" s="95" customFormat="1" ht="29.25" customHeight="1" x14ac:dyDescent="0.25">
      <c r="A61" s="89">
        <v>9</v>
      </c>
      <c r="B61" s="396" t="s">
        <v>1749</v>
      </c>
      <c r="C61" s="171" t="s">
        <v>57</v>
      </c>
      <c r="D61" s="125">
        <v>5</v>
      </c>
      <c r="E61" s="424"/>
      <c r="F61" s="102">
        <v>0.45833333333333331</v>
      </c>
      <c r="G61" s="156">
        <v>18</v>
      </c>
      <c r="H61" s="102">
        <v>0.66666666666666663</v>
      </c>
      <c r="I61" s="156">
        <f t="shared" si="23"/>
        <v>18</v>
      </c>
      <c r="J61" s="102"/>
      <c r="K61" s="172" t="s">
        <v>1688</v>
      </c>
      <c r="L61" s="102"/>
      <c r="M61" s="172" t="s">
        <v>273</v>
      </c>
      <c r="N61" s="126">
        <f t="shared" si="24"/>
        <v>300</v>
      </c>
      <c r="O61" s="89">
        <v>6138</v>
      </c>
      <c r="P61" s="156">
        <f t="shared" si="25"/>
        <v>1841400</v>
      </c>
      <c r="Q61" s="89">
        <v>2</v>
      </c>
      <c r="R61" s="90"/>
      <c r="S61" s="91">
        <f t="shared" si="26"/>
        <v>6138</v>
      </c>
      <c r="T61" s="91">
        <f t="shared" si="27"/>
        <v>1841400</v>
      </c>
      <c r="U61" s="92"/>
      <c r="V61" s="92"/>
      <c r="W61" s="92"/>
      <c r="X61" s="92"/>
      <c r="Y61" s="93"/>
      <c r="Z61" s="94"/>
      <c r="AA61" s="94"/>
    </row>
    <row r="62" spans="1:27" s="95" customFormat="1" ht="29.25" customHeight="1" x14ac:dyDescent="0.25">
      <c r="A62" s="89">
        <v>10</v>
      </c>
      <c r="B62" s="396" t="s">
        <v>1750</v>
      </c>
      <c r="C62" s="171" t="s">
        <v>57</v>
      </c>
      <c r="D62" s="125">
        <v>3.5</v>
      </c>
      <c r="E62" s="424"/>
      <c r="F62" s="102">
        <v>0.45833333333333331</v>
      </c>
      <c r="G62" s="156">
        <v>18</v>
      </c>
      <c r="H62" s="102">
        <v>0.66666666666666663</v>
      </c>
      <c r="I62" s="156">
        <f t="shared" si="23"/>
        <v>18</v>
      </c>
      <c r="J62" s="102"/>
      <c r="K62" s="172" t="s">
        <v>1688</v>
      </c>
      <c r="L62" s="102"/>
      <c r="M62" s="172" t="s">
        <v>271</v>
      </c>
      <c r="N62" s="126">
        <f t="shared" si="24"/>
        <v>300</v>
      </c>
      <c r="O62" s="89">
        <v>2311</v>
      </c>
      <c r="P62" s="156">
        <f t="shared" si="25"/>
        <v>693300</v>
      </c>
      <c r="Q62" s="89">
        <v>2</v>
      </c>
      <c r="R62" s="90"/>
      <c r="S62" s="91">
        <f t="shared" si="26"/>
        <v>2311</v>
      </c>
      <c r="T62" s="91">
        <f t="shared" si="27"/>
        <v>693300</v>
      </c>
      <c r="U62" s="92"/>
      <c r="V62" s="92"/>
      <c r="W62" s="92"/>
      <c r="X62" s="92"/>
      <c r="Y62" s="93"/>
      <c r="Z62" s="94"/>
      <c r="AA62" s="94"/>
    </row>
    <row r="63" spans="1:27" s="95" customFormat="1" ht="29.25" customHeight="1" x14ac:dyDescent="0.25">
      <c r="A63" s="89">
        <v>11</v>
      </c>
      <c r="B63" s="396" t="s">
        <v>1751</v>
      </c>
      <c r="C63" s="171" t="s">
        <v>61</v>
      </c>
      <c r="D63" s="125">
        <v>3.5</v>
      </c>
      <c r="E63" s="424"/>
      <c r="F63" s="102">
        <v>0.45833333333333331</v>
      </c>
      <c r="G63" s="156">
        <v>18</v>
      </c>
      <c r="H63" s="102">
        <v>0.66666666666666663</v>
      </c>
      <c r="I63" s="156">
        <f t="shared" si="23"/>
        <v>18</v>
      </c>
      <c r="J63" s="102"/>
      <c r="K63" s="172" t="s">
        <v>1688</v>
      </c>
      <c r="L63" s="102"/>
      <c r="M63" s="172" t="s">
        <v>1760</v>
      </c>
      <c r="N63" s="126">
        <f t="shared" si="24"/>
        <v>300</v>
      </c>
      <c r="O63" s="89">
        <v>5509</v>
      </c>
      <c r="P63" s="156">
        <f t="shared" si="25"/>
        <v>1652700</v>
      </c>
      <c r="Q63" s="89">
        <v>2</v>
      </c>
      <c r="R63" s="90"/>
      <c r="S63" s="91">
        <f t="shared" si="26"/>
        <v>5509</v>
      </c>
      <c r="T63" s="91">
        <f t="shared" si="27"/>
        <v>1652700</v>
      </c>
      <c r="U63" s="92"/>
      <c r="V63" s="92"/>
      <c r="W63" s="92"/>
      <c r="X63" s="92"/>
      <c r="Y63" s="93"/>
      <c r="Z63" s="94"/>
      <c r="AA63" s="94"/>
    </row>
    <row r="64" spans="1:27" s="95" customFormat="1" ht="29.25" customHeight="1" x14ac:dyDescent="0.25">
      <c r="A64" s="89">
        <v>12</v>
      </c>
      <c r="B64" s="396" t="s">
        <v>1752</v>
      </c>
      <c r="C64" s="171" t="s">
        <v>62</v>
      </c>
      <c r="D64" s="125">
        <v>2.5</v>
      </c>
      <c r="E64" s="424"/>
      <c r="F64" s="102">
        <v>0.45833333333333331</v>
      </c>
      <c r="G64" s="156">
        <v>18</v>
      </c>
      <c r="H64" s="102">
        <v>0.66666666666666663</v>
      </c>
      <c r="I64" s="156">
        <f t="shared" si="23"/>
        <v>18</v>
      </c>
      <c r="J64" s="102"/>
      <c r="K64" s="172" t="s">
        <v>1688</v>
      </c>
      <c r="L64" s="102"/>
      <c r="M64" s="172" t="s">
        <v>265</v>
      </c>
      <c r="N64" s="126">
        <f t="shared" si="24"/>
        <v>300</v>
      </c>
      <c r="O64" s="89">
        <v>1692</v>
      </c>
      <c r="P64" s="156">
        <f t="shared" si="25"/>
        <v>507600</v>
      </c>
      <c r="Q64" s="89">
        <v>2</v>
      </c>
      <c r="R64" s="90"/>
      <c r="S64" s="91">
        <f t="shared" si="26"/>
        <v>1692</v>
      </c>
      <c r="T64" s="91">
        <f t="shared" si="27"/>
        <v>507600</v>
      </c>
      <c r="U64" s="92"/>
      <c r="V64" s="92"/>
      <c r="W64" s="92"/>
      <c r="X64" s="92"/>
      <c r="Y64" s="93"/>
      <c r="Z64" s="94"/>
      <c r="AA64" s="94"/>
    </row>
    <row r="65" spans="1:27" s="95" customFormat="1" ht="39" customHeight="1" x14ac:dyDescent="0.25">
      <c r="A65" s="89">
        <v>13</v>
      </c>
      <c r="B65" s="396" t="s">
        <v>1753</v>
      </c>
      <c r="C65" s="171" t="s">
        <v>61</v>
      </c>
      <c r="D65" s="125">
        <v>2</v>
      </c>
      <c r="E65" s="424"/>
      <c r="F65" s="102">
        <v>0.45833333333333331</v>
      </c>
      <c r="G65" s="156">
        <v>18</v>
      </c>
      <c r="H65" s="102">
        <v>0.66666666666666663</v>
      </c>
      <c r="I65" s="156">
        <f t="shared" si="23"/>
        <v>18</v>
      </c>
      <c r="J65" s="102"/>
      <c r="K65" s="172" t="s">
        <v>1688</v>
      </c>
      <c r="L65" s="102"/>
      <c r="M65" s="172" t="s">
        <v>1761</v>
      </c>
      <c r="N65" s="126">
        <f t="shared" ref="N65:N67" si="28">VALUE(DAY(I65)*24*60+VALUE(HOUR(H65)*60+MINUTE(H65)))-SUM(VALUE(DAY(G65)*24*60+VALUE(HOUR(F65)*60+MINUTE(F65))))</f>
        <v>300</v>
      </c>
      <c r="O65" s="89">
        <v>921</v>
      </c>
      <c r="P65" s="156">
        <f t="shared" ref="P65:P67" si="29">O65*N65</f>
        <v>276300</v>
      </c>
      <c r="Q65" s="89">
        <v>2</v>
      </c>
      <c r="R65" s="90"/>
      <c r="S65" s="91">
        <f t="shared" ref="S65:S67" si="30">O65</f>
        <v>921</v>
      </c>
      <c r="T65" s="91">
        <f t="shared" ref="T65:T67" si="31">P65</f>
        <v>276300</v>
      </c>
      <c r="U65" s="92"/>
      <c r="V65" s="92"/>
      <c r="W65" s="92"/>
      <c r="X65" s="92"/>
      <c r="Y65" s="93"/>
      <c r="Z65" s="94"/>
      <c r="AA65" s="94"/>
    </row>
    <row r="66" spans="1:27" s="95" customFormat="1" ht="29.25" customHeight="1" x14ac:dyDescent="0.25">
      <c r="A66" s="89">
        <v>14</v>
      </c>
      <c r="B66" s="396" t="s">
        <v>1754</v>
      </c>
      <c r="C66" s="171" t="s">
        <v>62</v>
      </c>
      <c r="D66" s="125">
        <v>2.5</v>
      </c>
      <c r="E66" s="424"/>
      <c r="F66" s="102">
        <v>0.45833333333333331</v>
      </c>
      <c r="G66" s="156">
        <v>18</v>
      </c>
      <c r="H66" s="102">
        <v>0.66666666666666663</v>
      </c>
      <c r="I66" s="156">
        <f t="shared" si="23"/>
        <v>18</v>
      </c>
      <c r="J66" s="102"/>
      <c r="K66" s="172" t="s">
        <v>1688</v>
      </c>
      <c r="L66" s="102"/>
      <c r="M66" s="172" t="s">
        <v>187</v>
      </c>
      <c r="N66" s="126">
        <f t="shared" si="28"/>
        <v>300</v>
      </c>
      <c r="O66" s="89">
        <v>3445</v>
      </c>
      <c r="P66" s="156">
        <f t="shared" si="29"/>
        <v>1033500</v>
      </c>
      <c r="Q66" s="89">
        <v>2</v>
      </c>
      <c r="R66" s="90"/>
      <c r="S66" s="91">
        <f t="shared" si="30"/>
        <v>3445</v>
      </c>
      <c r="T66" s="91">
        <f t="shared" si="31"/>
        <v>1033500</v>
      </c>
      <c r="U66" s="92"/>
      <c r="V66" s="92"/>
      <c r="W66" s="92"/>
      <c r="X66" s="92"/>
      <c r="Y66" s="93"/>
      <c r="Z66" s="94"/>
      <c r="AA66" s="94"/>
    </row>
    <row r="67" spans="1:27" s="95" customFormat="1" ht="38.25" customHeight="1" x14ac:dyDescent="0.25">
      <c r="A67" s="89">
        <v>15</v>
      </c>
      <c r="B67" s="396" t="s">
        <v>1755</v>
      </c>
      <c r="C67" s="171" t="s">
        <v>60</v>
      </c>
      <c r="D67" s="125">
        <v>2</v>
      </c>
      <c r="E67" s="424"/>
      <c r="F67" s="102">
        <v>0.45833333333333331</v>
      </c>
      <c r="G67" s="156">
        <v>18</v>
      </c>
      <c r="H67" s="102">
        <v>0.66666666666666663</v>
      </c>
      <c r="I67" s="156">
        <f t="shared" si="23"/>
        <v>18</v>
      </c>
      <c r="J67" s="102"/>
      <c r="K67" s="172" t="s">
        <v>1688</v>
      </c>
      <c r="L67" s="102"/>
      <c r="M67" s="172" t="s">
        <v>1762</v>
      </c>
      <c r="N67" s="126">
        <f t="shared" si="28"/>
        <v>300</v>
      </c>
      <c r="O67" s="89">
        <v>1132</v>
      </c>
      <c r="P67" s="156">
        <f t="shared" si="29"/>
        <v>339600</v>
      </c>
      <c r="Q67" s="89">
        <v>2</v>
      </c>
      <c r="R67" s="90"/>
      <c r="S67" s="91">
        <f t="shared" si="30"/>
        <v>1132</v>
      </c>
      <c r="T67" s="91">
        <f t="shared" si="31"/>
        <v>339600</v>
      </c>
      <c r="U67" s="92"/>
      <c r="V67" s="92"/>
      <c r="W67" s="92"/>
      <c r="X67" s="92"/>
      <c r="Y67" s="93"/>
      <c r="Z67" s="94"/>
      <c r="AA67" s="94"/>
    </row>
    <row r="68" spans="1:27" s="95" customFormat="1" ht="30.75" customHeight="1" x14ac:dyDescent="0.25">
      <c r="A68" s="701" t="s">
        <v>1738</v>
      </c>
      <c r="B68" s="702"/>
      <c r="C68" s="702"/>
      <c r="D68" s="702"/>
      <c r="E68" s="702"/>
      <c r="F68" s="702"/>
      <c r="G68" s="702"/>
      <c r="H68" s="702"/>
      <c r="I68" s="702"/>
      <c r="J68" s="702"/>
      <c r="K68" s="702"/>
      <c r="L68" s="702"/>
      <c r="M68" s="702"/>
      <c r="N68" s="702"/>
      <c r="O68" s="702"/>
      <c r="P68" s="702"/>
      <c r="Q68" s="703"/>
      <c r="R68" s="90"/>
      <c r="S68" s="91"/>
      <c r="T68" s="91"/>
      <c r="U68" s="91"/>
      <c r="V68" s="92"/>
      <c r="W68" s="92"/>
      <c r="X68" s="92"/>
      <c r="Y68" s="93"/>
      <c r="Z68" s="94"/>
      <c r="AA68" s="94"/>
    </row>
    <row r="69" spans="1:27" s="95" customFormat="1" ht="40.5" customHeight="1" x14ac:dyDescent="0.25">
      <c r="A69" s="167" t="s">
        <v>7</v>
      </c>
      <c r="B69" s="168" t="s">
        <v>147</v>
      </c>
      <c r="C69" s="89" t="s">
        <v>148</v>
      </c>
      <c r="D69" s="89">
        <v>70</v>
      </c>
      <c r="E69" s="169">
        <v>0.47916666666666669</v>
      </c>
      <c r="F69" s="102">
        <v>0.83333333333333337</v>
      </c>
      <c r="G69" s="156">
        <v>18</v>
      </c>
      <c r="H69" s="102">
        <v>0.95833333333333337</v>
      </c>
      <c r="I69" s="156">
        <f>+G69</f>
        <v>18</v>
      </c>
      <c r="J69" s="168"/>
      <c r="K69" s="165" t="s">
        <v>150</v>
      </c>
      <c r="L69" s="170"/>
      <c r="M69" s="158"/>
      <c r="N69" s="158"/>
      <c r="O69" s="158"/>
      <c r="P69" s="89"/>
      <c r="Q69" s="89"/>
      <c r="R69" s="90"/>
      <c r="S69" s="91"/>
      <c r="T69" s="91"/>
      <c r="U69" s="91"/>
      <c r="V69" s="92"/>
      <c r="W69" s="92"/>
      <c r="X69" s="92"/>
      <c r="Y69" s="93"/>
      <c r="Z69" s="94"/>
      <c r="AA69" s="94"/>
    </row>
    <row r="70" spans="1:27" s="95" customFormat="1" ht="30.75" customHeight="1" x14ac:dyDescent="0.25">
      <c r="A70" s="167" t="s">
        <v>8</v>
      </c>
      <c r="B70" s="698" t="s">
        <v>1730</v>
      </c>
      <c r="C70" s="699"/>
      <c r="D70" s="699"/>
      <c r="E70" s="699"/>
      <c r="F70" s="699"/>
      <c r="G70" s="699"/>
      <c r="H70" s="699"/>
      <c r="I70" s="699"/>
      <c r="J70" s="699"/>
      <c r="K70" s="699"/>
      <c r="L70" s="699"/>
      <c r="M70" s="699"/>
      <c r="N70" s="699"/>
      <c r="O70" s="699"/>
      <c r="P70" s="699"/>
      <c r="Q70" s="700"/>
      <c r="R70" s="90"/>
      <c r="S70" s="91"/>
      <c r="T70" s="91"/>
      <c r="U70" s="91"/>
      <c r="V70" s="92"/>
      <c r="W70" s="92"/>
      <c r="X70" s="92"/>
      <c r="Y70" s="93"/>
      <c r="Z70" s="94"/>
      <c r="AA70" s="94"/>
    </row>
    <row r="71" spans="1:27" s="95" customFormat="1" ht="40.5" customHeight="1" x14ac:dyDescent="0.25">
      <c r="A71" s="89">
        <v>1</v>
      </c>
      <c r="B71" s="396" t="s">
        <v>1763</v>
      </c>
      <c r="C71" s="171" t="s">
        <v>56</v>
      </c>
      <c r="D71" s="125">
        <v>5.5</v>
      </c>
      <c r="E71" s="424"/>
      <c r="F71" s="102">
        <v>0.83333333333333337</v>
      </c>
      <c r="G71" s="156">
        <v>18</v>
      </c>
      <c r="H71" s="102">
        <v>0.95833333333333337</v>
      </c>
      <c r="I71" s="156">
        <f t="shared" ref="I71:I82" si="32">+G71</f>
        <v>18</v>
      </c>
      <c r="J71" s="102"/>
      <c r="K71" s="172" t="s">
        <v>1688</v>
      </c>
      <c r="L71" s="102"/>
      <c r="M71" s="172" t="s">
        <v>1773</v>
      </c>
      <c r="N71" s="126">
        <f t="shared" ref="N71:N82" si="33">VALUE(DAY(I71)*24*60+VALUE(HOUR(H71)*60+MINUTE(H71)))-SUM(VALUE(DAY(G71)*24*60+VALUE(HOUR(F71)*60+MINUTE(F71))))</f>
        <v>180</v>
      </c>
      <c r="O71" s="89">
        <v>6102</v>
      </c>
      <c r="P71" s="156">
        <f t="shared" ref="P71:P82" si="34">O71*N71</f>
        <v>1098360</v>
      </c>
      <c r="Q71" s="89">
        <v>2</v>
      </c>
      <c r="R71" s="90"/>
      <c r="S71" s="91">
        <f t="shared" ref="S71:S82" si="35">O71</f>
        <v>6102</v>
      </c>
      <c r="T71" s="91">
        <f t="shared" ref="T71:T82" si="36">P71</f>
        <v>1098360</v>
      </c>
      <c r="U71" s="92"/>
      <c r="V71" s="92"/>
      <c r="W71" s="92"/>
      <c r="X71" s="92"/>
      <c r="Y71" s="93"/>
      <c r="Z71" s="94"/>
      <c r="AA71" s="94"/>
    </row>
    <row r="72" spans="1:27" s="95" customFormat="1" ht="40.5" customHeight="1" x14ac:dyDescent="0.25">
      <c r="A72" s="89">
        <v>2</v>
      </c>
      <c r="B72" s="396" t="s">
        <v>1772</v>
      </c>
      <c r="C72" s="171" t="s">
        <v>64</v>
      </c>
      <c r="D72" s="125">
        <v>3.5</v>
      </c>
      <c r="E72" s="424"/>
      <c r="F72" s="102">
        <v>0.83333333333333337</v>
      </c>
      <c r="G72" s="156">
        <v>18</v>
      </c>
      <c r="H72" s="102">
        <v>0.95833333333333337</v>
      </c>
      <c r="I72" s="156">
        <f t="shared" si="32"/>
        <v>18</v>
      </c>
      <c r="J72" s="102"/>
      <c r="K72" s="172" t="s">
        <v>1688</v>
      </c>
      <c r="L72" s="102"/>
      <c r="M72" s="172" t="s">
        <v>1774</v>
      </c>
      <c r="N72" s="126">
        <f t="shared" si="33"/>
        <v>180</v>
      </c>
      <c r="O72" s="89">
        <v>4358</v>
      </c>
      <c r="P72" s="156">
        <f t="shared" si="34"/>
        <v>784440</v>
      </c>
      <c r="Q72" s="89">
        <v>2</v>
      </c>
      <c r="R72" s="90"/>
      <c r="S72" s="91">
        <f t="shared" si="35"/>
        <v>4358</v>
      </c>
      <c r="T72" s="91">
        <f t="shared" si="36"/>
        <v>784440</v>
      </c>
      <c r="U72" s="92"/>
      <c r="V72" s="92"/>
      <c r="W72" s="92"/>
      <c r="X72" s="92"/>
      <c r="Y72" s="93"/>
      <c r="Z72" s="94"/>
      <c r="AA72" s="94"/>
    </row>
    <row r="73" spans="1:27" s="95" customFormat="1" ht="40.5" customHeight="1" x14ac:dyDescent="0.25">
      <c r="A73" s="89">
        <v>3</v>
      </c>
      <c r="B73" s="396" t="s">
        <v>1764</v>
      </c>
      <c r="C73" s="171" t="s">
        <v>62</v>
      </c>
      <c r="D73" s="125">
        <v>5.5</v>
      </c>
      <c r="E73" s="424"/>
      <c r="F73" s="102">
        <v>0.83333333333333337</v>
      </c>
      <c r="G73" s="156">
        <v>18</v>
      </c>
      <c r="H73" s="102">
        <v>0.95833333333333337</v>
      </c>
      <c r="I73" s="156">
        <f t="shared" si="32"/>
        <v>18</v>
      </c>
      <c r="J73" s="102"/>
      <c r="K73" s="172" t="s">
        <v>1688</v>
      </c>
      <c r="L73" s="102"/>
      <c r="M73" s="172" t="s">
        <v>1776</v>
      </c>
      <c r="N73" s="126">
        <f t="shared" si="33"/>
        <v>180</v>
      </c>
      <c r="O73" s="89">
        <v>8975</v>
      </c>
      <c r="P73" s="156">
        <f t="shared" si="34"/>
        <v>1615500</v>
      </c>
      <c r="Q73" s="89">
        <v>2</v>
      </c>
      <c r="R73" s="90"/>
      <c r="S73" s="91">
        <f t="shared" si="35"/>
        <v>8975</v>
      </c>
      <c r="T73" s="91">
        <f t="shared" si="36"/>
        <v>1615500</v>
      </c>
      <c r="U73" s="92"/>
      <c r="V73" s="92"/>
      <c r="W73" s="92"/>
      <c r="X73" s="92"/>
      <c r="Y73" s="93"/>
      <c r="Z73" s="94"/>
      <c r="AA73" s="94"/>
    </row>
    <row r="74" spans="1:27" s="95" customFormat="1" ht="40.5" customHeight="1" x14ac:dyDescent="0.25">
      <c r="A74" s="89">
        <v>4</v>
      </c>
      <c r="B74" s="396" t="s">
        <v>1765</v>
      </c>
      <c r="C74" s="171" t="s">
        <v>60</v>
      </c>
      <c r="D74" s="125">
        <v>3.5</v>
      </c>
      <c r="E74" s="424"/>
      <c r="F74" s="102">
        <v>0.83333333333333337</v>
      </c>
      <c r="G74" s="156">
        <v>18</v>
      </c>
      <c r="H74" s="102">
        <v>0.95833333333333337</v>
      </c>
      <c r="I74" s="156">
        <f t="shared" si="32"/>
        <v>18</v>
      </c>
      <c r="J74" s="102"/>
      <c r="K74" s="172" t="s">
        <v>1688</v>
      </c>
      <c r="L74" s="102"/>
      <c r="M74" s="172" t="s">
        <v>1775</v>
      </c>
      <c r="N74" s="126">
        <f t="shared" si="33"/>
        <v>180</v>
      </c>
      <c r="O74" s="89">
        <v>2165</v>
      </c>
      <c r="P74" s="156">
        <f t="shared" si="34"/>
        <v>389700</v>
      </c>
      <c r="Q74" s="89">
        <v>2</v>
      </c>
      <c r="R74" s="90"/>
      <c r="S74" s="91">
        <f t="shared" si="35"/>
        <v>2165</v>
      </c>
      <c r="T74" s="91">
        <f t="shared" si="36"/>
        <v>389700</v>
      </c>
      <c r="U74" s="92"/>
      <c r="V74" s="92"/>
      <c r="W74" s="92"/>
      <c r="X74" s="92"/>
      <c r="Y74" s="93"/>
      <c r="Z74" s="94"/>
      <c r="AA74" s="94"/>
    </row>
    <row r="75" spans="1:27" s="95" customFormat="1" ht="40.5" customHeight="1" x14ac:dyDescent="0.25">
      <c r="A75" s="89">
        <v>5</v>
      </c>
      <c r="B75" s="396" t="s">
        <v>109</v>
      </c>
      <c r="C75" s="171" t="s">
        <v>58</v>
      </c>
      <c r="D75" s="125">
        <v>2</v>
      </c>
      <c r="E75" s="424"/>
      <c r="F75" s="102">
        <v>0.83333333333333337</v>
      </c>
      <c r="G75" s="156">
        <v>18</v>
      </c>
      <c r="H75" s="102">
        <v>0.95833333333333337</v>
      </c>
      <c r="I75" s="156">
        <f t="shared" si="32"/>
        <v>18</v>
      </c>
      <c r="J75" s="102"/>
      <c r="K75" s="172" t="s">
        <v>1688</v>
      </c>
      <c r="L75" s="102"/>
      <c r="M75" s="172" t="s">
        <v>1777</v>
      </c>
      <c r="N75" s="126">
        <f t="shared" si="33"/>
        <v>180</v>
      </c>
      <c r="O75" s="89">
        <v>2153</v>
      </c>
      <c r="P75" s="156">
        <f t="shared" si="34"/>
        <v>387540</v>
      </c>
      <c r="Q75" s="89">
        <v>2</v>
      </c>
      <c r="R75" s="90"/>
      <c r="S75" s="91">
        <f t="shared" si="35"/>
        <v>2153</v>
      </c>
      <c r="T75" s="91">
        <f t="shared" si="36"/>
        <v>387540</v>
      </c>
      <c r="U75" s="92"/>
      <c r="V75" s="92"/>
      <c r="W75" s="92"/>
      <c r="X75" s="92"/>
      <c r="Y75" s="93"/>
      <c r="Z75" s="94"/>
      <c r="AA75" s="94"/>
    </row>
    <row r="76" spans="1:27" s="95" customFormat="1" ht="40.5" customHeight="1" x14ac:dyDescent="0.25">
      <c r="A76" s="89">
        <v>6</v>
      </c>
      <c r="B76" s="396" t="s">
        <v>1766</v>
      </c>
      <c r="C76" s="171" t="s">
        <v>28</v>
      </c>
      <c r="D76" s="125">
        <v>6.5</v>
      </c>
      <c r="E76" s="424"/>
      <c r="F76" s="102">
        <v>0.83333333333333337</v>
      </c>
      <c r="G76" s="156">
        <v>18</v>
      </c>
      <c r="H76" s="102">
        <v>0.95833333333333337</v>
      </c>
      <c r="I76" s="156">
        <f t="shared" si="32"/>
        <v>18</v>
      </c>
      <c r="J76" s="102"/>
      <c r="K76" s="172" t="s">
        <v>1688</v>
      </c>
      <c r="L76" s="102"/>
      <c r="M76" s="172" t="s">
        <v>1778</v>
      </c>
      <c r="N76" s="126">
        <f t="shared" si="33"/>
        <v>180</v>
      </c>
      <c r="O76" s="89">
        <v>6816</v>
      </c>
      <c r="P76" s="156">
        <f t="shared" si="34"/>
        <v>1226880</v>
      </c>
      <c r="Q76" s="89">
        <v>2</v>
      </c>
      <c r="R76" s="90"/>
      <c r="S76" s="91">
        <f t="shared" si="35"/>
        <v>6816</v>
      </c>
      <c r="T76" s="91">
        <f t="shared" si="36"/>
        <v>1226880</v>
      </c>
      <c r="U76" s="92"/>
      <c r="V76" s="92"/>
      <c r="W76" s="92"/>
      <c r="X76" s="92"/>
      <c r="Y76" s="93"/>
      <c r="Z76" s="94"/>
      <c r="AA76" s="94"/>
    </row>
    <row r="77" spans="1:27" s="95" customFormat="1" ht="40.5" customHeight="1" x14ac:dyDescent="0.25">
      <c r="A77" s="89">
        <v>7</v>
      </c>
      <c r="B77" s="396" t="s">
        <v>1767</v>
      </c>
      <c r="C77" s="171" t="s">
        <v>64</v>
      </c>
      <c r="D77" s="125">
        <v>4.5</v>
      </c>
      <c r="E77" s="424"/>
      <c r="F77" s="102">
        <v>0.83333333333333337</v>
      </c>
      <c r="G77" s="156">
        <v>18</v>
      </c>
      <c r="H77" s="102">
        <v>0.95833333333333337</v>
      </c>
      <c r="I77" s="156">
        <f t="shared" si="32"/>
        <v>18</v>
      </c>
      <c r="J77" s="102"/>
      <c r="K77" s="172" t="s">
        <v>1688</v>
      </c>
      <c r="L77" s="102"/>
      <c r="M77" s="172" t="s">
        <v>1779</v>
      </c>
      <c r="N77" s="126">
        <f t="shared" si="33"/>
        <v>180</v>
      </c>
      <c r="O77" s="89">
        <v>5786</v>
      </c>
      <c r="P77" s="156">
        <f t="shared" si="34"/>
        <v>1041480</v>
      </c>
      <c r="Q77" s="89">
        <v>2</v>
      </c>
      <c r="R77" s="90"/>
      <c r="S77" s="91">
        <f t="shared" si="35"/>
        <v>5786</v>
      </c>
      <c r="T77" s="91">
        <f t="shared" si="36"/>
        <v>1041480</v>
      </c>
      <c r="U77" s="92"/>
      <c r="V77" s="92"/>
      <c r="W77" s="92"/>
      <c r="X77" s="92"/>
      <c r="Y77" s="93"/>
      <c r="Z77" s="94"/>
      <c r="AA77" s="94"/>
    </row>
    <row r="78" spans="1:27" s="95" customFormat="1" ht="40.5" customHeight="1" x14ac:dyDescent="0.25">
      <c r="A78" s="89">
        <v>8</v>
      </c>
      <c r="B78" s="396" t="s">
        <v>1780</v>
      </c>
      <c r="C78" s="171" t="s">
        <v>63</v>
      </c>
      <c r="D78" s="125">
        <v>3.5</v>
      </c>
      <c r="E78" s="424"/>
      <c r="F78" s="102">
        <v>0.83333333333333337</v>
      </c>
      <c r="G78" s="156">
        <v>18</v>
      </c>
      <c r="H78" s="102">
        <v>0.95833333333333337</v>
      </c>
      <c r="I78" s="156">
        <f t="shared" si="32"/>
        <v>18</v>
      </c>
      <c r="J78" s="102"/>
      <c r="K78" s="172" t="s">
        <v>1688</v>
      </c>
      <c r="L78" s="102"/>
      <c r="M78" s="172" t="s">
        <v>1781</v>
      </c>
      <c r="N78" s="126">
        <f t="shared" si="33"/>
        <v>180</v>
      </c>
      <c r="O78" s="89">
        <v>6852</v>
      </c>
      <c r="P78" s="156">
        <f t="shared" si="34"/>
        <v>1233360</v>
      </c>
      <c r="Q78" s="89">
        <v>2</v>
      </c>
      <c r="R78" s="90"/>
      <c r="S78" s="91">
        <f t="shared" si="35"/>
        <v>6852</v>
      </c>
      <c r="T78" s="91">
        <f t="shared" si="36"/>
        <v>1233360</v>
      </c>
      <c r="U78" s="92"/>
      <c r="V78" s="92"/>
      <c r="W78" s="92"/>
      <c r="X78" s="92"/>
      <c r="Y78" s="93"/>
      <c r="Z78" s="94"/>
      <c r="AA78" s="94"/>
    </row>
    <row r="79" spans="1:27" s="95" customFormat="1" ht="40.5" customHeight="1" x14ac:dyDescent="0.25">
      <c r="A79" s="89">
        <v>9</v>
      </c>
      <c r="B79" s="396" t="s">
        <v>1768</v>
      </c>
      <c r="C79" s="171" t="s">
        <v>63</v>
      </c>
      <c r="D79" s="125">
        <v>3.5</v>
      </c>
      <c r="E79" s="424"/>
      <c r="F79" s="102">
        <v>0.83333333333333337</v>
      </c>
      <c r="G79" s="156">
        <v>18</v>
      </c>
      <c r="H79" s="102">
        <v>0.95833333333333337</v>
      </c>
      <c r="I79" s="156">
        <f t="shared" si="32"/>
        <v>18</v>
      </c>
      <c r="J79" s="102"/>
      <c r="K79" s="172" t="s">
        <v>1688</v>
      </c>
      <c r="L79" s="102"/>
      <c r="M79" s="172" t="s">
        <v>179</v>
      </c>
      <c r="N79" s="126">
        <f t="shared" si="33"/>
        <v>180</v>
      </c>
      <c r="O79" s="89">
        <v>3639</v>
      </c>
      <c r="P79" s="156">
        <f t="shared" si="34"/>
        <v>655020</v>
      </c>
      <c r="Q79" s="89">
        <v>2</v>
      </c>
      <c r="R79" s="90"/>
      <c r="S79" s="91">
        <f t="shared" si="35"/>
        <v>3639</v>
      </c>
      <c r="T79" s="91">
        <f t="shared" si="36"/>
        <v>655020</v>
      </c>
      <c r="U79" s="92"/>
      <c r="V79" s="92"/>
      <c r="W79" s="92"/>
      <c r="X79" s="92"/>
      <c r="Y79" s="93"/>
      <c r="Z79" s="94"/>
      <c r="AA79" s="94"/>
    </row>
    <row r="80" spans="1:27" s="95" customFormat="1" ht="40.5" customHeight="1" x14ac:dyDescent="0.25">
      <c r="A80" s="89">
        <v>10</v>
      </c>
      <c r="B80" s="396" t="s">
        <v>1769</v>
      </c>
      <c r="C80" s="171" t="s">
        <v>58</v>
      </c>
      <c r="D80" s="125">
        <v>2.5</v>
      </c>
      <c r="E80" s="424"/>
      <c r="F80" s="102">
        <v>0.83333333333333337</v>
      </c>
      <c r="G80" s="156">
        <v>18</v>
      </c>
      <c r="H80" s="102">
        <v>0.95833333333333337</v>
      </c>
      <c r="I80" s="156">
        <f t="shared" si="32"/>
        <v>18</v>
      </c>
      <c r="J80" s="102"/>
      <c r="K80" s="172" t="s">
        <v>1688</v>
      </c>
      <c r="L80" s="102"/>
      <c r="M80" s="172" t="s">
        <v>1782</v>
      </c>
      <c r="N80" s="126">
        <f t="shared" si="33"/>
        <v>180</v>
      </c>
      <c r="O80" s="89">
        <v>1338</v>
      </c>
      <c r="P80" s="156">
        <f t="shared" si="34"/>
        <v>240840</v>
      </c>
      <c r="Q80" s="89">
        <v>2</v>
      </c>
      <c r="R80" s="90"/>
      <c r="S80" s="91">
        <f t="shared" si="35"/>
        <v>1338</v>
      </c>
      <c r="T80" s="91">
        <f t="shared" si="36"/>
        <v>240840</v>
      </c>
      <c r="U80" s="92"/>
      <c r="V80" s="92"/>
      <c r="W80" s="92"/>
      <c r="X80" s="92"/>
      <c r="Y80" s="93"/>
      <c r="Z80" s="94"/>
      <c r="AA80" s="94"/>
    </row>
    <row r="81" spans="1:27" s="95" customFormat="1" ht="40.5" customHeight="1" x14ac:dyDescent="0.25">
      <c r="A81" s="89">
        <v>11</v>
      </c>
      <c r="B81" s="396" t="s">
        <v>1770</v>
      </c>
      <c r="C81" s="171" t="s">
        <v>59</v>
      </c>
      <c r="D81" s="125">
        <v>2.5</v>
      </c>
      <c r="E81" s="424"/>
      <c r="F81" s="102">
        <v>0.83333333333333337</v>
      </c>
      <c r="G81" s="156">
        <v>18</v>
      </c>
      <c r="H81" s="102">
        <v>0.95833333333333337</v>
      </c>
      <c r="I81" s="156">
        <f t="shared" si="32"/>
        <v>18</v>
      </c>
      <c r="J81" s="102"/>
      <c r="K81" s="172" t="s">
        <v>1688</v>
      </c>
      <c r="L81" s="102"/>
      <c r="M81" s="172" t="s">
        <v>183</v>
      </c>
      <c r="N81" s="126">
        <f t="shared" si="33"/>
        <v>180</v>
      </c>
      <c r="O81" s="89">
        <v>1272</v>
      </c>
      <c r="P81" s="156">
        <f t="shared" si="34"/>
        <v>228960</v>
      </c>
      <c r="Q81" s="89">
        <v>2</v>
      </c>
      <c r="R81" s="90"/>
      <c r="S81" s="91">
        <f t="shared" si="35"/>
        <v>1272</v>
      </c>
      <c r="T81" s="91">
        <f t="shared" si="36"/>
        <v>228960</v>
      </c>
      <c r="U81" s="92"/>
      <c r="V81" s="92"/>
      <c r="W81" s="92"/>
      <c r="X81" s="92"/>
      <c r="Y81" s="93"/>
      <c r="Z81" s="94"/>
      <c r="AA81" s="94"/>
    </row>
    <row r="82" spans="1:27" s="95" customFormat="1" ht="40.5" customHeight="1" x14ac:dyDescent="0.25">
      <c r="A82" s="89">
        <v>12</v>
      </c>
      <c r="B82" s="396" t="s">
        <v>1771</v>
      </c>
      <c r="C82" s="171" t="s">
        <v>28</v>
      </c>
      <c r="D82" s="125">
        <v>2</v>
      </c>
      <c r="E82" s="424"/>
      <c r="F82" s="102">
        <v>0.83333333333333337</v>
      </c>
      <c r="G82" s="156">
        <v>18</v>
      </c>
      <c r="H82" s="102">
        <v>0.95833333333333337</v>
      </c>
      <c r="I82" s="156">
        <f t="shared" si="32"/>
        <v>18</v>
      </c>
      <c r="J82" s="102"/>
      <c r="K82" s="172" t="s">
        <v>1688</v>
      </c>
      <c r="L82" s="102"/>
      <c r="M82" s="172" t="s">
        <v>1783</v>
      </c>
      <c r="N82" s="126">
        <f t="shared" si="33"/>
        <v>180</v>
      </c>
      <c r="O82" s="89">
        <v>706</v>
      </c>
      <c r="P82" s="156">
        <f t="shared" si="34"/>
        <v>127080</v>
      </c>
      <c r="Q82" s="89">
        <v>2</v>
      </c>
      <c r="R82" s="90"/>
      <c r="S82" s="91">
        <f t="shared" si="35"/>
        <v>706</v>
      </c>
      <c r="T82" s="91">
        <f t="shared" si="36"/>
        <v>127080</v>
      </c>
      <c r="U82" s="92"/>
      <c r="V82" s="92"/>
      <c r="W82" s="92"/>
      <c r="X82" s="92"/>
      <c r="Y82" s="93"/>
      <c r="Z82" s="94"/>
      <c r="AA82" s="94"/>
    </row>
    <row r="83" spans="1:27" s="95" customFormat="1" ht="30.75" customHeight="1" x14ac:dyDescent="0.25">
      <c r="A83" s="701" t="s">
        <v>1739</v>
      </c>
      <c r="B83" s="702"/>
      <c r="C83" s="702"/>
      <c r="D83" s="702"/>
      <c r="E83" s="702"/>
      <c r="F83" s="702"/>
      <c r="G83" s="702"/>
      <c r="H83" s="702"/>
      <c r="I83" s="702"/>
      <c r="J83" s="702"/>
      <c r="K83" s="702"/>
      <c r="L83" s="702"/>
      <c r="M83" s="702"/>
      <c r="N83" s="702"/>
      <c r="O83" s="702"/>
      <c r="P83" s="702"/>
      <c r="Q83" s="703"/>
      <c r="R83" s="90"/>
      <c r="S83" s="91"/>
      <c r="T83" s="91"/>
      <c r="U83" s="91"/>
      <c r="V83" s="92"/>
      <c r="W83" s="92"/>
      <c r="X83" s="92"/>
      <c r="Y83" s="93"/>
      <c r="Z83" s="94"/>
      <c r="AA83" s="94"/>
    </row>
    <row r="84" spans="1:27" s="95" customFormat="1" ht="40.5" customHeight="1" x14ac:dyDescent="0.25">
      <c r="A84" s="167" t="s">
        <v>7</v>
      </c>
      <c r="B84" s="168" t="s">
        <v>147</v>
      </c>
      <c r="C84" s="89" t="s">
        <v>148</v>
      </c>
      <c r="D84" s="89">
        <v>70</v>
      </c>
      <c r="E84" s="169">
        <v>0.47916666666666669</v>
      </c>
      <c r="F84" s="102">
        <v>0.45833333333333331</v>
      </c>
      <c r="G84" s="156">
        <v>19</v>
      </c>
      <c r="H84" s="102">
        <v>0.66666666666666663</v>
      </c>
      <c r="I84" s="156">
        <f>+G84</f>
        <v>19</v>
      </c>
      <c r="J84" s="168"/>
      <c r="K84" s="165" t="s">
        <v>150</v>
      </c>
      <c r="L84" s="170"/>
      <c r="M84" s="158"/>
      <c r="N84" s="158"/>
      <c r="O84" s="158"/>
      <c r="P84" s="89"/>
      <c r="Q84" s="89"/>
      <c r="R84" s="90"/>
      <c r="S84" s="91"/>
      <c r="T84" s="91"/>
      <c r="U84" s="91"/>
      <c r="V84" s="92"/>
      <c r="W84" s="92"/>
      <c r="X84" s="92"/>
      <c r="Y84" s="93"/>
      <c r="Z84" s="94"/>
      <c r="AA84" s="94"/>
    </row>
    <row r="85" spans="1:27" s="95" customFormat="1" ht="30.75" customHeight="1" x14ac:dyDescent="0.25">
      <c r="A85" s="167" t="s">
        <v>8</v>
      </c>
      <c r="B85" s="698" t="s">
        <v>1713</v>
      </c>
      <c r="C85" s="699"/>
      <c r="D85" s="699"/>
      <c r="E85" s="699"/>
      <c r="F85" s="699"/>
      <c r="G85" s="699"/>
      <c r="H85" s="699"/>
      <c r="I85" s="699"/>
      <c r="J85" s="699"/>
      <c r="K85" s="699"/>
      <c r="L85" s="699"/>
      <c r="M85" s="699"/>
      <c r="N85" s="699"/>
      <c r="O85" s="699"/>
      <c r="P85" s="699"/>
      <c r="Q85" s="700"/>
      <c r="R85" s="90"/>
      <c r="S85" s="91"/>
      <c r="T85" s="91"/>
      <c r="U85" s="91"/>
      <c r="V85" s="92"/>
      <c r="W85" s="92"/>
      <c r="X85" s="92"/>
      <c r="Y85" s="93"/>
      <c r="Z85" s="94"/>
      <c r="AA85" s="94"/>
    </row>
    <row r="86" spans="1:27" s="95" customFormat="1" ht="36" customHeight="1" x14ac:dyDescent="0.25">
      <c r="A86" s="89">
        <v>1</v>
      </c>
      <c r="B86" s="396" t="s">
        <v>1786</v>
      </c>
      <c r="C86" s="171" t="s">
        <v>56</v>
      </c>
      <c r="D86" s="125">
        <v>3.5</v>
      </c>
      <c r="E86" s="424"/>
      <c r="F86" s="102">
        <v>0.45833333333333331</v>
      </c>
      <c r="G86" s="156">
        <v>19</v>
      </c>
      <c r="H86" s="102">
        <v>0.66666666666666663</v>
      </c>
      <c r="I86" s="156">
        <f t="shared" ref="I86:I99" si="37">+G86</f>
        <v>19</v>
      </c>
      <c r="J86" s="102"/>
      <c r="K86" s="172" t="s">
        <v>1688</v>
      </c>
      <c r="L86" s="102"/>
      <c r="M86" s="172" t="s">
        <v>152</v>
      </c>
      <c r="N86" s="126">
        <f t="shared" ref="N86:N97" si="38">VALUE(DAY(I86)*24*60+VALUE(HOUR(H86)*60+MINUTE(H86)))-SUM(VALUE(DAY(G86)*24*60+VALUE(HOUR(F86)*60+MINUTE(F86))))</f>
        <v>300</v>
      </c>
      <c r="O86" s="89">
        <v>2462</v>
      </c>
      <c r="P86" s="156">
        <f t="shared" ref="P86:P97" si="39">O86*N86</f>
        <v>738600</v>
      </c>
      <c r="Q86" s="89">
        <v>2</v>
      </c>
      <c r="R86" s="90"/>
      <c r="S86" s="91">
        <f t="shared" ref="S86:S99" si="40">O86</f>
        <v>2462</v>
      </c>
      <c r="T86" s="91">
        <f t="shared" ref="T86:T99" si="41">P86</f>
        <v>738600</v>
      </c>
      <c r="U86" s="92"/>
      <c r="V86" s="92"/>
      <c r="W86" s="92"/>
      <c r="X86" s="92"/>
      <c r="Y86" s="93"/>
      <c r="Z86" s="94"/>
      <c r="AA86" s="94"/>
    </row>
    <row r="87" spans="1:27" s="95" customFormat="1" ht="36" customHeight="1" x14ac:dyDescent="0.25">
      <c r="A87" s="89">
        <v>2</v>
      </c>
      <c r="B87" s="14" t="s">
        <v>1787</v>
      </c>
      <c r="C87" s="171" t="s">
        <v>1</v>
      </c>
      <c r="D87" s="125">
        <v>1.5</v>
      </c>
      <c r="E87" s="424"/>
      <c r="F87" s="102">
        <v>0.45833333333333331</v>
      </c>
      <c r="G87" s="156">
        <v>19</v>
      </c>
      <c r="H87" s="102">
        <v>0.66666666666666663</v>
      </c>
      <c r="I87" s="156">
        <f t="shared" si="37"/>
        <v>19</v>
      </c>
      <c r="J87" s="102"/>
      <c r="K87" s="172" t="s">
        <v>1688</v>
      </c>
      <c r="L87" s="102"/>
      <c r="M87" s="172" t="s">
        <v>1800</v>
      </c>
      <c r="N87" s="126">
        <f t="shared" si="38"/>
        <v>300</v>
      </c>
      <c r="O87" s="89">
        <v>512</v>
      </c>
      <c r="P87" s="156">
        <f t="shared" si="39"/>
        <v>153600</v>
      </c>
      <c r="Q87" s="89">
        <v>2</v>
      </c>
      <c r="R87" s="90"/>
      <c r="S87" s="91">
        <f t="shared" si="40"/>
        <v>512</v>
      </c>
      <c r="T87" s="91">
        <f t="shared" si="41"/>
        <v>153600</v>
      </c>
      <c r="U87" s="92"/>
      <c r="V87" s="92"/>
      <c r="W87" s="92"/>
      <c r="X87" s="92"/>
      <c r="Y87" s="93"/>
      <c r="Z87" s="94"/>
      <c r="AA87" s="94"/>
    </row>
    <row r="88" spans="1:27" s="95" customFormat="1" ht="36" customHeight="1" x14ac:dyDescent="0.25">
      <c r="A88" s="89">
        <v>3</v>
      </c>
      <c r="B88" s="396" t="s">
        <v>1813</v>
      </c>
      <c r="C88" s="171" t="s">
        <v>1</v>
      </c>
      <c r="D88" s="125">
        <v>2</v>
      </c>
      <c r="E88" s="424"/>
      <c r="F88" s="102">
        <v>0.45833333333333331</v>
      </c>
      <c r="G88" s="156">
        <v>19</v>
      </c>
      <c r="H88" s="102">
        <v>0.66666666666666663</v>
      </c>
      <c r="I88" s="156">
        <f t="shared" si="37"/>
        <v>19</v>
      </c>
      <c r="J88" s="102"/>
      <c r="K88" s="172" t="s">
        <v>1688</v>
      </c>
      <c r="L88" s="102"/>
      <c r="M88" s="172" t="s">
        <v>1814</v>
      </c>
      <c r="N88" s="126">
        <f t="shared" si="38"/>
        <v>300</v>
      </c>
      <c r="O88" s="89">
        <v>2410</v>
      </c>
      <c r="P88" s="156">
        <f t="shared" si="39"/>
        <v>723000</v>
      </c>
      <c r="Q88" s="89">
        <v>2</v>
      </c>
      <c r="R88" s="90"/>
      <c r="S88" s="91">
        <f t="shared" si="40"/>
        <v>2410</v>
      </c>
      <c r="T88" s="91">
        <f t="shared" si="41"/>
        <v>723000</v>
      </c>
      <c r="U88" s="92"/>
      <c r="V88" s="92"/>
      <c r="W88" s="92"/>
      <c r="X88" s="92"/>
      <c r="Y88" s="93"/>
      <c r="Z88" s="94"/>
      <c r="AA88" s="94"/>
    </row>
    <row r="89" spans="1:27" s="95" customFormat="1" ht="36" customHeight="1" x14ac:dyDescent="0.25">
      <c r="A89" s="89">
        <v>4</v>
      </c>
      <c r="B89" s="396" t="s">
        <v>1788</v>
      </c>
      <c r="C89" s="171" t="s">
        <v>63</v>
      </c>
      <c r="D89" s="125">
        <v>2</v>
      </c>
      <c r="E89" s="424"/>
      <c r="F89" s="102">
        <v>0.45833333333333331</v>
      </c>
      <c r="G89" s="156">
        <v>19</v>
      </c>
      <c r="H89" s="102">
        <v>0.66666666666666663</v>
      </c>
      <c r="I89" s="156">
        <f t="shared" si="37"/>
        <v>19</v>
      </c>
      <c r="J89" s="102"/>
      <c r="K89" s="172" t="s">
        <v>1688</v>
      </c>
      <c r="L89" s="102"/>
      <c r="M89" s="172" t="s">
        <v>137</v>
      </c>
      <c r="N89" s="126">
        <f t="shared" si="38"/>
        <v>300</v>
      </c>
      <c r="O89" s="89">
        <v>3032</v>
      </c>
      <c r="P89" s="156">
        <f t="shared" si="39"/>
        <v>909600</v>
      </c>
      <c r="Q89" s="89">
        <v>2</v>
      </c>
      <c r="R89" s="90"/>
      <c r="S89" s="91">
        <f t="shared" si="40"/>
        <v>3032</v>
      </c>
      <c r="T89" s="91">
        <f t="shared" si="41"/>
        <v>909600</v>
      </c>
      <c r="U89" s="92"/>
      <c r="V89" s="92"/>
      <c r="W89" s="92"/>
      <c r="X89" s="92"/>
      <c r="Y89" s="93"/>
      <c r="Z89" s="94"/>
      <c r="AA89" s="94"/>
    </row>
    <row r="90" spans="1:27" s="95" customFormat="1" ht="36" customHeight="1" x14ac:dyDescent="0.25">
      <c r="A90" s="89">
        <v>5</v>
      </c>
      <c r="B90" s="396" t="s">
        <v>1789</v>
      </c>
      <c r="C90" s="171" t="s">
        <v>56</v>
      </c>
      <c r="D90" s="125">
        <v>2.5</v>
      </c>
      <c r="E90" s="424"/>
      <c r="F90" s="102">
        <v>0.45833333333333331</v>
      </c>
      <c r="G90" s="156">
        <v>19</v>
      </c>
      <c r="H90" s="102">
        <v>0.66666666666666663</v>
      </c>
      <c r="I90" s="156">
        <f t="shared" si="37"/>
        <v>19</v>
      </c>
      <c r="J90" s="102"/>
      <c r="K90" s="172" t="s">
        <v>1688</v>
      </c>
      <c r="L90" s="102"/>
      <c r="M90" s="172" t="s">
        <v>174</v>
      </c>
      <c r="N90" s="126">
        <f t="shared" si="38"/>
        <v>300</v>
      </c>
      <c r="O90" s="89">
        <v>3818</v>
      </c>
      <c r="P90" s="156">
        <f t="shared" si="39"/>
        <v>1145400</v>
      </c>
      <c r="Q90" s="89">
        <v>2</v>
      </c>
      <c r="R90" s="90"/>
      <c r="S90" s="91">
        <f t="shared" si="40"/>
        <v>3818</v>
      </c>
      <c r="T90" s="91">
        <f t="shared" si="41"/>
        <v>1145400</v>
      </c>
      <c r="U90" s="92"/>
      <c r="V90" s="92"/>
      <c r="W90" s="92"/>
      <c r="X90" s="92"/>
      <c r="Y90" s="93"/>
      <c r="Z90" s="94"/>
      <c r="AA90" s="94"/>
    </row>
    <row r="91" spans="1:27" s="95" customFormat="1" ht="36" customHeight="1" x14ac:dyDescent="0.25">
      <c r="A91" s="89">
        <v>6</v>
      </c>
      <c r="B91" s="396" t="s">
        <v>1790</v>
      </c>
      <c r="C91" s="171" t="s">
        <v>28</v>
      </c>
      <c r="D91" s="125">
        <v>2.5</v>
      </c>
      <c r="E91" s="424"/>
      <c r="F91" s="102">
        <v>0.45833333333333331</v>
      </c>
      <c r="G91" s="156">
        <v>19</v>
      </c>
      <c r="H91" s="102">
        <v>0.66666666666666663</v>
      </c>
      <c r="I91" s="156">
        <f t="shared" si="37"/>
        <v>19</v>
      </c>
      <c r="J91" s="102"/>
      <c r="K91" s="172" t="s">
        <v>1688</v>
      </c>
      <c r="L91" s="102"/>
      <c r="M91" s="172" t="s">
        <v>175</v>
      </c>
      <c r="N91" s="126">
        <f t="shared" si="38"/>
        <v>300</v>
      </c>
      <c r="O91" s="89">
        <v>3549</v>
      </c>
      <c r="P91" s="156">
        <f t="shared" si="39"/>
        <v>1064700</v>
      </c>
      <c r="Q91" s="89">
        <v>2</v>
      </c>
      <c r="R91" s="90"/>
      <c r="S91" s="91">
        <f t="shared" si="40"/>
        <v>3549</v>
      </c>
      <c r="T91" s="91">
        <f t="shared" si="41"/>
        <v>1064700</v>
      </c>
      <c r="U91" s="92"/>
      <c r="V91" s="92"/>
      <c r="W91" s="92"/>
      <c r="X91" s="92"/>
      <c r="Y91" s="93"/>
      <c r="Z91" s="94"/>
      <c r="AA91" s="94"/>
    </row>
    <row r="92" spans="1:27" s="95" customFormat="1" ht="36" customHeight="1" x14ac:dyDescent="0.25">
      <c r="A92" s="89">
        <v>7</v>
      </c>
      <c r="B92" s="396" t="s">
        <v>1791</v>
      </c>
      <c r="C92" s="171" t="s">
        <v>64</v>
      </c>
      <c r="D92" s="125">
        <v>2.5</v>
      </c>
      <c r="E92" s="424"/>
      <c r="F92" s="102">
        <v>0.45833333333333331</v>
      </c>
      <c r="G92" s="156">
        <v>19</v>
      </c>
      <c r="H92" s="102">
        <v>0.66666666666666663</v>
      </c>
      <c r="I92" s="156">
        <f t="shared" si="37"/>
        <v>19</v>
      </c>
      <c r="J92" s="102"/>
      <c r="K92" s="172" t="s">
        <v>1688</v>
      </c>
      <c r="L92" s="102"/>
      <c r="M92" s="172" t="s">
        <v>186</v>
      </c>
      <c r="N92" s="126">
        <f t="shared" si="38"/>
        <v>300</v>
      </c>
      <c r="O92" s="89">
        <v>2931</v>
      </c>
      <c r="P92" s="156">
        <f t="shared" si="39"/>
        <v>879300</v>
      </c>
      <c r="Q92" s="89">
        <v>2</v>
      </c>
      <c r="R92" s="90"/>
      <c r="S92" s="91">
        <f t="shared" si="40"/>
        <v>2931</v>
      </c>
      <c r="T92" s="91">
        <f t="shared" si="41"/>
        <v>879300</v>
      </c>
      <c r="U92" s="92"/>
      <c r="V92" s="92"/>
      <c r="W92" s="92"/>
      <c r="X92" s="92"/>
      <c r="Y92" s="93"/>
      <c r="Z92" s="94"/>
      <c r="AA92" s="94"/>
    </row>
    <row r="93" spans="1:27" s="95" customFormat="1" ht="36" customHeight="1" x14ac:dyDescent="0.25">
      <c r="A93" s="89">
        <v>8</v>
      </c>
      <c r="B93" s="396" t="s">
        <v>1792</v>
      </c>
      <c r="C93" s="171" t="s">
        <v>28</v>
      </c>
      <c r="D93" s="125">
        <v>2</v>
      </c>
      <c r="E93" s="424"/>
      <c r="F93" s="102">
        <v>0.45833333333333331</v>
      </c>
      <c r="G93" s="156">
        <v>19</v>
      </c>
      <c r="H93" s="102">
        <v>0.66666666666666663</v>
      </c>
      <c r="I93" s="156">
        <f t="shared" si="37"/>
        <v>19</v>
      </c>
      <c r="J93" s="102"/>
      <c r="K93" s="172" t="s">
        <v>1688</v>
      </c>
      <c r="L93" s="102"/>
      <c r="M93" s="172" t="s">
        <v>200</v>
      </c>
      <c r="N93" s="126">
        <f t="shared" si="38"/>
        <v>300</v>
      </c>
      <c r="O93" s="89">
        <v>1686</v>
      </c>
      <c r="P93" s="156">
        <f t="shared" si="39"/>
        <v>505800</v>
      </c>
      <c r="Q93" s="89">
        <v>2</v>
      </c>
      <c r="R93" s="90"/>
      <c r="S93" s="91">
        <f t="shared" si="40"/>
        <v>1686</v>
      </c>
      <c r="T93" s="91">
        <f t="shared" si="41"/>
        <v>505800</v>
      </c>
      <c r="U93" s="92"/>
      <c r="V93" s="92"/>
      <c r="W93" s="92"/>
      <c r="X93" s="92"/>
      <c r="Y93" s="93"/>
      <c r="Z93" s="94"/>
      <c r="AA93" s="94"/>
    </row>
    <row r="94" spans="1:27" s="95" customFormat="1" ht="37.5" customHeight="1" x14ac:dyDescent="0.25">
      <c r="A94" s="89">
        <v>9</v>
      </c>
      <c r="B94" s="396" t="s">
        <v>1793</v>
      </c>
      <c r="C94" s="171" t="s">
        <v>28</v>
      </c>
      <c r="D94" s="125">
        <v>2</v>
      </c>
      <c r="E94" s="424"/>
      <c r="F94" s="102">
        <v>0.45833333333333331</v>
      </c>
      <c r="G94" s="156">
        <v>19</v>
      </c>
      <c r="H94" s="102">
        <v>0.66666666666666663</v>
      </c>
      <c r="I94" s="156">
        <f t="shared" si="37"/>
        <v>19</v>
      </c>
      <c r="J94" s="102"/>
      <c r="K94" s="172" t="s">
        <v>1688</v>
      </c>
      <c r="L94" s="102"/>
      <c r="M94" s="172" t="s">
        <v>201</v>
      </c>
      <c r="N94" s="126">
        <f t="shared" si="38"/>
        <v>300</v>
      </c>
      <c r="O94" s="89">
        <v>1185</v>
      </c>
      <c r="P94" s="156">
        <f t="shared" si="39"/>
        <v>355500</v>
      </c>
      <c r="Q94" s="89">
        <v>2</v>
      </c>
      <c r="R94" s="90"/>
      <c r="S94" s="91">
        <f t="shared" si="40"/>
        <v>1185</v>
      </c>
      <c r="T94" s="91">
        <f t="shared" si="41"/>
        <v>355500</v>
      </c>
      <c r="U94" s="92"/>
      <c r="V94" s="92"/>
      <c r="W94" s="92"/>
      <c r="X94" s="92"/>
      <c r="Y94" s="93"/>
      <c r="Z94" s="94"/>
      <c r="AA94" s="94"/>
    </row>
    <row r="95" spans="1:27" s="95" customFormat="1" ht="29.25" customHeight="1" x14ac:dyDescent="0.25">
      <c r="A95" s="89">
        <v>10</v>
      </c>
      <c r="B95" s="396" t="s">
        <v>1794</v>
      </c>
      <c r="C95" s="171" t="s">
        <v>64</v>
      </c>
      <c r="D95" s="125">
        <v>2</v>
      </c>
      <c r="E95" s="424"/>
      <c r="F95" s="102">
        <v>0.45833333333333331</v>
      </c>
      <c r="G95" s="156">
        <v>19</v>
      </c>
      <c r="H95" s="102">
        <v>0.66666666666666663</v>
      </c>
      <c r="I95" s="156">
        <f t="shared" si="37"/>
        <v>19</v>
      </c>
      <c r="J95" s="102"/>
      <c r="K95" s="172" t="s">
        <v>1688</v>
      </c>
      <c r="L95" s="102"/>
      <c r="M95" s="172" t="s">
        <v>214</v>
      </c>
      <c r="N95" s="126">
        <f t="shared" si="38"/>
        <v>300</v>
      </c>
      <c r="O95" s="89">
        <v>279</v>
      </c>
      <c r="P95" s="156">
        <f t="shared" si="39"/>
        <v>83700</v>
      </c>
      <c r="Q95" s="89">
        <v>2</v>
      </c>
      <c r="R95" s="90"/>
      <c r="S95" s="91">
        <f t="shared" si="40"/>
        <v>279</v>
      </c>
      <c r="T95" s="91">
        <f t="shared" si="41"/>
        <v>83700</v>
      </c>
      <c r="U95" s="92"/>
      <c r="V95" s="92"/>
      <c r="W95" s="92"/>
      <c r="X95" s="92"/>
      <c r="Y95" s="93"/>
      <c r="Z95" s="94"/>
      <c r="AA95" s="94"/>
    </row>
    <row r="96" spans="1:27" s="95" customFormat="1" ht="35.25" customHeight="1" x14ac:dyDescent="0.25">
      <c r="A96" s="89">
        <v>11</v>
      </c>
      <c r="B96" s="396" t="s">
        <v>1801</v>
      </c>
      <c r="C96" s="171" t="s">
        <v>64</v>
      </c>
      <c r="D96" s="125">
        <v>2</v>
      </c>
      <c r="E96" s="424"/>
      <c r="F96" s="102">
        <v>0.45833333333333331</v>
      </c>
      <c r="G96" s="156">
        <v>19</v>
      </c>
      <c r="H96" s="102">
        <v>0.66666666666666663</v>
      </c>
      <c r="I96" s="156">
        <f t="shared" si="37"/>
        <v>19</v>
      </c>
      <c r="J96" s="102"/>
      <c r="K96" s="172" t="s">
        <v>1688</v>
      </c>
      <c r="L96" s="102"/>
      <c r="M96" s="172" t="s">
        <v>1802</v>
      </c>
      <c r="N96" s="126">
        <f t="shared" si="38"/>
        <v>300</v>
      </c>
      <c r="O96" s="89">
        <v>1917</v>
      </c>
      <c r="P96" s="156">
        <f t="shared" si="39"/>
        <v>575100</v>
      </c>
      <c r="Q96" s="89">
        <v>2</v>
      </c>
      <c r="R96" s="90"/>
      <c r="S96" s="91">
        <f t="shared" si="40"/>
        <v>1917</v>
      </c>
      <c r="T96" s="91">
        <f t="shared" si="41"/>
        <v>575100</v>
      </c>
      <c r="U96" s="92"/>
      <c r="V96" s="92"/>
      <c r="W96" s="92"/>
      <c r="X96" s="92"/>
      <c r="Y96" s="93"/>
      <c r="Z96" s="94"/>
      <c r="AA96" s="94"/>
    </row>
    <row r="97" spans="1:27" s="95" customFormat="1" ht="43.5" customHeight="1" x14ac:dyDescent="0.25">
      <c r="A97" s="89">
        <v>12</v>
      </c>
      <c r="B97" s="396" t="s">
        <v>1795</v>
      </c>
      <c r="C97" s="171" t="s">
        <v>61</v>
      </c>
      <c r="D97" s="125">
        <v>2</v>
      </c>
      <c r="E97" s="424"/>
      <c r="F97" s="102">
        <v>0.45833333333333331</v>
      </c>
      <c r="G97" s="156">
        <v>19</v>
      </c>
      <c r="H97" s="102">
        <v>0.66666666666666663</v>
      </c>
      <c r="I97" s="156">
        <f t="shared" si="37"/>
        <v>19</v>
      </c>
      <c r="J97" s="102"/>
      <c r="K97" s="172" t="s">
        <v>1688</v>
      </c>
      <c r="L97" s="102"/>
      <c r="M97" s="172" t="s">
        <v>213</v>
      </c>
      <c r="N97" s="126">
        <f t="shared" si="38"/>
        <v>300</v>
      </c>
      <c r="O97" s="89">
        <v>3703</v>
      </c>
      <c r="P97" s="156">
        <f t="shared" si="39"/>
        <v>1110900</v>
      </c>
      <c r="Q97" s="89">
        <v>2</v>
      </c>
      <c r="R97" s="90"/>
      <c r="S97" s="91">
        <f t="shared" si="40"/>
        <v>3703</v>
      </c>
      <c r="T97" s="91">
        <f t="shared" si="41"/>
        <v>1110900</v>
      </c>
      <c r="U97" s="92"/>
      <c r="V97" s="92"/>
      <c r="W97" s="92"/>
      <c r="X97" s="92"/>
      <c r="Y97" s="93"/>
      <c r="Z97" s="94"/>
      <c r="AA97" s="94"/>
    </row>
    <row r="98" spans="1:27" s="95" customFormat="1" ht="37.5" customHeight="1" x14ac:dyDescent="0.25">
      <c r="A98" s="89">
        <v>13</v>
      </c>
      <c r="B98" s="396" t="s">
        <v>1796</v>
      </c>
      <c r="C98" s="171" t="s">
        <v>63</v>
      </c>
      <c r="D98" s="125">
        <v>2.5</v>
      </c>
      <c r="E98" s="424"/>
      <c r="F98" s="102">
        <v>0.45833333333333331</v>
      </c>
      <c r="G98" s="156">
        <v>19</v>
      </c>
      <c r="H98" s="102">
        <v>0.66666666666666663</v>
      </c>
      <c r="I98" s="156">
        <f t="shared" si="37"/>
        <v>19</v>
      </c>
      <c r="J98" s="102"/>
      <c r="K98" s="172" t="s">
        <v>1688</v>
      </c>
      <c r="L98" s="102"/>
      <c r="M98" s="172" t="s">
        <v>269</v>
      </c>
      <c r="N98" s="126">
        <f t="shared" ref="N98:N99" si="42">VALUE(DAY(I98)*24*60+VALUE(HOUR(H98)*60+MINUTE(H98)))-SUM(VALUE(DAY(G98)*24*60+VALUE(HOUR(F98)*60+MINUTE(F98))))</f>
        <v>300</v>
      </c>
      <c r="O98" s="89">
        <v>3516</v>
      </c>
      <c r="P98" s="156">
        <f t="shared" ref="P98:P99" si="43">O98*N98</f>
        <v>1054800</v>
      </c>
      <c r="Q98" s="89">
        <v>2</v>
      </c>
      <c r="R98" s="90"/>
      <c r="S98" s="91">
        <f t="shared" si="40"/>
        <v>3516</v>
      </c>
      <c r="T98" s="91">
        <f t="shared" si="41"/>
        <v>1054800</v>
      </c>
      <c r="U98" s="92"/>
      <c r="V98" s="92"/>
      <c r="W98" s="92"/>
      <c r="X98" s="92"/>
      <c r="Y98" s="93"/>
      <c r="Z98" s="94"/>
      <c r="AA98" s="94"/>
    </row>
    <row r="99" spans="1:27" s="95" customFormat="1" ht="29.25" customHeight="1" x14ac:dyDescent="0.25">
      <c r="A99" s="89">
        <v>14</v>
      </c>
      <c r="B99" s="396" t="s">
        <v>1797</v>
      </c>
      <c r="C99" s="171" t="s">
        <v>60</v>
      </c>
      <c r="D99" s="125">
        <v>2</v>
      </c>
      <c r="E99" s="424"/>
      <c r="F99" s="102">
        <v>0.45833333333333331</v>
      </c>
      <c r="G99" s="156">
        <v>19</v>
      </c>
      <c r="H99" s="102">
        <v>0.66666666666666663</v>
      </c>
      <c r="I99" s="156">
        <f t="shared" si="37"/>
        <v>19</v>
      </c>
      <c r="J99" s="102"/>
      <c r="K99" s="172" t="s">
        <v>1688</v>
      </c>
      <c r="L99" s="102"/>
      <c r="M99" s="172" t="s">
        <v>277</v>
      </c>
      <c r="N99" s="126">
        <f t="shared" si="42"/>
        <v>300</v>
      </c>
      <c r="O99" s="89">
        <v>1481</v>
      </c>
      <c r="P99" s="156">
        <f t="shared" si="43"/>
        <v>444300</v>
      </c>
      <c r="Q99" s="89">
        <v>2</v>
      </c>
      <c r="R99" s="90"/>
      <c r="S99" s="91">
        <f t="shared" si="40"/>
        <v>1481</v>
      </c>
      <c r="T99" s="91">
        <f t="shared" si="41"/>
        <v>444300</v>
      </c>
      <c r="U99" s="92"/>
      <c r="V99" s="92"/>
      <c r="W99" s="92"/>
      <c r="X99" s="92"/>
      <c r="Y99" s="93"/>
      <c r="Z99" s="94"/>
      <c r="AA99" s="94"/>
    </row>
    <row r="100" spans="1:27" s="95" customFormat="1" ht="29.25" customHeight="1" x14ac:dyDescent="0.25">
      <c r="A100" s="89">
        <v>15</v>
      </c>
      <c r="B100" s="396" t="s">
        <v>1798</v>
      </c>
      <c r="C100" s="171" t="s">
        <v>60</v>
      </c>
      <c r="D100" s="125">
        <v>3</v>
      </c>
      <c r="E100" s="424"/>
      <c r="F100" s="102">
        <v>0.45833333333333331</v>
      </c>
      <c r="G100" s="156">
        <v>19</v>
      </c>
      <c r="H100" s="102">
        <v>0.66666666666666663</v>
      </c>
      <c r="I100" s="156">
        <f t="shared" ref="I100" si="44">+G100</f>
        <v>19</v>
      </c>
      <c r="J100" s="102"/>
      <c r="K100" s="172" t="s">
        <v>1688</v>
      </c>
      <c r="L100" s="102"/>
      <c r="M100" s="172" t="s">
        <v>279</v>
      </c>
      <c r="N100" s="126">
        <f t="shared" ref="N100" si="45">VALUE(DAY(I100)*24*60+VALUE(HOUR(H100)*60+MINUTE(H100)))-SUM(VALUE(DAY(G100)*24*60+VALUE(HOUR(F100)*60+MINUTE(F100))))</f>
        <v>300</v>
      </c>
      <c r="O100" s="89">
        <v>1481</v>
      </c>
      <c r="P100" s="156">
        <f t="shared" ref="P100" si="46">O100*N100</f>
        <v>444300</v>
      </c>
      <c r="Q100" s="89">
        <v>2</v>
      </c>
      <c r="R100" s="90"/>
      <c r="S100" s="91">
        <f t="shared" ref="S100" si="47">O100</f>
        <v>1481</v>
      </c>
      <c r="T100" s="91">
        <f t="shared" ref="T100" si="48">P100</f>
        <v>444300</v>
      </c>
      <c r="U100" s="92"/>
      <c r="V100" s="92"/>
      <c r="W100" s="92"/>
      <c r="X100" s="92"/>
      <c r="Y100" s="93"/>
      <c r="Z100" s="94"/>
      <c r="AA100" s="94"/>
    </row>
    <row r="101" spans="1:27" s="95" customFormat="1" ht="29.25" customHeight="1" x14ac:dyDescent="0.25">
      <c r="A101" s="89">
        <v>16</v>
      </c>
      <c r="B101" s="396" t="s">
        <v>1799</v>
      </c>
      <c r="C101" s="171" t="s">
        <v>28</v>
      </c>
      <c r="D101" s="125">
        <v>2</v>
      </c>
      <c r="E101" s="424"/>
      <c r="F101" s="102">
        <v>0.45833333333333331</v>
      </c>
      <c r="G101" s="156">
        <v>19</v>
      </c>
      <c r="H101" s="102">
        <v>0.66666666666666663</v>
      </c>
      <c r="I101" s="156">
        <f t="shared" ref="I101" si="49">+G101</f>
        <v>19</v>
      </c>
      <c r="J101" s="102"/>
      <c r="K101" s="172" t="s">
        <v>1688</v>
      </c>
      <c r="L101" s="102"/>
      <c r="M101" s="172" t="s">
        <v>124</v>
      </c>
      <c r="N101" s="126">
        <f t="shared" ref="N101" si="50">VALUE(DAY(I101)*24*60+VALUE(HOUR(H101)*60+MINUTE(H101)))-SUM(VALUE(DAY(G101)*24*60+VALUE(HOUR(F101)*60+MINUTE(F101))))</f>
        <v>300</v>
      </c>
      <c r="O101" s="89">
        <v>1378</v>
      </c>
      <c r="P101" s="156">
        <f t="shared" ref="P101" si="51">O101*N101</f>
        <v>413400</v>
      </c>
      <c r="Q101" s="89">
        <v>2</v>
      </c>
      <c r="R101" s="90"/>
      <c r="S101" s="91">
        <f t="shared" ref="S101" si="52">O101</f>
        <v>1378</v>
      </c>
      <c r="T101" s="91">
        <f t="shared" ref="T101" si="53">P101</f>
        <v>413400</v>
      </c>
      <c r="U101" s="92"/>
      <c r="V101" s="92"/>
      <c r="W101" s="92"/>
      <c r="X101" s="92"/>
      <c r="Y101" s="93"/>
      <c r="Z101" s="94"/>
      <c r="AA101" s="94"/>
    </row>
    <row r="102" spans="1:27" s="95" customFormat="1" ht="30.75" customHeight="1" x14ac:dyDescent="0.25">
      <c r="A102" s="701" t="s">
        <v>1740</v>
      </c>
      <c r="B102" s="702"/>
      <c r="C102" s="702"/>
      <c r="D102" s="702"/>
      <c r="E102" s="702"/>
      <c r="F102" s="702"/>
      <c r="G102" s="702"/>
      <c r="H102" s="702"/>
      <c r="I102" s="702"/>
      <c r="J102" s="702"/>
      <c r="K102" s="702"/>
      <c r="L102" s="702"/>
      <c r="M102" s="702"/>
      <c r="N102" s="702"/>
      <c r="O102" s="702"/>
      <c r="P102" s="702"/>
      <c r="Q102" s="703"/>
      <c r="R102" s="90"/>
      <c r="S102" s="91"/>
      <c r="T102" s="91"/>
      <c r="U102" s="91"/>
      <c r="V102" s="92"/>
      <c r="W102" s="92"/>
      <c r="X102" s="92"/>
      <c r="Y102" s="93"/>
      <c r="Z102" s="94"/>
      <c r="AA102" s="94"/>
    </row>
    <row r="103" spans="1:27" s="95" customFormat="1" ht="40.5" customHeight="1" x14ac:dyDescent="0.25">
      <c r="A103" s="167" t="s">
        <v>7</v>
      </c>
      <c r="B103" s="168" t="s">
        <v>147</v>
      </c>
      <c r="C103" s="89" t="s">
        <v>148</v>
      </c>
      <c r="D103" s="89">
        <v>70</v>
      </c>
      <c r="E103" s="169">
        <v>0.47916666666666669</v>
      </c>
      <c r="F103" s="102">
        <v>0.83333333333333337</v>
      </c>
      <c r="G103" s="156">
        <v>19</v>
      </c>
      <c r="H103" s="102">
        <v>0.95833333333333337</v>
      </c>
      <c r="I103" s="156">
        <f>+G103</f>
        <v>19</v>
      </c>
      <c r="J103" s="168"/>
      <c r="K103" s="165" t="s">
        <v>150</v>
      </c>
      <c r="L103" s="170"/>
      <c r="M103" s="158"/>
      <c r="N103" s="158"/>
      <c r="O103" s="158"/>
      <c r="P103" s="89"/>
      <c r="Q103" s="89"/>
      <c r="R103" s="90"/>
      <c r="S103" s="91"/>
      <c r="T103" s="91"/>
      <c r="U103" s="91"/>
      <c r="V103" s="92"/>
      <c r="W103" s="92"/>
      <c r="X103" s="92"/>
      <c r="Y103" s="93"/>
      <c r="Z103" s="94"/>
      <c r="AA103" s="94"/>
    </row>
    <row r="104" spans="1:27" s="95" customFormat="1" ht="30.75" customHeight="1" x14ac:dyDescent="0.25">
      <c r="A104" s="167" t="s">
        <v>8</v>
      </c>
      <c r="B104" s="698" t="s">
        <v>1784</v>
      </c>
      <c r="C104" s="699"/>
      <c r="D104" s="699"/>
      <c r="E104" s="699"/>
      <c r="F104" s="699"/>
      <c r="G104" s="699"/>
      <c r="H104" s="699"/>
      <c r="I104" s="699"/>
      <c r="J104" s="699"/>
      <c r="K104" s="699"/>
      <c r="L104" s="699"/>
      <c r="M104" s="699"/>
      <c r="N104" s="699"/>
      <c r="O104" s="699"/>
      <c r="P104" s="699"/>
      <c r="Q104" s="700"/>
      <c r="R104" s="90"/>
      <c r="S104" s="91"/>
      <c r="T104" s="91"/>
      <c r="U104" s="91"/>
      <c r="V104" s="92"/>
      <c r="W104" s="92"/>
      <c r="X104" s="92"/>
      <c r="Y104" s="93"/>
      <c r="Z104" s="94"/>
      <c r="AA104" s="94"/>
    </row>
    <row r="105" spans="1:27" s="95" customFormat="1" ht="34.5" customHeight="1" x14ac:dyDescent="0.25">
      <c r="A105" s="89">
        <v>1</v>
      </c>
      <c r="B105" s="396" t="s">
        <v>1808</v>
      </c>
      <c r="C105" s="171" t="s">
        <v>56</v>
      </c>
      <c r="D105" s="125">
        <v>4.5</v>
      </c>
      <c r="E105" s="424"/>
      <c r="F105" s="102">
        <v>0.83333333333333337</v>
      </c>
      <c r="G105" s="156">
        <v>19</v>
      </c>
      <c r="H105" s="102">
        <v>0.95833333333333337</v>
      </c>
      <c r="I105" s="156">
        <f t="shared" ref="I105:I108" si="54">+G105</f>
        <v>19</v>
      </c>
      <c r="J105" s="102"/>
      <c r="K105" s="172" t="s">
        <v>1688</v>
      </c>
      <c r="L105" s="102"/>
      <c r="M105" s="172" t="s">
        <v>283</v>
      </c>
      <c r="N105" s="126">
        <f t="shared" ref="N105:N108" si="55">VALUE(DAY(I105)*24*60+VALUE(HOUR(H105)*60+MINUTE(H105)))-SUM(VALUE(DAY(G105)*24*60+VALUE(HOUR(F105)*60+MINUTE(F105))))</f>
        <v>180</v>
      </c>
      <c r="O105" s="89">
        <v>3651</v>
      </c>
      <c r="P105" s="156">
        <f t="shared" ref="P105:P108" si="56">O105*N105</f>
        <v>657180</v>
      </c>
      <c r="Q105" s="89">
        <v>2</v>
      </c>
      <c r="R105" s="90"/>
      <c r="S105" s="91">
        <f t="shared" ref="S105:S108" si="57">O105</f>
        <v>3651</v>
      </c>
      <c r="T105" s="91">
        <f t="shared" ref="T105:T108" si="58">P105</f>
        <v>657180</v>
      </c>
      <c r="U105" s="92"/>
      <c r="V105" s="92"/>
      <c r="W105" s="92"/>
      <c r="X105" s="92"/>
      <c r="Y105" s="93"/>
      <c r="Z105" s="94"/>
      <c r="AA105" s="94"/>
    </row>
    <row r="106" spans="1:27" s="95" customFormat="1" ht="34.5" customHeight="1" x14ac:dyDescent="0.25">
      <c r="A106" s="89">
        <v>2</v>
      </c>
      <c r="B106" s="396" t="s">
        <v>1809</v>
      </c>
      <c r="C106" s="171" t="s">
        <v>63</v>
      </c>
      <c r="D106" s="125">
        <v>3</v>
      </c>
      <c r="E106" s="424"/>
      <c r="F106" s="102">
        <v>0.83333333333333337</v>
      </c>
      <c r="G106" s="156">
        <v>19</v>
      </c>
      <c r="H106" s="102">
        <v>0.95833333333333337</v>
      </c>
      <c r="I106" s="156">
        <f t="shared" si="54"/>
        <v>19</v>
      </c>
      <c r="J106" s="102"/>
      <c r="K106" s="172" t="s">
        <v>1688</v>
      </c>
      <c r="L106" s="102"/>
      <c r="M106" s="172" t="s">
        <v>184</v>
      </c>
      <c r="N106" s="126">
        <f t="shared" si="55"/>
        <v>180</v>
      </c>
      <c r="O106" s="89">
        <v>2452</v>
      </c>
      <c r="P106" s="156">
        <f t="shared" si="56"/>
        <v>441360</v>
      </c>
      <c r="Q106" s="89">
        <v>2</v>
      </c>
      <c r="R106" s="90"/>
      <c r="S106" s="91">
        <f t="shared" si="57"/>
        <v>2452</v>
      </c>
      <c r="T106" s="91">
        <f t="shared" si="58"/>
        <v>441360</v>
      </c>
      <c r="U106" s="92"/>
      <c r="V106" s="92"/>
      <c r="W106" s="92"/>
      <c r="X106" s="92"/>
      <c r="Y106" s="93"/>
      <c r="Z106" s="94"/>
      <c r="AA106" s="94"/>
    </row>
    <row r="107" spans="1:27" s="95" customFormat="1" ht="34.5" customHeight="1" x14ac:dyDescent="0.25">
      <c r="A107" s="89">
        <v>3</v>
      </c>
      <c r="B107" s="396" t="s">
        <v>1810</v>
      </c>
      <c r="C107" s="171" t="s">
        <v>57</v>
      </c>
      <c r="D107" s="125">
        <v>2.5</v>
      </c>
      <c r="E107" s="424"/>
      <c r="F107" s="102">
        <v>0.83333333333333337</v>
      </c>
      <c r="G107" s="156">
        <v>19</v>
      </c>
      <c r="H107" s="102">
        <v>0.95833333333333337</v>
      </c>
      <c r="I107" s="156">
        <f t="shared" si="54"/>
        <v>19</v>
      </c>
      <c r="J107" s="102"/>
      <c r="K107" s="172" t="s">
        <v>1688</v>
      </c>
      <c r="L107" s="102"/>
      <c r="M107" s="172" t="s">
        <v>1811</v>
      </c>
      <c r="N107" s="126">
        <f t="shared" si="55"/>
        <v>180</v>
      </c>
      <c r="O107" s="89">
        <v>1564</v>
      </c>
      <c r="P107" s="156">
        <f t="shared" si="56"/>
        <v>281520</v>
      </c>
      <c r="Q107" s="89">
        <v>2</v>
      </c>
      <c r="R107" s="90"/>
      <c r="S107" s="91">
        <f t="shared" si="57"/>
        <v>1564</v>
      </c>
      <c r="T107" s="91">
        <f t="shared" si="58"/>
        <v>281520</v>
      </c>
      <c r="U107" s="92"/>
      <c r="V107" s="92"/>
      <c r="W107" s="92"/>
      <c r="X107" s="92"/>
      <c r="Y107" s="93"/>
      <c r="Z107" s="94"/>
      <c r="AA107" s="94"/>
    </row>
    <row r="108" spans="1:27" s="95" customFormat="1" ht="34.5" customHeight="1" x14ac:dyDescent="0.25">
      <c r="A108" s="89">
        <v>4</v>
      </c>
      <c r="B108" s="396" t="s">
        <v>1812</v>
      </c>
      <c r="C108" s="171" t="s">
        <v>64</v>
      </c>
      <c r="D108" s="125">
        <v>1.5</v>
      </c>
      <c r="E108" s="424"/>
      <c r="F108" s="102">
        <v>0.83333333333333337</v>
      </c>
      <c r="G108" s="156">
        <v>19</v>
      </c>
      <c r="H108" s="102">
        <v>0.95833333333333337</v>
      </c>
      <c r="I108" s="156">
        <f t="shared" si="54"/>
        <v>19</v>
      </c>
      <c r="J108" s="102"/>
      <c r="K108" s="172" t="s">
        <v>1688</v>
      </c>
      <c r="L108" s="102"/>
      <c r="M108" s="172" t="s">
        <v>145</v>
      </c>
      <c r="N108" s="126">
        <f t="shared" si="55"/>
        <v>180</v>
      </c>
      <c r="O108" s="89">
        <v>1562</v>
      </c>
      <c r="P108" s="156">
        <f t="shared" si="56"/>
        <v>281160</v>
      </c>
      <c r="Q108" s="89">
        <v>2</v>
      </c>
      <c r="R108" s="90"/>
      <c r="S108" s="91">
        <f t="shared" si="57"/>
        <v>1562</v>
      </c>
      <c r="T108" s="91">
        <f t="shared" si="58"/>
        <v>281160</v>
      </c>
      <c r="U108" s="92"/>
      <c r="V108" s="92"/>
      <c r="W108" s="92"/>
      <c r="X108" s="92"/>
      <c r="Y108" s="93"/>
      <c r="Z108" s="94"/>
      <c r="AA108" s="94"/>
    </row>
    <row r="109" spans="1:27" s="95" customFormat="1" ht="25.5" customHeight="1" x14ac:dyDescent="0.25">
      <c r="A109" s="89">
        <v>5</v>
      </c>
      <c r="B109" s="396" t="s">
        <v>1715</v>
      </c>
      <c r="C109" s="171" t="s">
        <v>56</v>
      </c>
      <c r="D109" s="125">
        <v>4</v>
      </c>
      <c r="E109" s="424"/>
      <c r="F109" s="102">
        <v>0.83333333333333337</v>
      </c>
      <c r="G109" s="156">
        <v>19</v>
      </c>
      <c r="H109" s="102">
        <v>0.95833333333333337</v>
      </c>
      <c r="I109" s="156">
        <f t="shared" ref="I109:I119" si="59">+G109</f>
        <v>19</v>
      </c>
      <c r="J109" s="102"/>
      <c r="K109" s="172" t="s">
        <v>1688</v>
      </c>
      <c r="L109" s="102"/>
      <c r="M109" s="172" t="s">
        <v>164</v>
      </c>
      <c r="N109" s="126">
        <f t="shared" ref="N109:N118" si="60">VALUE(DAY(I109)*24*60+VALUE(HOUR(H109)*60+MINUTE(H109)))-SUM(VALUE(DAY(G109)*24*60+VALUE(HOUR(F109)*60+MINUTE(F109))))</f>
        <v>180</v>
      </c>
      <c r="O109" s="89">
        <v>5562</v>
      </c>
      <c r="P109" s="156">
        <f t="shared" ref="P109:P118" si="61">O109*N109</f>
        <v>1001160</v>
      </c>
      <c r="Q109" s="89">
        <v>2</v>
      </c>
      <c r="R109" s="90"/>
      <c r="S109" s="91">
        <f t="shared" ref="S109:S118" si="62">O109</f>
        <v>5562</v>
      </c>
      <c r="T109" s="91">
        <f t="shared" ref="T109:T118" si="63">P109</f>
        <v>1001160</v>
      </c>
      <c r="U109" s="92"/>
      <c r="V109" s="92"/>
      <c r="W109" s="92"/>
      <c r="X109" s="92"/>
      <c r="Y109" s="93"/>
      <c r="Z109" s="94"/>
      <c r="AA109" s="94"/>
    </row>
    <row r="110" spans="1:27" s="95" customFormat="1" ht="25.5" customHeight="1" x14ac:dyDescent="0.25">
      <c r="A110" s="89">
        <v>6</v>
      </c>
      <c r="B110" s="396" t="s">
        <v>1716</v>
      </c>
      <c r="C110" s="171" t="s">
        <v>59</v>
      </c>
      <c r="D110" s="125">
        <v>2.5</v>
      </c>
      <c r="E110" s="424"/>
      <c r="F110" s="102">
        <v>0.83333333333333337</v>
      </c>
      <c r="G110" s="156">
        <v>19</v>
      </c>
      <c r="H110" s="102">
        <v>0.95833333333333337</v>
      </c>
      <c r="I110" s="156">
        <f t="shared" si="59"/>
        <v>19</v>
      </c>
      <c r="J110" s="102"/>
      <c r="K110" s="172" t="s">
        <v>1688</v>
      </c>
      <c r="L110" s="102"/>
      <c r="M110" s="172" t="s">
        <v>313</v>
      </c>
      <c r="N110" s="126">
        <f t="shared" si="60"/>
        <v>180</v>
      </c>
      <c r="O110" s="89">
        <v>1585</v>
      </c>
      <c r="P110" s="156">
        <f t="shared" si="61"/>
        <v>285300</v>
      </c>
      <c r="Q110" s="89">
        <v>2</v>
      </c>
      <c r="R110" s="90"/>
      <c r="S110" s="91">
        <f t="shared" si="62"/>
        <v>1585</v>
      </c>
      <c r="T110" s="91">
        <f t="shared" si="63"/>
        <v>285300</v>
      </c>
      <c r="U110" s="92"/>
      <c r="V110" s="92"/>
      <c r="W110" s="92"/>
      <c r="X110" s="92"/>
      <c r="Y110" s="93"/>
      <c r="Z110" s="94"/>
      <c r="AA110" s="94"/>
    </row>
    <row r="111" spans="1:27" s="95" customFormat="1" ht="40.5" customHeight="1" x14ac:dyDescent="0.25">
      <c r="A111" s="89">
        <v>7</v>
      </c>
      <c r="B111" s="396" t="s">
        <v>1717</v>
      </c>
      <c r="C111" s="171" t="s">
        <v>62</v>
      </c>
      <c r="D111" s="125">
        <v>3.5</v>
      </c>
      <c r="E111" s="424"/>
      <c r="F111" s="102">
        <v>0.83333333333333337</v>
      </c>
      <c r="G111" s="156">
        <v>19</v>
      </c>
      <c r="H111" s="102">
        <v>0.95833333333333337</v>
      </c>
      <c r="I111" s="156">
        <f t="shared" si="59"/>
        <v>19</v>
      </c>
      <c r="J111" s="102"/>
      <c r="K111" s="172" t="s">
        <v>1688</v>
      </c>
      <c r="L111" s="102"/>
      <c r="M111" s="172" t="s">
        <v>1731</v>
      </c>
      <c r="N111" s="126">
        <f t="shared" si="60"/>
        <v>180</v>
      </c>
      <c r="O111" s="89">
        <v>2812</v>
      </c>
      <c r="P111" s="156">
        <f t="shared" si="61"/>
        <v>506160</v>
      </c>
      <c r="Q111" s="89">
        <v>2</v>
      </c>
      <c r="R111" s="90"/>
      <c r="S111" s="91">
        <f t="shared" si="62"/>
        <v>2812</v>
      </c>
      <c r="T111" s="91">
        <f t="shared" si="63"/>
        <v>506160</v>
      </c>
      <c r="U111" s="92"/>
      <c r="V111" s="92"/>
      <c r="W111" s="92"/>
      <c r="X111" s="92"/>
      <c r="Y111" s="93"/>
      <c r="Z111" s="94"/>
      <c r="AA111" s="94"/>
    </row>
    <row r="112" spans="1:27" s="95" customFormat="1" ht="30" customHeight="1" x14ac:dyDescent="0.25">
      <c r="A112" s="89">
        <v>8</v>
      </c>
      <c r="B112" s="396" t="s">
        <v>1721</v>
      </c>
      <c r="C112" s="171" t="s">
        <v>60</v>
      </c>
      <c r="D112" s="125">
        <v>2.5</v>
      </c>
      <c r="E112" s="424"/>
      <c r="F112" s="102">
        <v>0.83333333333333337</v>
      </c>
      <c r="G112" s="156">
        <v>19</v>
      </c>
      <c r="H112" s="102">
        <v>0.95833333333333337</v>
      </c>
      <c r="I112" s="156">
        <f t="shared" si="59"/>
        <v>19</v>
      </c>
      <c r="J112" s="102"/>
      <c r="K112" s="172" t="s">
        <v>1688</v>
      </c>
      <c r="L112" s="102"/>
      <c r="M112" s="172" t="s">
        <v>1733</v>
      </c>
      <c r="N112" s="126">
        <f t="shared" si="60"/>
        <v>180</v>
      </c>
      <c r="O112" s="89">
        <v>1563</v>
      </c>
      <c r="P112" s="156">
        <f t="shared" si="61"/>
        <v>281340</v>
      </c>
      <c r="Q112" s="89">
        <v>2</v>
      </c>
      <c r="R112" s="90"/>
      <c r="S112" s="91">
        <f t="shared" si="62"/>
        <v>1563</v>
      </c>
      <c r="T112" s="91">
        <f t="shared" si="63"/>
        <v>281340</v>
      </c>
      <c r="U112" s="92"/>
      <c r="V112" s="92"/>
      <c r="W112" s="92"/>
      <c r="X112" s="92"/>
      <c r="Y112" s="93"/>
      <c r="Z112" s="94"/>
      <c r="AA112" s="94"/>
    </row>
    <row r="113" spans="1:28" s="95" customFormat="1" ht="30" customHeight="1" x14ac:dyDescent="0.25">
      <c r="A113" s="89">
        <v>9</v>
      </c>
      <c r="B113" s="396" t="s">
        <v>1734</v>
      </c>
      <c r="C113" s="171" t="s">
        <v>60</v>
      </c>
      <c r="D113" s="125">
        <v>2.5</v>
      </c>
      <c r="E113" s="424"/>
      <c r="F113" s="102">
        <v>0.83333333333333337</v>
      </c>
      <c r="G113" s="156">
        <v>19</v>
      </c>
      <c r="H113" s="102">
        <v>0.95833333333333337</v>
      </c>
      <c r="I113" s="156">
        <f t="shared" si="59"/>
        <v>19</v>
      </c>
      <c r="J113" s="102"/>
      <c r="K113" s="172" t="s">
        <v>1688</v>
      </c>
      <c r="L113" s="102"/>
      <c r="M113" s="172" t="s">
        <v>163</v>
      </c>
      <c r="N113" s="126">
        <f t="shared" si="60"/>
        <v>180</v>
      </c>
      <c r="O113" s="89">
        <v>1132</v>
      </c>
      <c r="P113" s="156">
        <f t="shared" si="61"/>
        <v>203760</v>
      </c>
      <c r="Q113" s="89">
        <v>2</v>
      </c>
      <c r="R113" s="90"/>
      <c r="S113" s="91">
        <f t="shared" si="62"/>
        <v>1132</v>
      </c>
      <c r="T113" s="91">
        <f t="shared" si="63"/>
        <v>203760</v>
      </c>
      <c r="U113" s="92"/>
      <c r="V113" s="92"/>
      <c r="W113" s="92"/>
      <c r="X113" s="92"/>
      <c r="Y113" s="93"/>
      <c r="Z113" s="94"/>
      <c r="AA113" s="94"/>
    </row>
    <row r="114" spans="1:28" s="95" customFormat="1" ht="30" customHeight="1" x14ac:dyDescent="0.25">
      <c r="A114" s="89">
        <v>10</v>
      </c>
      <c r="B114" s="396" t="s">
        <v>1722</v>
      </c>
      <c r="C114" s="171" t="s">
        <v>63</v>
      </c>
      <c r="D114" s="125">
        <v>5.5</v>
      </c>
      <c r="E114" s="424"/>
      <c r="F114" s="102">
        <v>0.83333333333333337</v>
      </c>
      <c r="G114" s="156">
        <v>19</v>
      </c>
      <c r="H114" s="102">
        <v>0.95833333333333337</v>
      </c>
      <c r="I114" s="156">
        <f t="shared" si="59"/>
        <v>19</v>
      </c>
      <c r="J114" s="102"/>
      <c r="K114" s="172" t="s">
        <v>1688</v>
      </c>
      <c r="L114" s="102"/>
      <c r="M114" s="172" t="s">
        <v>292</v>
      </c>
      <c r="N114" s="126">
        <f t="shared" si="60"/>
        <v>180</v>
      </c>
      <c r="O114" s="89">
        <v>6381</v>
      </c>
      <c r="P114" s="156">
        <f t="shared" si="61"/>
        <v>1148580</v>
      </c>
      <c r="Q114" s="89">
        <v>2</v>
      </c>
      <c r="R114" s="90"/>
      <c r="S114" s="91">
        <f t="shared" si="62"/>
        <v>6381</v>
      </c>
      <c r="T114" s="91">
        <f t="shared" si="63"/>
        <v>1148580</v>
      </c>
      <c r="U114" s="92"/>
      <c r="V114" s="92"/>
      <c r="W114" s="92"/>
      <c r="X114" s="92"/>
      <c r="Y114" s="93"/>
      <c r="Z114" s="94"/>
      <c r="AA114" s="94"/>
    </row>
    <row r="115" spans="1:28" s="95" customFormat="1" ht="30" customHeight="1" x14ac:dyDescent="0.25">
      <c r="A115" s="89">
        <v>11</v>
      </c>
      <c r="B115" s="396" t="s">
        <v>1806</v>
      </c>
      <c r="C115" s="171" t="s">
        <v>63</v>
      </c>
      <c r="D115" s="125">
        <v>3</v>
      </c>
      <c r="E115" s="424"/>
      <c r="F115" s="102">
        <v>0.83333333333333337</v>
      </c>
      <c r="G115" s="156">
        <v>19</v>
      </c>
      <c r="H115" s="102">
        <v>0.95833333333333337</v>
      </c>
      <c r="I115" s="156">
        <f t="shared" si="59"/>
        <v>19</v>
      </c>
      <c r="J115" s="102"/>
      <c r="K115" s="172" t="s">
        <v>1688</v>
      </c>
      <c r="L115" s="102"/>
      <c r="M115" s="172" t="s">
        <v>1807</v>
      </c>
      <c r="N115" s="126">
        <f t="shared" si="60"/>
        <v>180</v>
      </c>
      <c r="O115" s="89">
        <v>8020</v>
      </c>
      <c r="P115" s="156">
        <f t="shared" si="61"/>
        <v>1443600</v>
      </c>
      <c r="Q115" s="89">
        <v>2</v>
      </c>
      <c r="R115" s="90"/>
      <c r="S115" s="91">
        <f t="shared" si="62"/>
        <v>8020</v>
      </c>
      <c r="T115" s="91">
        <f t="shared" si="63"/>
        <v>1443600</v>
      </c>
      <c r="U115" s="92"/>
      <c r="V115" s="92"/>
      <c r="W115" s="92"/>
      <c r="X115" s="92"/>
      <c r="Y115" s="93"/>
      <c r="Z115" s="94"/>
      <c r="AA115" s="94"/>
    </row>
    <row r="116" spans="1:28" s="95" customFormat="1" ht="30" customHeight="1" x14ac:dyDescent="0.25">
      <c r="A116" s="89">
        <v>12</v>
      </c>
      <c r="B116" s="396" t="s">
        <v>1723</v>
      </c>
      <c r="C116" s="171" t="s">
        <v>57</v>
      </c>
      <c r="D116" s="125">
        <v>4.5</v>
      </c>
      <c r="E116" s="424"/>
      <c r="F116" s="102">
        <v>0.83333333333333337</v>
      </c>
      <c r="G116" s="156">
        <v>19</v>
      </c>
      <c r="H116" s="102">
        <v>0.95833333333333337</v>
      </c>
      <c r="I116" s="156">
        <f t="shared" si="59"/>
        <v>19</v>
      </c>
      <c r="J116" s="102"/>
      <c r="K116" s="172" t="s">
        <v>1688</v>
      </c>
      <c r="L116" s="102"/>
      <c r="M116" s="172" t="s">
        <v>281</v>
      </c>
      <c r="N116" s="126">
        <f t="shared" si="60"/>
        <v>180</v>
      </c>
      <c r="O116" s="89">
        <v>2936</v>
      </c>
      <c r="P116" s="156">
        <f t="shared" si="61"/>
        <v>528480</v>
      </c>
      <c r="Q116" s="89">
        <v>2</v>
      </c>
      <c r="R116" s="90"/>
      <c r="S116" s="91">
        <f t="shared" si="62"/>
        <v>2936</v>
      </c>
      <c r="T116" s="91">
        <f t="shared" si="63"/>
        <v>528480</v>
      </c>
      <c r="U116" s="92"/>
      <c r="V116" s="92"/>
      <c r="W116" s="92"/>
      <c r="X116" s="92"/>
      <c r="Y116" s="93"/>
      <c r="Z116" s="94"/>
      <c r="AA116" s="94"/>
    </row>
    <row r="117" spans="1:28" s="95" customFormat="1" ht="30" customHeight="1" x14ac:dyDescent="0.25">
      <c r="A117" s="89">
        <v>13</v>
      </c>
      <c r="B117" s="396" t="s">
        <v>1724</v>
      </c>
      <c r="C117" s="171" t="s">
        <v>57</v>
      </c>
      <c r="D117" s="125">
        <v>3.5</v>
      </c>
      <c r="E117" s="424"/>
      <c r="F117" s="102">
        <v>0.83333333333333337</v>
      </c>
      <c r="G117" s="156">
        <v>19</v>
      </c>
      <c r="H117" s="102">
        <v>0.95833333333333337</v>
      </c>
      <c r="I117" s="156">
        <f t="shared" si="59"/>
        <v>19</v>
      </c>
      <c r="J117" s="102"/>
      <c r="K117" s="172" t="s">
        <v>1688</v>
      </c>
      <c r="L117" s="102"/>
      <c r="M117" s="172" t="s">
        <v>153</v>
      </c>
      <c r="N117" s="126">
        <f t="shared" si="60"/>
        <v>180</v>
      </c>
      <c r="O117" s="89">
        <v>3732</v>
      </c>
      <c r="P117" s="156">
        <f t="shared" si="61"/>
        <v>671760</v>
      </c>
      <c r="Q117" s="89">
        <v>2</v>
      </c>
      <c r="R117" s="90"/>
      <c r="S117" s="91">
        <f t="shared" si="62"/>
        <v>3732</v>
      </c>
      <c r="T117" s="91">
        <f t="shared" si="63"/>
        <v>671760</v>
      </c>
      <c r="U117" s="92"/>
      <c r="V117" s="92"/>
      <c r="W117" s="92"/>
      <c r="X117" s="92"/>
      <c r="Y117" s="93"/>
      <c r="Z117" s="94"/>
      <c r="AA117" s="94"/>
    </row>
    <row r="118" spans="1:28" s="95" customFormat="1" ht="30" customHeight="1" x14ac:dyDescent="0.25">
      <c r="A118" s="89">
        <v>14</v>
      </c>
      <c r="B118" s="396" t="s">
        <v>1354</v>
      </c>
      <c r="C118" s="171" t="s">
        <v>63</v>
      </c>
      <c r="D118" s="125">
        <v>1.5</v>
      </c>
      <c r="E118" s="424"/>
      <c r="F118" s="102">
        <v>0.83333333333333337</v>
      </c>
      <c r="G118" s="156">
        <v>19</v>
      </c>
      <c r="H118" s="102">
        <v>0.95833333333333337</v>
      </c>
      <c r="I118" s="156">
        <f t="shared" si="59"/>
        <v>19</v>
      </c>
      <c r="J118" s="102"/>
      <c r="K118" s="172" t="s">
        <v>1688</v>
      </c>
      <c r="L118" s="102"/>
      <c r="M118" s="172" t="s">
        <v>1355</v>
      </c>
      <c r="N118" s="126">
        <f t="shared" si="60"/>
        <v>180</v>
      </c>
      <c r="O118" s="89">
        <v>2555</v>
      </c>
      <c r="P118" s="156">
        <f t="shared" si="61"/>
        <v>459900</v>
      </c>
      <c r="Q118" s="89">
        <v>2</v>
      </c>
      <c r="R118" s="90"/>
      <c r="S118" s="91">
        <f t="shared" si="62"/>
        <v>2555</v>
      </c>
      <c r="T118" s="91">
        <f t="shared" si="63"/>
        <v>459900</v>
      </c>
      <c r="U118" s="92"/>
      <c r="V118" s="92"/>
      <c r="W118" s="92"/>
      <c r="X118" s="92"/>
      <c r="Y118" s="93"/>
      <c r="Z118" s="94"/>
      <c r="AA118" s="94"/>
    </row>
    <row r="119" spans="1:28" s="95" customFormat="1" ht="36" customHeight="1" x14ac:dyDescent="0.25">
      <c r="A119" s="89">
        <v>15</v>
      </c>
      <c r="B119" s="396" t="s">
        <v>1744</v>
      </c>
      <c r="C119" s="171" t="s">
        <v>61</v>
      </c>
      <c r="D119" s="125">
        <v>2.5</v>
      </c>
      <c r="E119" s="424"/>
      <c r="F119" s="102">
        <v>0.83333333333333337</v>
      </c>
      <c r="G119" s="156">
        <v>19</v>
      </c>
      <c r="H119" s="102">
        <v>0.95833333333333337</v>
      </c>
      <c r="I119" s="156">
        <f t="shared" si="59"/>
        <v>19</v>
      </c>
      <c r="J119" s="102"/>
      <c r="K119" s="172" t="s">
        <v>1688</v>
      </c>
      <c r="L119" s="102"/>
      <c r="M119" s="172" t="s">
        <v>202</v>
      </c>
      <c r="N119" s="126">
        <f>VALUE(DAY(I119)*24*60+VALUE(HOUR(H119)*60+MINUTE(H119)))-SUM(VALUE(DAY(G119)*24*60+VALUE(HOUR(F119)*60+MINUTE(F119))))</f>
        <v>180</v>
      </c>
      <c r="O119" s="89">
        <v>2752</v>
      </c>
      <c r="P119" s="156">
        <f>O119*N119</f>
        <v>495360</v>
      </c>
      <c r="Q119" s="89">
        <v>2</v>
      </c>
      <c r="R119" s="90"/>
      <c r="S119" s="91">
        <f>O119</f>
        <v>2752</v>
      </c>
      <c r="T119" s="91">
        <f>P119</f>
        <v>495360</v>
      </c>
      <c r="U119" s="92"/>
      <c r="V119" s="92"/>
      <c r="W119" s="92"/>
      <c r="X119" s="92"/>
      <c r="Y119" s="93"/>
      <c r="Z119" s="94"/>
      <c r="AA119" s="94"/>
    </row>
    <row r="120" spans="1:28" ht="24.75" customHeight="1" x14ac:dyDescent="0.2">
      <c r="A120" s="136" t="s">
        <v>8</v>
      </c>
      <c r="B120" s="715" t="s">
        <v>1727</v>
      </c>
      <c r="C120" s="715"/>
      <c r="D120" s="715"/>
      <c r="E120" s="715"/>
      <c r="F120" s="715"/>
      <c r="G120" s="715"/>
      <c r="H120" s="715"/>
      <c r="I120" s="715"/>
      <c r="J120" s="715"/>
      <c r="K120" s="715"/>
      <c r="L120" s="715"/>
      <c r="M120" s="715"/>
      <c r="N120" s="715"/>
      <c r="O120" s="715"/>
      <c r="P120" s="715"/>
      <c r="Q120" s="715"/>
      <c r="R120" s="145" t="s">
        <v>51</v>
      </c>
      <c r="S120" s="73">
        <f t="shared" ref="S120:Z120" si="64">+SUM(S13:S48)</f>
        <v>79114</v>
      </c>
      <c r="T120" s="73">
        <f t="shared" si="64"/>
        <v>18605160</v>
      </c>
      <c r="U120" s="73">
        <f t="shared" si="64"/>
        <v>0</v>
      </c>
      <c r="V120" s="73">
        <f t="shared" si="64"/>
        <v>0</v>
      </c>
      <c r="W120" s="73">
        <f t="shared" si="64"/>
        <v>0</v>
      </c>
      <c r="X120" s="73">
        <f t="shared" si="64"/>
        <v>0</v>
      </c>
      <c r="Y120" s="73">
        <f t="shared" si="64"/>
        <v>0</v>
      </c>
      <c r="Z120" s="73">
        <f t="shared" si="64"/>
        <v>0</v>
      </c>
      <c r="AA120" s="73">
        <f ca="1">+SUM(AA120:AA137)</f>
        <v>0</v>
      </c>
      <c r="AB120" s="73">
        <f ca="1">+SUM(AB120:AB137)</f>
        <v>3.8000000000000003</v>
      </c>
    </row>
    <row r="121" spans="1:28" ht="16.5" customHeight="1" x14ac:dyDescent="0.2">
      <c r="A121" s="711" t="s">
        <v>25</v>
      </c>
      <c r="B121" s="711"/>
      <c r="C121" s="711" t="s">
        <v>10</v>
      </c>
      <c r="D121" s="711"/>
      <c r="E121" s="711"/>
      <c r="F121" s="711"/>
      <c r="G121" s="711"/>
      <c r="H121" s="711"/>
      <c r="I121" s="711"/>
      <c r="J121" s="711"/>
      <c r="K121" s="141" t="s">
        <v>11</v>
      </c>
      <c r="L121" s="711" t="s">
        <v>12</v>
      </c>
      <c r="M121" s="711"/>
      <c r="N121" s="711" t="s">
        <v>26</v>
      </c>
      <c r="O121" s="711"/>
      <c r="P121" s="712">
        <v>472369</v>
      </c>
      <c r="Q121" s="712"/>
      <c r="R121" s="145" t="s">
        <v>50</v>
      </c>
      <c r="S121" s="73"/>
      <c r="T121" s="73"/>
      <c r="U121" s="73"/>
      <c r="V121" s="73"/>
      <c r="W121" s="73"/>
    </row>
    <row r="122" spans="1:28" ht="39" customHeight="1" x14ac:dyDescent="0.2">
      <c r="A122" s="705" t="s">
        <v>1151</v>
      </c>
      <c r="B122" s="705"/>
      <c r="C122" s="681">
        <v>391.88</v>
      </c>
      <c r="D122" s="682"/>
      <c r="E122" s="682"/>
      <c r="F122" s="682"/>
      <c r="G122" s="682"/>
      <c r="H122" s="682"/>
      <c r="I122" s="682"/>
      <c r="J122" s="683"/>
      <c r="K122" s="346">
        <v>1.78</v>
      </c>
      <c r="L122" s="681">
        <v>0.45</v>
      </c>
      <c r="M122" s="683"/>
      <c r="N122" s="707" t="s">
        <v>27</v>
      </c>
      <c r="O122" s="707"/>
      <c r="P122" s="710" t="s">
        <v>4</v>
      </c>
      <c r="Q122" s="710"/>
      <c r="R122" s="145" t="s">
        <v>52</v>
      </c>
      <c r="S122" s="73"/>
      <c r="T122" s="73"/>
      <c r="U122" s="73"/>
      <c r="V122" s="73"/>
      <c r="W122" s="73"/>
      <c r="Y122" s="73"/>
    </row>
    <row r="123" spans="1:28" ht="30.75" hidden="1" customHeight="1" x14ac:dyDescent="0.2">
      <c r="A123" s="705" t="s">
        <v>73</v>
      </c>
      <c r="B123" s="705"/>
      <c r="C123" s="713">
        <v>202.1</v>
      </c>
      <c r="D123" s="713"/>
      <c r="E123" s="713"/>
      <c r="F123" s="713"/>
      <c r="G123" s="713"/>
      <c r="H123" s="713"/>
      <c r="I123" s="713"/>
      <c r="J123" s="713"/>
      <c r="K123" s="146">
        <v>0.68</v>
      </c>
      <c r="L123" s="708">
        <v>0</v>
      </c>
      <c r="M123" s="708"/>
      <c r="N123" s="75"/>
      <c r="O123" s="142">
        <f>S120</f>
        <v>79114</v>
      </c>
      <c r="P123" s="707">
        <f>T120</f>
        <v>18605160</v>
      </c>
      <c r="Q123" s="707"/>
      <c r="S123" s="76"/>
    </row>
    <row r="124" spans="1:28" ht="27" hidden="1" customHeight="1" x14ac:dyDescent="0.2">
      <c r="A124" s="705" t="s">
        <v>69</v>
      </c>
      <c r="B124" s="705"/>
      <c r="C124" s="713">
        <f>C125+C126+C127</f>
        <v>39.386919971462987</v>
      </c>
      <c r="D124" s="713"/>
      <c r="E124" s="713"/>
      <c r="F124" s="713"/>
      <c r="G124" s="713"/>
      <c r="H124" s="713"/>
      <c r="I124" s="713"/>
      <c r="J124" s="713"/>
      <c r="K124" s="146">
        <f>K125+K126+K127</f>
        <v>0.16748347160800137</v>
      </c>
      <c r="L124" s="708">
        <f>U120/P121</f>
        <v>0</v>
      </c>
      <c r="M124" s="708"/>
      <c r="N124" s="75"/>
      <c r="O124" s="142">
        <f>U120</f>
        <v>0</v>
      </c>
      <c r="P124" s="707">
        <f>T121</f>
        <v>0</v>
      </c>
      <c r="Q124" s="707"/>
      <c r="S124" s="76"/>
    </row>
    <row r="125" spans="1:28" ht="36.75" customHeight="1" x14ac:dyDescent="0.2">
      <c r="A125" s="705" t="s">
        <v>72</v>
      </c>
      <c r="B125" s="705"/>
      <c r="C125" s="708">
        <f>P125/P121</f>
        <v>39.386919971462987</v>
      </c>
      <c r="D125" s="708"/>
      <c r="E125" s="708"/>
      <c r="F125" s="708"/>
      <c r="G125" s="708"/>
      <c r="H125" s="708"/>
      <c r="I125" s="708"/>
      <c r="J125" s="708"/>
      <c r="K125" s="147">
        <f>O125/P121</f>
        <v>0.16748347160800137</v>
      </c>
      <c r="L125" s="708">
        <f>U120/P121</f>
        <v>0</v>
      </c>
      <c r="M125" s="708"/>
      <c r="N125" s="142" t="s">
        <v>5</v>
      </c>
      <c r="O125" s="148">
        <f>+S120</f>
        <v>79114</v>
      </c>
      <c r="P125" s="709">
        <f>+T120</f>
        <v>18605160</v>
      </c>
      <c r="Q125" s="709"/>
      <c r="S125" s="76"/>
    </row>
    <row r="126" spans="1:28" ht="36.75" customHeight="1" x14ac:dyDescent="0.2">
      <c r="A126" s="705" t="s">
        <v>45</v>
      </c>
      <c r="B126" s="705"/>
      <c r="C126" s="708">
        <f>P126/P121</f>
        <v>0</v>
      </c>
      <c r="D126" s="708"/>
      <c r="E126" s="708"/>
      <c r="F126" s="708"/>
      <c r="G126" s="708"/>
      <c r="H126" s="708"/>
      <c r="I126" s="708"/>
      <c r="J126" s="708"/>
      <c r="K126" s="147">
        <f>O126/P121</f>
        <v>0</v>
      </c>
      <c r="L126" s="708">
        <v>0</v>
      </c>
      <c r="M126" s="708"/>
      <c r="N126" s="142" t="s">
        <v>3</v>
      </c>
      <c r="O126" s="148">
        <f>Y120</f>
        <v>0</v>
      </c>
      <c r="P126" s="709">
        <f>Z120</f>
        <v>0</v>
      </c>
      <c r="Q126" s="709"/>
    </row>
    <row r="127" spans="1:28" ht="33.75" hidden="1" customHeight="1" x14ac:dyDescent="0.2">
      <c r="A127" s="705" t="s">
        <v>65</v>
      </c>
      <c r="B127" s="705"/>
      <c r="C127" s="708">
        <f>P127/P121</f>
        <v>0</v>
      </c>
      <c r="D127" s="708"/>
      <c r="E127" s="708"/>
      <c r="F127" s="708"/>
      <c r="G127" s="708"/>
      <c r="H127" s="708"/>
      <c r="I127" s="708"/>
      <c r="J127" s="708"/>
      <c r="K127" s="147">
        <f>O127/P121</f>
        <v>0</v>
      </c>
      <c r="L127" s="708">
        <v>0</v>
      </c>
      <c r="M127" s="708"/>
      <c r="N127" s="142" t="s">
        <v>36</v>
      </c>
      <c r="O127" s="148">
        <f>W120</f>
        <v>0</v>
      </c>
      <c r="P127" s="709">
        <f>V120</f>
        <v>0</v>
      </c>
      <c r="Q127" s="709"/>
    </row>
    <row r="128" spans="1:28" ht="43.5" hidden="1" customHeight="1" x14ac:dyDescent="0.2">
      <c r="A128" s="705" t="s">
        <v>71</v>
      </c>
      <c r="B128" s="705"/>
      <c r="C128" s="708">
        <f>P128/P121</f>
        <v>0</v>
      </c>
      <c r="D128" s="708"/>
      <c r="E128" s="708"/>
      <c r="F128" s="708"/>
      <c r="G128" s="708"/>
      <c r="H128" s="708"/>
      <c r="I128" s="708"/>
      <c r="J128" s="708"/>
      <c r="K128" s="147">
        <f>O128/P121</f>
        <v>0</v>
      </c>
      <c r="L128" s="708">
        <v>0</v>
      </c>
      <c r="M128" s="708"/>
      <c r="N128" s="142" t="s">
        <v>36</v>
      </c>
      <c r="O128" s="148">
        <f>W120</f>
        <v>0</v>
      </c>
      <c r="P128" s="709">
        <f>V120</f>
        <v>0</v>
      </c>
      <c r="Q128" s="709"/>
    </row>
    <row r="129" spans="1:28" ht="30" customHeight="1" x14ac:dyDescent="0.2">
      <c r="A129" s="705" t="s">
        <v>70</v>
      </c>
      <c r="B129" s="705"/>
      <c r="C129" s="706">
        <v>0</v>
      </c>
      <c r="D129" s="706"/>
      <c r="E129" s="706"/>
      <c r="F129" s="706"/>
      <c r="G129" s="706"/>
      <c r="H129" s="706"/>
      <c r="I129" s="706"/>
      <c r="J129" s="706"/>
      <c r="K129" s="149">
        <v>0</v>
      </c>
      <c r="L129" s="706">
        <f>L125</f>
        <v>0</v>
      </c>
      <c r="M129" s="706"/>
      <c r="N129" s="142"/>
      <c r="O129" s="142"/>
      <c r="P129" s="707"/>
      <c r="Q129" s="707"/>
    </row>
    <row r="130" spans="1:28" ht="76.5" customHeight="1" x14ac:dyDescent="0.2">
      <c r="A130" s="77" t="s">
        <v>9</v>
      </c>
      <c r="B130" s="669" t="s">
        <v>1804</v>
      </c>
      <c r="C130" s="669"/>
      <c r="D130" s="669"/>
      <c r="E130" s="669"/>
      <c r="F130" s="669"/>
      <c r="G130" s="669"/>
      <c r="H130" s="669"/>
      <c r="I130" s="669"/>
      <c r="J130" s="669"/>
      <c r="K130" s="669"/>
      <c r="L130" s="669"/>
      <c r="M130" s="669"/>
      <c r="N130" s="669"/>
      <c r="O130" s="669"/>
      <c r="P130" s="669"/>
      <c r="Q130" s="669"/>
    </row>
    <row r="131" spans="1:28" ht="27.75" customHeight="1" x14ac:dyDescent="0.2">
      <c r="A131" s="77"/>
      <c r="B131" s="150"/>
      <c r="C131" s="78"/>
      <c r="D131" s="150"/>
      <c r="E131" s="79"/>
      <c r="F131" s="150"/>
      <c r="G131" s="150"/>
      <c r="H131" s="150"/>
      <c r="I131" s="150"/>
      <c r="J131" s="150"/>
      <c r="K131" s="150"/>
      <c r="L131" s="150"/>
      <c r="M131" s="150"/>
      <c r="N131" s="150"/>
      <c r="O131" s="150"/>
      <c r="P131" s="150"/>
      <c r="Q131" s="150"/>
    </row>
    <row r="132" spans="1:28" ht="8.25" customHeight="1" x14ac:dyDescent="0.2">
      <c r="A132" s="77"/>
      <c r="B132" s="150"/>
      <c r="C132" s="78"/>
      <c r="D132" s="150"/>
      <c r="E132" s="79"/>
      <c r="F132" s="150"/>
      <c r="G132" s="150"/>
      <c r="H132" s="150"/>
      <c r="I132" s="150"/>
      <c r="J132" s="150"/>
      <c r="K132" s="150"/>
      <c r="L132" s="150"/>
      <c r="M132" s="150"/>
      <c r="N132" s="150"/>
      <c r="O132" s="150"/>
      <c r="P132" s="150"/>
      <c r="Q132" s="150"/>
    </row>
    <row r="133" spans="1:28" ht="38.25" customHeight="1" x14ac:dyDescent="0.2">
      <c r="A133" s="692" t="s">
        <v>67</v>
      </c>
      <c r="B133" s="692"/>
      <c r="C133" s="77"/>
      <c r="D133" s="693" t="s">
        <v>54</v>
      </c>
      <c r="E133" s="693"/>
      <c r="F133" s="693"/>
      <c r="G133" s="693"/>
      <c r="H133" s="693"/>
      <c r="I133" s="693"/>
      <c r="J133" s="693"/>
      <c r="K133" s="151" t="s">
        <v>32</v>
      </c>
      <c r="L133" s="151"/>
      <c r="M133" s="693" t="s">
        <v>1729</v>
      </c>
      <c r="N133" s="693"/>
      <c r="O133" s="693"/>
      <c r="P133" s="693"/>
      <c r="Q133" s="693"/>
    </row>
    <row r="134" spans="1:28" ht="132.75" customHeight="1" x14ac:dyDescent="0.25">
      <c r="A134" s="694" t="s">
        <v>86</v>
      </c>
      <c r="B134" s="694"/>
      <c r="C134" s="694"/>
      <c r="D134" s="704" t="s">
        <v>1803</v>
      </c>
      <c r="E134" s="704"/>
      <c r="F134" s="704"/>
      <c r="G134" s="704"/>
      <c r="H134" s="704"/>
      <c r="I134" s="704"/>
      <c r="J134" s="704"/>
      <c r="K134" s="696" t="s">
        <v>1728</v>
      </c>
      <c r="L134" s="151"/>
      <c r="M134" s="693" t="s">
        <v>82</v>
      </c>
      <c r="N134" s="693"/>
      <c r="O134" s="693"/>
      <c r="P134" s="693"/>
      <c r="Q134" s="693"/>
    </row>
    <row r="135" spans="1:28" ht="5.25" customHeight="1" x14ac:dyDescent="0.2">
      <c r="A135" s="80"/>
      <c r="B135" s="152"/>
      <c r="C135" s="80"/>
      <c r="D135" s="81"/>
      <c r="E135" s="82"/>
      <c r="F135" s="151"/>
      <c r="G135" s="151"/>
      <c r="H135" s="151"/>
      <c r="I135" s="151"/>
      <c r="J135" s="151"/>
      <c r="K135" s="696"/>
      <c r="L135" s="151"/>
      <c r="M135" s="693"/>
      <c r="N135" s="693"/>
      <c r="O135" s="693"/>
      <c r="P135" s="693"/>
      <c r="Q135" s="693"/>
    </row>
    <row r="136" spans="1:28" s="145" customFormat="1" x14ac:dyDescent="0.2">
      <c r="B136" s="52"/>
      <c r="D136" s="83"/>
      <c r="E136" s="84"/>
      <c r="K136" s="52"/>
      <c r="M136" s="85"/>
      <c r="N136" s="52"/>
      <c r="O136" s="52"/>
      <c r="P136" s="52"/>
      <c r="Q136" s="52"/>
      <c r="S136" s="32"/>
      <c r="T136" s="32"/>
      <c r="U136" s="32"/>
      <c r="V136" s="32"/>
      <c r="W136" s="32"/>
      <c r="X136" s="32"/>
      <c r="Y136" s="32"/>
      <c r="Z136" s="32"/>
      <c r="AA136" s="32"/>
      <c r="AB136" s="32"/>
    </row>
    <row r="137" spans="1:28" s="145" customFormat="1" x14ac:dyDescent="0.2">
      <c r="B137" s="52"/>
      <c r="D137" s="83"/>
      <c r="E137" s="84"/>
      <c r="K137" s="52"/>
      <c r="M137" s="85"/>
      <c r="N137" s="52"/>
      <c r="O137" s="52"/>
      <c r="P137" s="52"/>
      <c r="Q137" s="52"/>
      <c r="S137" s="32"/>
      <c r="T137" s="32"/>
      <c r="U137" s="32"/>
      <c r="V137" s="32"/>
      <c r="W137" s="32"/>
      <c r="X137" s="32"/>
      <c r="Y137" s="32"/>
      <c r="Z137" s="32"/>
      <c r="AA137" s="32"/>
      <c r="AB137" s="32"/>
    </row>
  </sheetData>
  <protectedRanges>
    <protectedRange sqref="L15:L16 L32:L33 L51:L52 L69:L70 L84:L85 L103:L104" name="Range1_6_2_1_1_1_1_1_1"/>
    <protectedRange sqref="M17:M30 M71:M82 M53:M67 M34:M49 M86:M101 M105:M119" name="Range1_6_2_2_1_1_3_1_1_1_1"/>
  </protectedRanges>
  <mergeCells count="84">
    <mergeCell ref="L1:Q1"/>
    <mergeCell ref="A2:F2"/>
    <mergeCell ref="G2:Q2"/>
    <mergeCell ref="B3:P3"/>
    <mergeCell ref="B4:Q4"/>
    <mergeCell ref="X8:Y8"/>
    <mergeCell ref="J7:J9"/>
    <mergeCell ref="K7:L8"/>
    <mergeCell ref="M7:M9"/>
    <mergeCell ref="N7:N9"/>
    <mergeCell ref="O7:O9"/>
    <mergeCell ref="P7:P9"/>
    <mergeCell ref="R7:R9"/>
    <mergeCell ref="B5:Q5"/>
    <mergeCell ref="V8:W8"/>
    <mergeCell ref="B6:F6"/>
    <mergeCell ref="B7:B9"/>
    <mergeCell ref="C7:C9"/>
    <mergeCell ref="D7:D9"/>
    <mergeCell ref="F7:I7"/>
    <mergeCell ref="A7:A9"/>
    <mergeCell ref="B120:Q120"/>
    <mergeCell ref="A14:Q14"/>
    <mergeCell ref="B13:C13"/>
    <mergeCell ref="Q7:Q9"/>
    <mergeCell ref="F8:G8"/>
    <mergeCell ref="H8:I8"/>
    <mergeCell ref="B16:Q16"/>
    <mergeCell ref="A31:Q31"/>
    <mergeCell ref="B33:Q33"/>
    <mergeCell ref="B104:Q104"/>
    <mergeCell ref="B85:Q85"/>
    <mergeCell ref="A102:Q102"/>
    <mergeCell ref="A50:Q50"/>
    <mergeCell ref="B52:Q52"/>
    <mergeCell ref="A68:Q68"/>
    <mergeCell ref="A123:B123"/>
    <mergeCell ref="C123:J123"/>
    <mergeCell ref="L123:M123"/>
    <mergeCell ref="P123:Q123"/>
    <mergeCell ref="A124:B124"/>
    <mergeCell ref="C124:J124"/>
    <mergeCell ref="L124:M124"/>
    <mergeCell ref="P124:Q124"/>
    <mergeCell ref="A121:B121"/>
    <mergeCell ref="C121:J121"/>
    <mergeCell ref="L121:M121"/>
    <mergeCell ref="N121:O121"/>
    <mergeCell ref="P121:Q121"/>
    <mergeCell ref="A122:B122"/>
    <mergeCell ref="C122:J122"/>
    <mergeCell ref="L122:M122"/>
    <mergeCell ref="N122:O122"/>
    <mergeCell ref="P122:Q122"/>
    <mergeCell ref="A127:B127"/>
    <mergeCell ref="C127:J127"/>
    <mergeCell ref="L127:M127"/>
    <mergeCell ref="P127:Q127"/>
    <mergeCell ref="A128:B128"/>
    <mergeCell ref="C128:J128"/>
    <mergeCell ref="L128:M128"/>
    <mergeCell ref="P128:Q128"/>
    <mergeCell ref="L125:M125"/>
    <mergeCell ref="P125:Q125"/>
    <mergeCell ref="A126:B126"/>
    <mergeCell ref="C126:J126"/>
    <mergeCell ref="L126:M126"/>
    <mergeCell ref="P126:Q126"/>
    <mergeCell ref="B70:Q70"/>
    <mergeCell ref="A83:Q83"/>
    <mergeCell ref="A134:C134"/>
    <mergeCell ref="D134:J134"/>
    <mergeCell ref="K134:K135"/>
    <mergeCell ref="M134:Q135"/>
    <mergeCell ref="A129:B129"/>
    <mergeCell ref="C129:J129"/>
    <mergeCell ref="L129:M129"/>
    <mergeCell ref="P129:Q129"/>
    <mergeCell ref="B130:Q130"/>
    <mergeCell ref="A133:B133"/>
    <mergeCell ref="D133:J133"/>
    <mergeCell ref="M133:Q133"/>
    <mergeCell ref="A125:B125"/>
    <mergeCell ref="C125:J125"/>
  </mergeCells>
  <conditionalFormatting sqref="A15">
    <cfRule type="duplicateValues" dxfId="2356" priority="170" stopIfTrue="1"/>
  </conditionalFormatting>
  <conditionalFormatting sqref="A16">
    <cfRule type="duplicateValues" dxfId="2355" priority="53" stopIfTrue="1"/>
  </conditionalFormatting>
  <conditionalFormatting sqref="A32">
    <cfRule type="duplicateValues" dxfId="2354" priority="48" stopIfTrue="1"/>
  </conditionalFormatting>
  <conditionalFormatting sqref="A33">
    <cfRule type="duplicateValues" dxfId="2353" priority="44" stopIfTrue="1"/>
  </conditionalFormatting>
  <conditionalFormatting sqref="A51">
    <cfRule type="duplicateValues" dxfId="2352" priority="36" stopIfTrue="1"/>
  </conditionalFormatting>
  <conditionalFormatting sqref="A52">
    <cfRule type="duplicateValues" dxfId="2351" priority="32" stopIfTrue="1"/>
  </conditionalFormatting>
  <conditionalFormatting sqref="A69">
    <cfRule type="duplicateValues" dxfId="2350" priority="27" stopIfTrue="1"/>
  </conditionalFormatting>
  <conditionalFormatting sqref="A70">
    <cfRule type="duplicateValues" dxfId="2349" priority="26" stopIfTrue="1"/>
  </conditionalFormatting>
  <conditionalFormatting sqref="A84">
    <cfRule type="duplicateValues" dxfId="2348" priority="18" stopIfTrue="1"/>
  </conditionalFormatting>
  <conditionalFormatting sqref="A85">
    <cfRule type="duplicateValues" dxfId="2347" priority="14" stopIfTrue="1"/>
  </conditionalFormatting>
  <conditionalFormatting sqref="A103">
    <cfRule type="duplicateValues" dxfId="2346" priority="9" stopIfTrue="1"/>
  </conditionalFormatting>
  <conditionalFormatting sqref="A104">
    <cfRule type="duplicateValues" dxfId="2345" priority="4" stopIfTrue="1"/>
  </conditionalFormatting>
  <conditionalFormatting sqref="B12">
    <cfRule type="duplicateValues" dxfId="2344" priority="221" stopIfTrue="1"/>
  </conditionalFormatting>
  <conditionalFormatting sqref="B15">
    <cfRule type="duplicateValues" dxfId="2343" priority="171" stopIfTrue="1"/>
    <cfRule type="duplicateValues" dxfId="2342" priority="173" stopIfTrue="1"/>
    <cfRule type="duplicateValues" dxfId="2341" priority="174" stopIfTrue="1"/>
  </conditionalFormatting>
  <conditionalFormatting sqref="B16">
    <cfRule type="duplicateValues" dxfId="2340" priority="54" stopIfTrue="1"/>
    <cfRule type="duplicateValues" dxfId="2339" priority="55" stopIfTrue="1"/>
    <cfRule type="duplicateValues" dxfId="2338" priority="56" stopIfTrue="1"/>
  </conditionalFormatting>
  <conditionalFormatting sqref="B32">
    <cfRule type="duplicateValues" dxfId="2337" priority="49" stopIfTrue="1"/>
    <cfRule type="duplicateValues" dxfId="2336" priority="51" stopIfTrue="1"/>
    <cfRule type="duplicateValues" dxfId="2335" priority="52" stopIfTrue="1"/>
  </conditionalFormatting>
  <conditionalFormatting sqref="B33">
    <cfRule type="duplicateValues" dxfId="2334" priority="41" stopIfTrue="1"/>
    <cfRule type="duplicateValues" dxfId="2333" priority="42" stopIfTrue="1"/>
    <cfRule type="duplicateValues" dxfId="2332" priority="43" stopIfTrue="1"/>
  </conditionalFormatting>
  <conditionalFormatting sqref="B51">
    <cfRule type="duplicateValues" dxfId="2331" priority="37" stopIfTrue="1"/>
    <cfRule type="duplicateValues" dxfId="2330" priority="39" stopIfTrue="1"/>
    <cfRule type="duplicateValues" dxfId="2329" priority="40" stopIfTrue="1"/>
  </conditionalFormatting>
  <conditionalFormatting sqref="B52">
    <cfRule type="duplicateValues" dxfId="2328" priority="33" stopIfTrue="1"/>
    <cfRule type="duplicateValues" dxfId="2327" priority="34" stopIfTrue="1"/>
    <cfRule type="duplicateValues" dxfId="2326" priority="35" stopIfTrue="1"/>
  </conditionalFormatting>
  <conditionalFormatting sqref="B69">
    <cfRule type="duplicateValues" dxfId="2325" priority="28" stopIfTrue="1"/>
    <cfRule type="duplicateValues" dxfId="2324" priority="30" stopIfTrue="1"/>
    <cfRule type="duplicateValues" dxfId="2323" priority="31" stopIfTrue="1"/>
  </conditionalFormatting>
  <conditionalFormatting sqref="B70">
    <cfRule type="duplicateValues" dxfId="2322" priority="23" stopIfTrue="1"/>
    <cfRule type="duplicateValues" dxfId="2321" priority="24" stopIfTrue="1"/>
    <cfRule type="duplicateValues" dxfId="2320" priority="25" stopIfTrue="1"/>
  </conditionalFormatting>
  <conditionalFormatting sqref="B84">
    <cfRule type="duplicateValues" dxfId="2319" priority="19" stopIfTrue="1"/>
    <cfRule type="duplicateValues" dxfId="2318" priority="21" stopIfTrue="1"/>
    <cfRule type="duplicateValues" dxfId="2317" priority="22" stopIfTrue="1"/>
  </conditionalFormatting>
  <conditionalFormatting sqref="B85">
    <cfRule type="duplicateValues" dxfId="2316" priority="15" stopIfTrue="1"/>
    <cfRule type="duplicateValues" dxfId="2315" priority="16" stopIfTrue="1"/>
    <cfRule type="duplicateValues" dxfId="2314" priority="17" stopIfTrue="1"/>
  </conditionalFormatting>
  <conditionalFormatting sqref="B103">
    <cfRule type="duplicateValues" dxfId="2313" priority="10" stopIfTrue="1"/>
    <cfRule type="duplicateValues" dxfId="2312" priority="12" stopIfTrue="1"/>
    <cfRule type="duplicateValues" dxfId="2311" priority="13" stopIfTrue="1"/>
  </conditionalFormatting>
  <conditionalFormatting sqref="B104">
    <cfRule type="duplicateValues" dxfId="2310" priority="1" stopIfTrue="1"/>
    <cfRule type="duplicateValues" dxfId="2309" priority="2" stopIfTrue="1"/>
    <cfRule type="duplicateValues" dxfId="2308" priority="3" stopIfTrue="1"/>
  </conditionalFormatting>
  <conditionalFormatting sqref="B125:B137">
    <cfRule type="duplicateValues" dxfId="2307" priority="14752" stopIfTrue="1"/>
  </conditionalFormatting>
  <conditionalFormatting sqref="B129">
    <cfRule type="duplicateValues" dxfId="2306" priority="232" stopIfTrue="1"/>
  </conditionalFormatting>
  <conditionalFormatting sqref="B136:B137 B285">
    <cfRule type="duplicateValues" dxfId="2305" priority="310" stopIfTrue="1"/>
  </conditionalFormatting>
  <conditionalFormatting sqref="B189:B191">
    <cfRule type="duplicateValues" dxfId="2304" priority="273" stopIfTrue="1"/>
  </conditionalFormatting>
  <conditionalFormatting sqref="B192:B193">
    <cfRule type="duplicateValues" dxfId="2303" priority="274" stopIfTrue="1"/>
  </conditionalFormatting>
  <conditionalFormatting sqref="B194:B195">
    <cfRule type="duplicateValues" dxfId="2302" priority="272" stopIfTrue="1"/>
  </conditionalFormatting>
  <conditionalFormatting sqref="B196">
    <cfRule type="duplicateValues" dxfId="2301" priority="271" stopIfTrue="1"/>
  </conditionalFormatting>
  <conditionalFormatting sqref="B214">
    <cfRule type="duplicateValues" dxfId="2300" priority="296" stopIfTrue="1"/>
  </conditionalFormatting>
  <conditionalFormatting sqref="B217:B219">
    <cfRule type="duplicateValues" dxfId="2299" priority="235" stopIfTrue="1"/>
  </conditionalFormatting>
  <conditionalFormatting sqref="B220:B221">
    <cfRule type="duplicateValues" dxfId="2298" priority="236" stopIfTrue="1"/>
  </conditionalFormatting>
  <conditionalFormatting sqref="B222:B223">
    <cfRule type="duplicateValues" dxfId="2297" priority="234" stopIfTrue="1"/>
  </conditionalFormatting>
  <conditionalFormatting sqref="B224">
    <cfRule type="duplicateValues" dxfId="2296" priority="233" stopIfTrue="1"/>
  </conditionalFormatting>
  <conditionalFormatting sqref="B238:B255 B260:B317 B320">
    <cfRule type="duplicateValues" dxfId="2295" priority="297" stopIfTrue="1"/>
  </conditionalFormatting>
  <conditionalFormatting sqref="B242">
    <cfRule type="duplicateValues" dxfId="2294" priority="257" stopIfTrue="1"/>
  </conditionalFormatting>
  <conditionalFormatting sqref="B257">
    <cfRule type="duplicateValues" dxfId="2293" priority="228" stopIfTrue="1"/>
    <cfRule type="duplicateValues" dxfId="2292" priority="285" stopIfTrue="1"/>
  </conditionalFormatting>
  <conditionalFormatting sqref="B266:B283 B288:B345 B348">
    <cfRule type="duplicateValues" dxfId="2291" priority="258" stopIfTrue="1"/>
  </conditionalFormatting>
  <conditionalFormatting sqref="B285">
    <cfRule type="duplicateValues" dxfId="2290" priority="224" stopIfTrue="1"/>
  </conditionalFormatting>
  <conditionalFormatting sqref="B298">
    <cfRule type="duplicateValues" dxfId="2289" priority="294" stopIfTrue="1"/>
  </conditionalFormatting>
  <conditionalFormatting sqref="B299">
    <cfRule type="duplicateValues" dxfId="2288" priority="295" stopIfTrue="1"/>
  </conditionalFormatting>
  <conditionalFormatting sqref="B300">
    <cfRule type="duplicateValues" dxfId="2287" priority="293" stopIfTrue="1"/>
  </conditionalFormatting>
  <conditionalFormatting sqref="B301">
    <cfRule type="duplicateValues" dxfId="2286" priority="288" stopIfTrue="1"/>
  </conditionalFormatting>
  <conditionalFormatting sqref="B302">
    <cfRule type="duplicateValues" dxfId="2285" priority="289" stopIfTrue="1"/>
  </conditionalFormatting>
  <conditionalFormatting sqref="B303">
    <cfRule type="duplicateValues" dxfId="2284" priority="287" stopIfTrue="1"/>
  </conditionalFormatting>
  <conditionalFormatting sqref="B304">
    <cfRule type="duplicateValues" dxfId="2283" priority="281" stopIfTrue="1"/>
  </conditionalFormatting>
  <conditionalFormatting sqref="B304:B306 B308">
    <cfRule type="duplicateValues" dxfId="2282" priority="290" stopIfTrue="1"/>
  </conditionalFormatting>
  <conditionalFormatting sqref="B305">
    <cfRule type="duplicateValues" dxfId="2281" priority="280" stopIfTrue="1"/>
  </conditionalFormatting>
  <conditionalFormatting sqref="B306">
    <cfRule type="duplicateValues" dxfId="2280" priority="284" stopIfTrue="1"/>
  </conditionalFormatting>
  <conditionalFormatting sqref="B307 B315">
    <cfRule type="duplicateValues" dxfId="2279" priority="292" stopIfTrue="1"/>
  </conditionalFormatting>
  <conditionalFormatting sqref="B307">
    <cfRule type="duplicateValues" dxfId="2278" priority="276" stopIfTrue="1"/>
  </conditionalFormatting>
  <conditionalFormatting sqref="B307:B309">
    <cfRule type="duplicateValues" dxfId="2277" priority="283" stopIfTrue="1"/>
  </conditionalFormatting>
  <conditionalFormatting sqref="B308">
    <cfRule type="duplicateValues" dxfId="2276" priority="275" stopIfTrue="1"/>
  </conditionalFormatting>
  <conditionalFormatting sqref="B309">
    <cfRule type="duplicateValues" dxfId="2275" priority="286" stopIfTrue="1"/>
  </conditionalFormatting>
  <conditionalFormatting sqref="B310:B311">
    <cfRule type="duplicateValues" dxfId="2274" priority="291" stopIfTrue="1"/>
  </conditionalFormatting>
  <conditionalFormatting sqref="B311:B313 B315">
    <cfRule type="duplicateValues" dxfId="2273" priority="277" stopIfTrue="1"/>
  </conditionalFormatting>
  <conditionalFormatting sqref="B314 B324">
    <cfRule type="duplicateValues" dxfId="2272" priority="279" stopIfTrue="1"/>
  </conditionalFormatting>
  <conditionalFormatting sqref="B315">
    <cfRule type="duplicateValues" dxfId="2271" priority="229" stopIfTrue="1"/>
  </conditionalFormatting>
  <conditionalFormatting sqref="B319:B320">
    <cfRule type="duplicateValues" dxfId="2270" priority="278" stopIfTrue="1"/>
  </conditionalFormatting>
  <conditionalFormatting sqref="B320">
    <cfRule type="duplicateValues" dxfId="2269" priority="230" stopIfTrue="1"/>
  </conditionalFormatting>
  <conditionalFormatting sqref="B321">
    <cfRule type="duplicateValues" dxfId="2268" priority="308" stopIfTrue="1"/>
  </conditionalFormatting>
  <conditionalFormatting sqref="B322">
    <cfRule type="duplicateValues" dxfId="2267" priority="304" stopIfTrue="1"/>
  </conditionalFormatting>
  <conditionalFormatting sqref="B323">
    <cfRule type="duplicateValues" dxfId="2266" priority="303" stopIfTrue="1"/>
  </conditionalFormatting>
  <conditionalFormatting sqref="B324">
    <cfRule type="duplicateValues" dxfId="2265" priority="309" stopIfTrue="1"/>
  </conditionalFormatting>
  <conditionalFormatting sqref="B325">
    <cfRule type="duplicateValues" dxfId="2264" priority="299" stopIfTrue="1"/>
  </conditionalFormatting>
  <conditionalFormatting sqref="B325:B327">
    <cfRule type="duplicateValues" dxfId="2263" priority="307" stopIfTrue="1"/>
  </conditionalFormatting>
  <conditionalFormatting sqref="B326">
    <cfRule type="duplicateValues" dxfId="2262" priority="298" stopIfTrue="1"/>
  </conditionalFormatting>
  <conditionalFormatting sqref="B327">
    <cfRule type="duplicateValues" dxfId="2261" priority="256" stopIfTrue="1"/>
  </conditionalFormatting>
  <conditionalFormatting sqref="B328">
    <cfRule type="duplicateValues" dxfId="2260" priority="255" stopIfTrue="1"/>
  </conditionalFormatting>
  <conditionalFormatting sqref="B329">
    <cfRule type="duplicateValues" dxfId="2259" priority="250" stopIfTrue="1"/>
  </conditionalFormatting>
  <conditionalFormatting sqref="B329:B331 B333">
    <cfRule type="duplicateValues" dxfId="2258" priority="300" stopIfTrue="1"/>
  </conditionalFormatting>
  <conditionalFormatting sqref="B330">
    <cfRule type="duplicateValues" dxfId="2257" priority="251" stopIfTrue="1"/>
  </conditionalFormatting>
  <conditionalFormatting sqref="B331">
    <cfRule type="duplicateValues" dxfId="2256" priority="249" stopIfTrue="1"/>
  </conditionalFormatting>
  <conditionalFormatting sqref="B332 B342">
    <cfRule type="duplicateValues" dxfId="2255" priority="302" stopIfTrue="1"/>
  </conditionalFormatting>
  <conditionalFormatting sqref="B332">
    <cfRule type="duplicateValues" dxfId="2254" priority="244" stopIfTrue="1"/>
  </conditionalFormatting>
  <conditionalFormatting sqref="B332:B334 B336">
    <cfRule type="duplicateValues" dxfId="2253" priority="252" stopIfTrue="1"/>
  </conditionalFormatting>
  <conditionalFormatting sqref="B333">
    <cfRule type="duplicateValues" dxfId="2252" priority="243" stopIfTrue="1"/>
  </conditionalFormatting>
  <conditionalFormatting sqref="B334">
    <cfRule type="duplicateValues" dxfId="2251" priority="247" stopIfTrue="1"/>
  </conditionalFormatting>
  <conditionalFormatting sqref="B335 B343">
    <cfRule type="duplicateValues" dxfId="2250" priority="254" stopIfTrue="1"/>
  </conditionalFormatting>
  <conditionalFormatting sqref="B335">
    <cfRule type="duplicateValues" dxfId="2249" priority="239" stopIfTrue="1"/>
  </conditionalFormatting>
  <conditionalFormatting sqref="B335:B337">
    <cfRule type="duplicateValues" dxfId="2248" priority="246" stopIfTrue="1"/>
  </conditionalFormatting>
  <conditionalFormatting sqref="B336">
    <cfRule type="duplicateValues" dxfId="2247" priority="238" stopIfTrue="1"/>
  </conditionalFormatting>
  <conditionalFormatting sqref="B337">
    <cfRule type="duplicateValues" dxfId="2246" priority="248" stopIfTrue="1"/>
  </conditionalFormatting>
  <conditionalFormatting sqref="B337:B338">
    <cfRule type="duplicateValues" dxfId="2245" priority="301" stopIfTrue="1"/>
  </conditionalFormatting>
  <conditionalFormatting sqref="B338:B339">
    <cfRule type="duplicateValues" dxfId="2244" priority="253" stopIfTrue="1"/>
  </conditionalFormatting>
  <conditionalFormatting sqref="B339:B341 B343">
    <cfRule type="duplicateValues" dxfId="2243" priority="240" stopIfTrue="1"/>
  </conditionalFormatting>
  <conditionalFormatting sqref="B342 B352">
    <cfRule type="duplicateValues" dxfId="2242" priority="242" stopIfTrue="1"/>
  </conditionalFormatting>
  <conditionalFormatting sqref="B342">
    <cfRule type="duplicateValues" dxfId="2241" priority="231" stopIfTrue="1"/>
  </conditionalFormatting>
  <conditionalFormatting sqref="B343">
    <cfRule type="duplicateValues" dxfId="2240" priority="305" stopIfTrue="1"/>
  </conditionalFormatting>
  <conditionalFormatting sqref="B345">
    <cfRule type="duplicateValues" dxfId="2239" priority="282" stopIfTrue="1"/>
  </conditionalFormatting>
  <conditionalFormatting sqref="B347:B348">
    <cfRule type="duplicateValues" dxfId="2238" priority="241" stopIfTrue="1"/>
  </conditionalFormatting>
  <conditionalFormatting sqref="B348">
    <cfRule type="duplicateValues" dxfId="2237" priority="225" stopIfTrue="1"/>
  </conditionalFormatting>
  <conditionalFormatting sqref="B349">
    <cfRule type="duplicateValues" dxfId="2236" priority="269" stopIfTrue="1"/>
  </conditionalFormatting>
  <conditionalFormatting sqref="B350">
    <cfRule type="duplicateValues" dxfId="2235" priority="265" stopIfTrue="1"/>
  </conditionalFormatting>
  <conditionalFormatting sqref="B351">
    <cfRule type="duplicateValues" dxfId="2234" priority="264" stopIfTrue="1"/>
  </conditionalFormatting>
  <conditionalFormatting sqref="B352">
    <cfRule type="duplicateValues" dxfId="2233" priority="270" stopIfTrue="1"/>
  </conditionalFormatting>
  <conditionalFormatting sqref="B353">
    <cfRule type="duplicateValues" dxfId="2232" priority="260" stopIfTrue="1"/>
  </conditionalFormatting>
  <conditionalFormatting sqref="B353:B355">
    <cfRule type="duplicateValues" dxfId="2231" priority="268" stopIfTrue="1"/>
  </conditionalFormatting>
  <conditionalFormatting sqref="B354">
    <cfRule type="duplicateValues" dxfId="2230" priority="259" stopIfTrue="1"/>
  </conditionalFormatting>
  <conditionalFormatting sqref="B357:B359 B361">
    <cfRule type="duplicateValues" dxfId="2229" priority="261" stopIfTrue="1"/>
  </conditionalFormatting>
  <conditionalFormatting sqref="B360 B370">
    <cfRule type="duplicateValues" dxfId="2228" priority="263" stopIfTrue="1"/>
  </conditionalFormatting>
  <conditionalFormatting sqref="B361">
    <cfRule type="duplicateValues" dxfId="2227" priority="226" stopIfTrue="1"/>
  </conditionalFormatting>
  <conditionalFormatting sqref="B363">
    <cfRule type="duplicateValues" dxfId="2226" priority="306" stopIfTrue="1"/>
  </conditionalFormatting>
  <conditionalFormatting sqref="B365:B366">
    <cfRule type="duplicateValues" dxfId="2225" priority="262" stopIfTrue="1"/>
  </conditionalFormatting>
  <conditionalFormatting sqref="B370">
    <cfRule type="duplicateValues" dxfId="2224" priority="227" stopIfTrue="1"/>
  </conditionalFormatting>
  <conditionalFormatting sqref="B371">
    <cfRule type="duplicateValues" dxfId="2223" priority="266" stopIfTrue="1"/>
  </conditionalFormatting>
  <conditionalFormatting sqref="B373">
    <cfRule type="duplicateValues" dxfId="2222" priority="245" stopIfTrue="1"/>
  </conditionalFormatting>
  <conditionalFormatting sqref="B391">
    <cfRule type="duplicateValues" dxfId="2221" priority="267" stopIfTrue="1"/>
  </conditionalFormatting>
  <conditionalFormatting sqref="D15:E15">
    <cfRule type="cellIs" dxfId="2220" priority="172" operator="equal">
      <formula>0</formula>
    </cfRule>
  </conditionalFormatting>
  <conditionalFormatting sqref="D32:E32">
    <cfRule type="cellIs" dxfId="2219" priority="50" operator="equal">
      <formula>0</formula>
    </cfRule>
  </conditionalFormatting>
  <conditionalFormatting sqref="D51:E51">
    <cfRule type="cellIs" dxfId="2218" priority="38" operator="equal">
      <formula>0</formula>
    </cfRule>
  </conditionalFormatting>
  <conditionalFormatting sqref="D69:E69">
    <cfRule type="cellIs" dxfId="2217" priority="29" operator="equal">
      <formula>0</formula>
    </cfRule>
  </conditionalFormatting>
  <conditionalFormatting sqref="D84:E84">
    <cfRule type="cellIs" dxfId="2216" priority="20" operator="equal">
      <formula>0</formula>
    </cfRule>
  </conditionalFormatting>
  <conditionalFormatting sqref="D103:E103">
    <cfRule type="cellIs" dxfId="2215" priority="11" operator="equal">
      <formula>0</formula>
    </cfRule>
  </conditionalFormatting>
  <dataValidations count="2">
    <dataValidation type="list" allowBlank="1" showInputMessage="1" showErrorMessage="1" sqref="J11" xr:uid="{00000000-0002-0000-02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13 J17:J30 J71:J82 J53:J67 J34:J49 J86:J101 J105:J119" xr:uid="{00000000-0002-0000-0200-000001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61" fitToHeight="0" orientation="landscape" r:id="rId1"/>
  <headerFooter>
    <oddFooter>&amp;CPage&amp;P</oddFooter>
  </headerFooter>
  <rowBreaks count="5" manualBreakCount="5">
    <brk id="30" max="16" man="1"/>
    <brk id="53" max="16" man="1"/>
    <brk id="76" max="16" man="1"/>
    <brk id="99" max="16" man="1"/>
    <brk id="129" max="16"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9"/>
  <sheetViews>
    <sheetView zoomScaleNormal="100" workbookViewId="0">
      <selection activeCell="K8" sqref="K8"/>
    </sheetView>
  </sheetViews>
  <sheetFormatPr defaultColWidth="9.140625" defaultRowHeight="15" x14ac:dyDescent="0.25"/>
  <cols>
    <col min="1" max="1" width="6" style="181" customWidth="1"/>
    <col min="2" max="2" width="11.5703125" style="181" customWidth="1"/>
    <col min="3" max="3" width="18.7109375" style="181" customWidth="1"/>
    <col min="4" max="4" width="34.7109375" style="182" customWidth="1"/>
    <col min="5" max="5" width="46.7109375" style="182" customWidth="1"/>
    <col min="6" max="6" width="15.5703125" style="181" customWidth="1"/>
    <col min="7" max="7" width="11.42578125" style="178" customWidth="1"/>
    <col min="8" max="16384" width="9.140625" style="178"/>
  </cols>
  <sheetData>
    <row r="1" spans="1:7" ht="23.25" customHeight="1" x14ac:dyDescent="0.25">
      <c r="A1" s="720" t="s">
        <v>907</v>
      </c>
      <c r="B1" s="720"/>
      <c r="C1" s="720"/>
      <c r="D1" s="720"/>
      <c r="E1" s="720"/>
      <c r="F1" s="720"/>
      <c r="G1" s="720"/>
    </row>
    <row r="2" spans="1:7" ht="42.75" x14ac:dyDescent="0.25">
      <c r="A2" s="11" t="s">
        <v>217</v>
      </c>
      <c r="B2" s="11" t="s">
        <v>322</v>
      </c>
      <c r="C2" s="11" t="s">
        <v>901</v>
      </c>
      <c r="D2" s="11" t="s">
        <v>323</v>
      </c>
      <c r="E2" s="11" t="s">
        <v>324</v>
      </c>
      <c r="F2" s="11" t="s">
        <v>325</v>
      </c>
      <c r="G2" s="11" t="s">
        <v>108</v>
      </c>
    </row>
    <row r="3" spans="1:7" ht="15" customHeight="1" x14ac:dyDescent="0.25">
      <c r="A3" s="185" t="s">
        <v>903</v>
      </c>
      <c r="B3" s="183"/>
      <c r="C3" s="183"/>
      <c r="D3" s="183"/>
      <c r="E3" s="183"/>
      <c r="F3" s="183"/>
      <c r="G3" s="184"/>
    </row>
    <row r="4" spans="1:7" ht="30" x14ac:dyDescent="0.25">
      <c r="A4" s="20">
        <v>1</v>
      </c>
      <c r="B4" s="20" t="s">
        <v>401</v>
      </c>
      <c r="C4" s="20" t="s">
        <v>402</v>
      </c>
      <c r="D4" s="14" t="s">
        <v>403</v>
      </c>
      <c r="E4" s="14" t="s">
        <v>404</v>
      </c>
      <c r="F4" s="20">
        <v>120</v>
      </c>
      <c r="G4" s="176"/>
    </row>
    <row r="5" spans="1:7" ht="30" x14ac:dyDescent="0.25">
      <c r="A5" s="20">
        <v>2</v>
      </c>
      <c r="B5" s="20" t="s">
        <v>401</v>
      </c>
      <c r="C5" s="20" t="s">
        <v>405</v>
      </c>
      <c r="D5" s="14" t="s">
        <v>406</v>
      </c>
      <c r="E5" s="14" t="s">
        <v>407</v>
      </c>
      <c r="F5" s="20">
        <v>500</v>
      </c>
      <c r="G5" s="176"/>
    </row>
    <row r="6" spans="1:7" ht="30" x14ac:dyDescent="0.25">
      <c r="A6" s="20">
        <v>3</v>
      </c>
      <c r="B6" s="20" t="s">
        <v>401</v>
      </c>
      <c r="C6" s="20" t="s">
        <v>408</v>
      </c>
      <c r="D6" s="14" t="s">
        <v>409</v>
      </c>
      <c r="E6" s="14" t="s">
        <v>410</v>
      </c>
      <c r="F6" s="20">
        <v>150</v>
      </c>
      <c r="G6" s="176"/>
    </row>
    <row r="7" spans="1:7" ht="30" x14ac:dyDescent="0.25">
      <c r="A7" s="20">
        <v>4</v>
      </c>
      <c r="B7" s="20" t="s">
        <v>401</v>
      </c>
      <c r="C7" s="20" t="s">
        <v>411</v>
      </c>
      <c r="D7" s="14" t="s">
        <v>412</v>
      </c>
      <c r="E7" s="14" t="s">
        <v>404</v>
      </c>
      <c r="F7" s="20">
        <v>120</v>
      </c>
      <c r="G7" s="176"/>
    </row>
    <row r="8" spans="1:7" ht="30" x14ac:dyDescent="0.25">
      <c r="A8" s="20">
        <v>5</v>
      </c>
      <c r="B8" s="20" t="s">
        <v>401</v>
      </c>
      <c r="C8" s="20" t="s">
        <v>413</v>
      </c>
      <c r="D8" s="14" t="s">
        <v>414</v>
      </c>
      <c r="E8" s="14" t="s">
        <v>415</v>
      </c>
      <c r="F8" s="20">
        <v>300</v>
      </c>
      <c r="G8" s="176"/>
    </row>
    <row r="9" spans="1:7" x14ac:dyDescent="0.25">
      <c r="A9" s="20">
        <v>6</v>
      </c>
      <c r="B9" s="20" t="s">
        <v>401</v>
      </c>
      <c r="C9" s="20" t="s">
        <v>416</v>
      </c>
      <c r="D9" s="14" t="s">
        <v>417</v>
      </c>
      <c r="E9" s="14" t="s">
        <v>418</v>
      </c>
      <c r="F9" s="20">
        <v>120</v>
      </c>
      <c r="G9" s="176"/>
    </row>
    <row r="10" spans="1:7" ht="30" x14ac:dyDescent="0.25">
      <c r="A10" s="20">
        <v>7</v>
      </c>
      <c r="B10" s="20" t="s">
        <v>401</v>
      </c>
      <c r="C10" s="20" t="s">
        <v>419</v>
      </c>
      <c r="D10" s="14" t="s">
        <v>420</v>
      </c>
      <c r="E10" s="14" t="s">
        <v>421</v>
      </c>
      <c r="F10" s="20">
        <v>1200</v>
      </c>
      <c r="G10" s="176"/>
    </row>
    <row r="11" spans="1:7" ht="30" x14ac:dyDescent="0.25">
      <c r="A11" s="20">
        <v>8</v>
      </c>
      <c r="B11" s="20" t="s">
        <v>401</v>
      </c>
      <c r="C11" s="20" t="s">
        <v>422</v>
      </c>
      <c r="D11" s="14" t="s">
        <v>423</v>
      </c>
      <c r="E11" s="14" t="s">
        <v>424</v>
      </c>
      <c r="F11" s="20">
        <v>120</v>
      </c>
      <c r="G11" s="176"/>
    </row>
    <row r="12" spans="1:7" x14ac:dyDescent="0.25">
      <c r="A12" s="20">
        <v>9</v>
      </c>
      <c r="B12" s="20" t="s">
        <v>401</v>
      </c>
      <c r="C12" s="20" t="s">
        <v>425</v>
      </c>
      <c r="D12" s="14" t="s">
        <v>426</v>
      </c>
      <c r="E12" s="14" t="s">
        <v>427</v>
      </c>
      <c r="F12" s="20">
        <v>120</v>
      </c>
      <c r="G12" s="176"/>
    </row>
    <row r="13" spans="1:7" ht="30" x14ac:dyDescent="0.25">
      <c r="A13" s="20">
        <v>10</v>
      </c>
      <c r="B13" s="20" t="s">
        <v>401</v>
      </c>
      <c r="C13" s="20" t="s">
        <v>428</v>
      </c>
      <c r="D13" s="14" t="s">
        <v>429</v>
      </c>
      <c r="E13" s="14" t="s">
        <v>430</v>
      </c>
      <c r="F13" s="20">
        <v>230</v>
      </c>
      <c r="G13" s="176"/>
    </row>
    <row r="14" spans="1:7" x14ac:dyDescent="0.25">
      <c r="A14" s="20">
        <v>11</v>
      </c>
      <c r="B14" s="20" t="s">
        <v>431</v>
      </c>
      <c r="C14" s="20" t="s">
        <v>432</v>
      </c>
      <c r="D14" s="14" t="s">
        <v>433</v>
      </c>
      <c r="E14" s="14" t="s">
        <v>434</v>
      </c>
      <c r="F14" s="20">
        <v>150</v>
      </c>
      <c r="G14" s="176"/>
    </row>
    <row r="15" spans="1:7" ht="30" x14ac:dyDescent="0.25">
      <c r="A15" s="20">
        <v>12</v>
      </c>
      <c r="B15" s="20" t="s">
        <v>431</v>
      </c>
      <c r="C15" s="20" t="s">
        <v>435</v>
      </c>
      <c r="D15" s="14" t="s">
        <v>436</v>
      </c>
      <c r="E15" s="14" t="s">
        <v>437</v>
      </c>
      <c r="F15" s="20">
        <v>200</v>
      </c>
      <c r="G15" s="176"/>
    </row>
    <row r="16" spans="1:7" ht="30" x14ac:dyDescent="0.25">
      <c r="A16" s="20">
        <v>13</v>
      </c>
      <c r="B16" s="20" t="s">
        <v>431</v>
      </c>
      <c r="C16" s="20" t="s">
        <v>438</v>
      </c>
      <c r="D16" s="14" t="s">
        <v>439</v>
      </c>
      <c r="E16" s="14" t="s">
        <v>440</v>
      </c>
      <c r="F16" s="20">
        <v>100</v>
      </c>
      <c r="G16" s="176"/>
    </row>
    <row r="17" spans="1:7" x14ac:dyDescent="0.25">
      <c r="A17" s="20">
        <v>14</v>
      </c>
      <c r="B17" s="20" t="s">
        <v>431</v>
      </c>
      <c r="C17" s="20" t="s">
        <v>441</v>
      </c>
      <c r="D17" s="14" t="s">
        <v>442</v>
      </c>
      <c r="E17" s="14" t="s">
        <v>64</v>
      </c>
      <c r="F17" s="20">
        <v>60</v>
      </c>
      <c r="G17" s="176"/>
    </row>
    <row r="18" spans="1:7" x14ac:dyDescent="0.25">
      <c r="A18" s="20">
        <v>15</v>
      </c>
      <c r="B18" s="20" t="s">
        <v>431</v>
      </c>
      <c r="C18" s="20" t="s">
        <v>443</v>
      </c>
      <c r="D18" s="14" t="s">
        <v>444</v>
      </c>
      <c r="E18" s="14" t="s">
        <v>445</v>
      </c>
      <c r="F18" s="20">
        <v>100</v>
      </c>
      <c r="G18" s="176"/>
    </row>
    <row r="19" spans="1:7" ht="30" x14ac:dyDescent="0.25">
      <c r="A19" s="20">
        <v>16</v>
      </c>
      <c r="B19" s="20" t="s">
        <v>431</v>
      </c>
      <c r="C19" s="20" t="s">
        <v>446</v>
      </c>
      <c r="D19" s="14" t="s">
        <v>447</v>
      </c>
      <c r="E19" s="14" t="s">
        <v>448</v>
      </c>
      <c r="F19" s="20">
        <v>150</v>
      </c>
      <c r="G19" s="176"/>
    </row>
    <row r="20" spans="1:7" ht="45" x14ac:dyDescent="0.25">
      <c r="A20" s="20">
        <v>17</v>
      </c>
      <c r="B20" s="20" t="s">
        <v>431</v>
      </c>
      <c r="C20" s="20" t="s">
        <v>449</v>
      </c>
      <c r="D20" s="14" t="s">
        <v>450</v>
      </c>
      <c r="E20" s="14" t="s">
        <v>451</v>
      </c>
      <c r="F20" s="20">
        <v>800</v>
      </c>
      <c r="G20" s="176"/>
    </row>
    <row r="21" spans="1:7" x14ac:dyDescent="0.25">
      <c r="A21" s="20">
        <v>18</v>
      </c>
      <c r="B21" s="20" t="s">
        <v>431</v>
      </c>
      <c r="C21" s="20" t="s">
        <v>452</v>
      </c>
      <c r="D21" s="14" t="s">
        <v>453</v>
      </c>
      <c r="E21" s="14" t="s">
        <v>454</v>
      </c>
      <c r="F21" s="20">
        <v>700</v>
      </c>
      <c r="G21" s="176"/>
    </row>
    <row r="22" spans="1:7" x14ac:dyDescent="0.25">
      <c r="A22" s="20">
        <v>19</v>
      </c>
      <c r="B22" s="20" t="s">
        <v>431</v>
      </c>
      <c r="C22" s="20" t="s">
        <v>455</v>
      </c>
      <c r="D22" s="14" t="s">
        <v>456</v>
      </c>
      <c r="E22" s="14" t="s">
        <v>457</v>
      </c>
      <c r="F22" s="20">
        <v>300</v>
      </c>
      <c r="G22" s="176"/>
    </row>
    <row r="23" spans="1:7" x14ac:dyDescent="0.25">
      <c r="A23" s="20">
        <v>20</v>
      </c>
      <c r="B23" s="20" t="s">
        <v>431</v>
      </c>
      <c r="C23" s="20" t="s">
        <v>458</v>
      </c>
      <c r="D23" s="14" t="s">
        <v>459</v>
      </c>
      <c r="E23" s="14" t="s">
        <v>460</v>
      </c>
      <c r="F23" s="20">
        <v>150</v>
      </c>
      <c r="G23" s="176"/>
    </row>
    <row r="24" spans="1:7" ht="30" x14ac:dyDescent="0.25">
      <c r="A24" s="20">
        <v>21</v>
      </c>
      <c r="B24" s="20" t="s">
        <v>431</v>
      </c>
      <c r="C24" s="20" t="s">
        <v>461</v>
      </c>
      <c r="D24" s="14" t="s">
        <v>462</v>
      </c>
      <c r="E24" s="14" t="s">
        <v>463</v>
      </c>
      <c r="F24" s="20">
        <v>200</v>
      </c>
      <c r="G24" s="176"/>
    </row>
    <row r="25" spans="1:7" ht="30" x14ac:dyDescent="0.25">
      <c r="A25" s="20">
        <v>22</v>
      </c>
      <c r="B25" s="20" t="s">
        <v>431</v>
      </c>
      <c r="C25" s="20" t="s">
        <v>464</v>
      </c>
      <c r="D25" s="14" t="s">
        <v>465</v>
      </c>
      <c r="E25" s="14" t="s">
        <v>454</v>
      </c>
      <c r="F25" s="20">
        <v>250</v>
      </c>
      <c r="G25" s="176"/>
    </row>
    <row r="26" spans="1:7" x14ac:dyDescent="0.25">
      <c r="A26" s="20">
        <v>23</v>
      </c>
      <c r="B26" s="20" t="s">
        <v>431</v>
      </c>
      <c r="C26" s="20" t="s">
        <v>466</v>
      </c>
      <c r="D26" s="14" t="s">
        <v>467</v>
      </c>
      <c r="E26" s="14" t="s">
        <v>468</v>
      </c>
      <c r="F26" s="20">
        <v>60</v>
      </c>
      <c r="G26" s="180"/>
    </row>
    <row r="27" spans="1:7" ht="30" x14ac:dyDescent="0.25">
      <c r="A27" s="20">
        <v>24</v>
      </c>
      <c r="B27" s="20" t="s">
        <v>431</v>
      </c>
      <c r="C27" s="20" t="s">
        <v>469</v>
      </c>
      <c r="D27" s="14" t="s">
        <v>470</v>
      </c>
      <c r="E27" s="14" t="s">
        <v>471</v>
      </c>
      <c r="F27" s="20">
        <v>150</v>
      </c>
      <c r="G27" s="176"/>
    </row>
    <row r="28" spans="1:7" ht="30" x14ac:dyDescent="0.25">
      <c r="A28" s="20">
        <v>25</v>
      </c>
      <c r="B28" s="20" t="s">
        <v>431</v>
      </c>
      <c r="C28" s="20" t="s">
        <v>472</v>
      </c>
      <c r="D28" s="14" t="s">
        <v>473</v>
      </c>
      <c r="E28" s="14" t="s">
        <v>474</v>
      </c>
      <c r="F28" s="20">
        <v>2000</v>
      </c>
      <c r="G28" s="176"/>
    </row>
    <row r="29" spans="1:7" ht="30" x14ac:dyDescent="0.25">
      <c r="A29" s="20">
        <v>26</v>
      </c>
      <c r="B29" s="20" t="s">
        <v>431</v>
      </c>
      <c r="C29" s="20" t="s">
        <v>475</v>
      </c>
      <c r="D29" s="14" t="s">
        <v>476</v>
      </c>
      <c r="E29" s="14" t="s">
        <v>477</v>
      </c>
      <c r="F29" s="20">
        <v>80</v>
      </c>
      <c r="G29" s="176"/>
    </row>
    <row r="30" spans="1:7" ht="30" x14ac:dyDescent="0.25">
      <c r="A30" s="20">
        <v>27</v>
      </c>
      <c r="B30" s="20" t="s">
        <v>431</v>
      </c>
      <c r="C30" s="20" t="s">
        <v>478</v>
      </c>
      <c r="D30" s="14" t="s">
        <v>479</v>
      </c>
      <c r="E30" s="14" t="s">
        <v>480</v>
      </c>
      <c r="F30" s="20">
        <v>200</v>
      </c>
      <c r="G30" s="176"/>
    </row>
    <row r="31" spans="1:7" ht="30" x14ac:dyDescent="0.25">
      <c r="A31" s="20">
        <v>28</v>
      </c>
      <c r="B31" s="20" t="s">
        <v>431</v>
      </c>
      <c r="C31" s="20" t="s">
        <v>481</v>
      </c>
      <c r="D31" s="14" t="s">
        <v>482</v>
      </c>
      <c r="E31" s="14" t="s">
        <v>483</v>
      </c>
      <c r="F31" s="20">
        <v>80</v>
      </c>
      <c r="G31" s="180"/>
    </row>
    <row r="32" spans="1:7" x14ac:dyDescent="0.25">
      <c r="A32" s="20">
        <v>29</v>
      </c>
      <c r="B32" s="20" t="s">
        <v>431</v>
      </c>
      <c r="C32" s="20" t="s">
        <v>484</v>
      </c>
      <c r="D32" s="14" t="s">
        <v>485</v>
      </c>
      <c r="E32" s="14" t="s">
        <v>486</v>
      </c>
      <c r="F32" s="20">
        <v>250</v>
      </c>
      <c r="G32" s="180"/>
    </row>
    <row r="33" spans="1:7" ht="30" x14ac:dyDescent="0.25">
      <c r="A33" s="20">
        <v>30</v>
      </c>
      <c r="B33" s="20" t="s">
        <v>431</v>
      </c>
      <c r="C33" s="20" t="s">
        <v>487</v>
      </c>
      <c r="D33" s="14" t="s">
        <v>488</v>
      </c>
      <c r="E33" s="14" t="s">
        <v>489</v>
      </c>
      <c r="F33" s="20">
        <v>800</v>
      </c>
      <c r="G33" s="176"/>
    </row>
    <row r="34" spans="1:7" x14ac:dyDescent="0.25">
      <c r="A34" s="20">
        <v>31</v>
      </c>
      <c r="B34" s="20" t="s">
        <v>431</v>
      </c>
      <c r="C34" s="20" t="s">
        <v>490</v>
      </c>
      <c r="D34" s="14" t="s">
        <v>491</v>
      </c>
      <c r="E34" s="14" t="s">
        <v>492</v>
      </c>
      <c r="F34" s="20">
        <v>150</v>
      </c>
      <c r="G34" s="176"/>
    </row>
    <row r="35" spans="1:7" ht="30" x14ac:dyDescent="0.25">
      <c r="A35" s="20">
        <v>32</v>
      </c>
      <c r="B35" s="20" t="s">
        <v>431</v>
      </c>
      <c r="C35" s="20" t="s">
        <v>493</v>
      </c>
      <c r="D35" s="14" t="s">
        <v>494</v>
      </c>
      <c r="E35" s="14" t="s">
        <v>495</v>
      </c>
      <c r="F35" s="20">
        <v>300</v>
      </c>
      <c r="G35" s="176"/>
    </row>
    <row r="36" spans="1:7" ht="30" x14ac:dyDescent="0.25">
      <c r="A36" s="20">
        <v>33</v>
      </c>
      <c r="B36" s="20" t="s">
        <v>431</v>
      </c>
      <c r="C36" s="20" t="s">
        <v>496</v>
      </c>
      <c r="D36" s="14" t="s">
        <v>497</v>
      </c>
      <c r="E36" s="14" t="s">
        <v>448</v>
      </c>
      <c r="F36" s="20">
        <v>50</v>
      </c>
      <c r="G36" s="176"/>
    </row>
    <row r="37" spans="1:7" ht="30" x14ac:dyDescent="0.25">
      <c r="A37" s="20">
        <v>34</v>
      </c>
      <c r="B37" s="20" t="s">
        <v>431</v>
      </c>
      <c r="C37" s="20" t="s">
        <v>498</v>
      </c>
      <c r="D37" s="14" t="s">
        <v>499</v>
      </c>
      <c r="E37" s="14" t="s">
        <v>500</v>
      </c>
      <c r="F37" s="20">
        <v>200</v>
      </c>
      <c r="G37" s="176"/>
    </row>
    <row r="38" spans="1:7" ht="30" x14ac:dyDescent="0.25">
      <c r="A38" s="20">
        <v>35</v>
      </c>
      <c r="B38" s="20" t="s">
        <v>431</v>
      </c>
      <c r="C38" s="20" t="s">
        <v>501</v>
      </c>
      <c r="D38" s="14" t="s">
        <v>502</v>
      </c>
      <c r="E38" s="14" t="s">
        <v>448</v>
      </c>
      <c r="F38" s="20">
        <v>100</v>
      </c>
      <c r="G38" s="176"/>
    </row>
    <row r="39" spans="1:7" ht="30" x14ac:dyDescent="0.25">
      <c r="A39" s="20">
        <v>36</v>
      </c>
      <c r="B39" s="20" t="s">
        <v>431</v>
      </c>
      <c r="C39" s="20" t="s">
        <v>503</v>
      </c>
      <c r="D39" s="14" t="s">
        <v>504</v>
      </c>
      <c r="E39" s="14" t="s">
        <v>505</v>
      </c>
      <c r="F39" s="20">
        <v>100</v>
      </c>
      <c r="G39" s="180"/>
    </row>
    <row r="40" spans="1:7" x14ac:dyDescent="0.25">
      <c r="A40" s="20">
        <v>37</v>
      </c>
      <c r="B40" s="20" t="s">
        <v>431</v>
      </c>
      <c r="C40" s="20" t="s">
        <v>506</v>
      </c>
      <c r="D40" s="14" t="s">
        <v>507</v>
      </c>
      <c r="E40" s="14" t="s">
        <v>454</v>
      </c>
      <c r="F40" s="20">
        <v>250</v>
      </c>
      <c r="G40" s="176"/>
    </row>
    <row r="41" spans="1:7" ht="30" x14ac:dyDescent="0.25">
      <c r="A41" s="20">
        <v>38</v>
      </c>
      <c r="B41" s="20" t="s">
        <v>431</v>
      </c>
      <c r="C41" s="20" t="s">
        <v>508</v>
      </c>
      <c r="D41" s="14" t="s">
        <v>509</v>
      </c>
      <c r="E41" s="14" t="s">
        <v>510</v>
      </c>
      <c r="F41" s="20">
        <v>200</v>
      </c>
      <c r="G41" s="176"/>
    </row>
    <row r="42" spans="1:7" ht="30" x14ac:dyDescent="0.25">
      <c r="A42" s="20">
        <v>39</v>
      </c>
      <c r="B42" s="20" t="s">
        <v>511</v>
      </c>
      <c r="C42" s="20" t="s">
        <v>512</v>
      </c>
      <c r="D42" s="14" t="s">
        <v>513</v>
      </c>
      <c r="E42" s="14" t="s">
        <v>514</v>
      </c>
      <c r="F42" s="20">
        <v>600</v>
      </c>
      <c r="G42" s="176"/>
    </row>
    <row r="43" spans="1:7" x14ac:dyDescent="0.25">
      <c r="A43" s="20">
        <v>40</v>
      </c>
      <c r="B43" s="20" t="s">
        <v>511</v>
      </c>
      <c r="C43" s="20" t="s">
        <v>515</v>
      </c>
      <c r="D43" s="14" t="s">
        <v>516</v>
      </c>
      <c r="E43" s="14" t="s">
        <v>517</v>
      </c>
      <c r="F43" s="20">
        <v>2100</v>
      </c>
      <c r="G43" s="176"/>
    </row>
    <row r="44" spans="1:7" x14ac:dyDescent="0.25">
      <c r="A44" s="20">
        <v>41</v>
      </c>
      <c r="B44" s="20" t="s">
        <v>511</v>
      </c>
      <c r="C44" s="20" t="s">
        <v>518</v>
      </c>
      <c r="D44" s="14" t="s">
        <v>519</v>
      </c>
      <c r="E44" s="14" t="s">
        <v>520</v>
      </c>
      <c r="F44" s="20">
        <v>610</v>
      </c>
      <c r="G44" s="176"/>
    </row>
    <row r="45" spans="1:7" ht="30" x14ac:dyDescent="0.25">
      <c r="A45" s="20">
        <v>42</v>
      </c>
      <c r="B45" s="20" t="s">
        <v>511</v>
      </c>
      <c r="C45" s="20" t="s">
        <v>521</v>
      </c>
      <c r="D45" s="14" t="s">
        <v>522</v>
      </c>
      <c r="E45" s="14" t="s">
        <v>523</v>
      </c>
      <c r="F45" s="20">
        <v>50</v>
      </c>
      <c r="G45" s="176"/>
    </row>
    <row r="46" spans="1:7" ht="30" x14ac:dyDescent="0.25">
      <c r="A46" s="20">
        <v>43</v>
      </c>
      <c r="B46" s="20" t="s">
        <v>511</v>
      </c>
      <c r="C46" s="20" t="s">
        <v>524</v>
      </c>
      <c r="D46" s="14" t="s">
        <v>525</v>
      </c>
      <c r="E46" s="14" t="s">
        <v>526</v>
      </c>
      <c r="F46" s="20">
        <v>70</v>
      </c>
      <c r="G46" s="176"/>
    </row>
    <row r="47" spans="1:7" ht="30" x14ac:dyDescent="0.25">
      <c r="A47" s="20">
        <v>44</v>
      </c>
      <c r="B47" s="20" t="s">
        <v>511</v>
      </c>
      <c r="C47" s="20" t="s">
        <v>527</v>
      </c>
      <c r="D47" s="14" t="s">
        <v>528</v>
      </c>
      <c r="E47" s="14" t="s">
        <v>529</v>
      </c>
      <c r="F47" s="20">
        <v>100</v>
      </c>
      <c r="G47" s="176"/>
    </row>
    <row r="48" spans="1:7" x14ac:dyDescent="0.25">
      <c r="A48" s="20">
        <v>45</v>
      </c>
      <c r="B48" s="20" t="s">
        <v>511</v>
      </c>
      <c r="C48" s="20" t="s">
        <v>530</v>
      </c>
      <c r="D48" s="14" t="s">
        <v>531</v>
      </c>
      <c r="E48" s="14" t="s">
        <v>532</v>
      </c>
      <c r="F48" s="20">
        <v>60</v>
      </c>
      <c r="G48" s="176"/>
    </row>
    <row r="49" spans="1:7" ht="30" x14ac:dyDescent="0.25">
      <c r="A49" s="20">
        <v>46</v>
      </c>
      <c r="B49" s="20" t="s">
        <v>511</v>
      </c>
      <c r="C49" s="20" t="s">
        <v>533</v>
      </c>
      <c r="D49" s="14" t="s">
        <v>534</v>
      </c>
      <c r="E49" s="14" t="s">
        <v>535</v>
      </c>
      <c r="F49" s="20">
        <v>50</v>
      </c>
      <c r="G49" s="176"/>
    </row>
    <row r="50" spans="1:7" ht="30" x14ac:dyDescent="0.25">
      <c r="A50" s="20">
        <v>47</v>
      </c>
      <c r="B50" s="20" t="s">
        <v>511</v>
      </c>
      <c r="C50" s="20" t="s">
        <v>536</v>
      </c>
      <c r="D50" s="14" t="s">
        <v>537</v>
      </c>
      <c r="E50" s="14" t="s">
        <v>538</v>
      </c>
      <c r="F50" s="20">
        <v>2000</v>
      </c>
      <c r="G50" s="176"/>
    </row>
    <row r="51" spans="1:7" x14ac:dyDescent="0.25">
      <c r="A51" s="20">
        <v>48</v>
      </c>
      <c r="B51" s="20" t="s">
        <v>511</v>
      </c>
      <c r="C51" s="20" t="s">
        <v>539</v>
      </c>
      <c r="D51" s="14" t="s">
        <v>540</v>
      </c>
      <c r="E51" s="14" t="s">
        <v>541</v>
      </c>
      <c r="F51" s="20">
        <v>200</v>
      </c>
      <c r="G51" s="176"/>
    </row>
    <row r="52" spans="1:7" x14ac:dyDescent="0.25">
      <c r="A52" s="20">
        <v>49</v>
      </c>
      <c r="B52" s="20" t="s">
        <v>511</v>
      </c>
      <c r="C52" s="20" t="s">
        <v>542</v>
      </c>
      <c r="D52" s="14" t="s">
        <v>543</v>
      </c>
      <c r="E52" s="14" t="s">
        <v>544</v>
      </c>
      <c r="F52" s="20">
        <v>270</v>
      </c>
      <c r="G52" s="176"/>
    </row>
    <row r="53" spans="1:7" x14ac:dyDescent="0.25">
      <c r="A53" s="20">
        <v>50</v>
      </c>
      <c r="B53" s="20" t="s">
        <v>326</v>
      </c>
      <c r="C53" s="20" t="s">
        <v>327</v>
      </c>
      <c r="D53" s="14" t="s">
        <v>328</v>
      </c>
      <c r="E53" s="14" t="s">
        <v>329</v>
      </c>
      <c r="F53" s="20">
        <v>200</v>
      </c>
      <c r="G53" s="176"/>
    </row>
    <row r="54" spans="1:7" x14ac:dyDescent="0.25">
      <c r="A54" s="20">
        <v>51</v>
      </c>
      <c r="B54" s="20" t="s">
        <v>326</v>
      </c>
      <c r="C54" s="20" t="s">
        <v>330</v>
      </c>
      <c r="D54" s="14" t="s">
        <v>331</v>
      </c>
      <c r="E54" s="14" t="s">
        <v>332</v>
      </c>
      <c r="F54" s="20">
        <v>200</v>
      </c>
      <c r="G54" s="176"/>
    </row>
    <row r="55" spans="1:7" ht="30" x14ac:dyDescent="0.25">
      <c r="A55" s="20">
        <v>52</v>
      </c>
      <c r="B55" s="20" t="s">
        <v>326</v>
      </c>
      <c r="C55" s="20" t="s">
        <v>333</v>
      </c>
      <c r="D55" s="14" t="s">
        <v>334</v>
      </c>
      <c r="E55" s="14" t="s">
        <v>335</v>
      </c>
      <c r="F55" s="20">
        <v>200</v>
      </c>
      <c r="G55" s="176"/>
    </row>
    <row r="56" spans="1:7" x14ac:dyDescent="0.25">
      <c r="A56" s="20">
        <v>53</v>
      </c>
      <c r="B56" s="20" t="s">
        <v>326</v>
      </c>
      <c r="C56" s="20" t="s">
        <v>336</v>
      </c>
      <c r="D56" s="14" t="s">
        <v>337</v>
      </c>
      <c r="E56" s="14" t="s">
        <v>338</v>
      </c>
      <c r="F56" s="20">
        <v>200</v>
      </c>
      <c r="G56" s="176"/>
    </row>
    <row r="57" spans="1:7" x14ac:dyDescent="0.25">
      <c r="A57" s="20">
        <v>54</v>
      </c>
      <c r="B57" s="20" t="s">
        <v>326</v>
      </c>
      <c r="C57" s="20" t="s">
        <v>339</v>
      </c>
      <c r="D57" s="14" t="s">
        <v>340</v>
      </c>
      <c r="E57" s="14" t="s">
        <v>341</v>
      </c>
      <c r="F57" s="20">
        <v>200</v>
      </c>
      <c r="G57" s="176"/>
    </row>
    <row r="58" spans="1:7" ht="30" x14ac:dyDescent="0.25">
      <c r="A58" s="20">
        <v>55</v>
      </c>
      <c r="B58" s="20" t="s">
        <v>326</v>
      </c>
      <c r="C58" s="20" t="s">
        <v>342</v>
      </c>
      <c r="D58" s="14" t="s">
        <v>343</v>
      </c>
      <c r="E58" s="14" t="s">
        <v>344</v>
      </c>
      <c r="F58" s="20">
        <v>40</v>
      </c>
      <c r="G58" s="176"/>
    </row>
    <row r="59" spans="1:7" x14ac:dyDescent="0.25">
      <c r="A59" s="20">
        <v>56</v>
      </c>
      <c r="B59" s="20" t="s">
        <v>326</v>
      </c>
      <c r="C59" s="20" t="s">
        <v>345</v>
      </c>
      <c r="D59" s="14" t="s">
        <v>346</v>
      </c>
      <c r="E59" s="14" t="s">
        <v>347</v>
      </c>
      <c r="F59" s="20">
        <v>200</v>
      </c>
      <c r="G59" s="176"/>
    </row>
    <row r="60" spans="1:7" ht="30" x14ac:dyDescent="0.25">
      <c r="A60" s="20">
        <v>57</v>
      </c>
      <c r="B60" s="20" t="s">
        <v>326</v>
      </c>
      <c r="C60" s="20" t="s">
        <v>348</v>
      </c>
      <c r="D60" s="14" t="s">
        <v>349</v>
      </c>
      <c r="E60" s="14" t="s">
        <v>350</v>
      </c>
      <c r="F60" s="20">
        <v>60</v>
      </c>
      <c r="G60" s="176"/>
    </row>
    <row r="61" spans="1:7" x14ac:dyDescent="0.25">
      <c r="A61" s="20">
        <v>58</v>
      </c>
      <c r="B61" s="20" t="s">
        <v>326</v>
      </c>
      <c r="C61" s="20" t="s">
        <v>351</v>
      </c>
      <c r="D61" s="14" t="s">
        <v>352</v>
      </c>
      <c r="E61" s="14" t="s">
        <v>353</v>
      </c>
      <c r="F61" s="20">
        <v>45</v>
      </c>
      <c r="G61" s="176"/>
    </row>
    <row r="62" spans="1:7" ht="30" x14ac:dyDescent="0.25">
      <c r="A62" s="20">
        <v>59</v>
      </c>
      <c r="B62" s="20" t="s">
        <v>326</v>
      </c>
      <c r="C62" s="20" t="s">
        <v>354</v>
      </c>
      <c r="D62" s="14" t="s">
        <v>355</v>
      </c>
      <c r="E62" s="14" t="s">
        <v>356</v>
      </c>
      <c r="F62" s="20">
        <v>200</v>
      </c>
      <c r="G62" s="176"/>
    </row>
    <row r="63" spans="1:7" x14ac:dyDescent="0.25">
      <c r="A63" s="20">
        <v>60</v>
      </c>
      <c r="B63" s="20" t="s">
        <v>326</v>
      </c>
      <c r="C63" s="20" t="s">
        <v>357</v>
      </c>
      <c r="D63" s="14" t="s">
        <v>358</v>
      </c>
      <c r="E63" s="14" t="s">
        <v>359</v>
      </c>
      <c r="F63" s="20">
        <v>200</v>
      </c>
      <c r="G63" s="176"/>
    </row>
    <row r="64" spans="1:7" x14ac:dyDescent="0.25">
      <c r="A64" s="20">
        <v>61</v>
      </c>
      <c r="B64" s="20" t="s">
        <v>888</v>
      </c>
      <c r="C64" s="20" t="s">
        <v>889</v>
      </c>
      <c r="D64" s="14" t="s">
        <v>890</v>
      </c>
      <c r="E64" s="14" t="s">
        <v>891</v>
      </c>
      <c r="F64" s="20">
        <v>400</v>
      </c>
      <c r="G64" s="176"/>
    </row>
    <row r="65" spans="1:7" ht="30" x14ac:dyDescent="0.25">
      <c r="A65" s="20">
        <v>62</v>
      </c>
      <c r="B65" s="20" t="s">
        <v>888</v>
      </c>
      <c r="C65" s="20" t="s">
        <v>892</v>
      </c>
      <c r="D65" s="14" t="s">
        <v>893</v>
      </c>
      <c r="E65" s="14" t="s">
        <v>894</v>
      </c>
      <c r="F65" s="20">
        <v>100</v>
      </c>
      <c r="G65" s="176"/>
    </row>
    <row r="66" spans="1:7" ht="30" x14ac:dyDescent="0.25">
      <c r="A66" s="20">
        <v>63</v>
      </c>
      <c r="B66" s="20" t="s">
        <v>888</v>
      </c>
      <c r="C66" s="20" t="s">
        <v>895</v>
      </c>
      <c r="D66" s="14" t="s">
        <v>896</v>
      </c>
      <c r="E66" s="14" t="s">
        <v>897</v>
      </c>
      <c r="F66" s="20">
        <v>93</v>
      </c>
      <c r="G66" s="176"/>
    </row>
    <row r="67" spans="1:7" ht="30" x14ac:dyDescent="0.25">
      <c r="A67" s="20">
        <v>64</v>
      </c>
      <c r="B67" s="20" t="s">
        <v>888</v>
      </c>
      <c r="C67" s="20" t="s">
        <v>898</v>
      </c>
      <c r="D67" s="14" t="s">
        <v>899</v>
      </c>
      <c r="E67" s="14" t="s">
        <v>900</v>
      </c>
      <c r="F67" s="20">
        <v>250</v>
      </c>
      <c r="G67" s="176"/>
    </row>
    <row r="68" spans="1:7" x14ac:dyDescent="0.25">
      <c r="A68" s="20"/>
      <c r="B68" s="11" t="s">
        <v>902</v>
      </c>
      <c r="C68" s="20"/>
      <c r="D68" s="14"/>
      <c r="E68" s="14"/>
      <c r="F68" s="15">
        <f>SUM(F4:F67)</f>
        <v>19808</v>
      </c>
      <c r="G68" s="176"/>
    </row>
    <row r="69" spans="1:7" ht="15" customHeight="1" x14ac:dyDescent="0.25">
      <c r="A69" s="185" t="s">
        <v>906</v>
      </c>
      <c r="B69" s="183"/>
      <c r="C69" s="183"/>
      <c r="D69" s="183"/>
      <c r="E69" s="183"/>
      <c r="F69" s="183"/>
      <c r="G69" s="184"/>
    </row>
    <row r="70" spans="1:7" x14ac:dyDescent="0.25">
      <c r="A70" s="20">
        <v>1</v>
      </c>
      <c r="B70" s="20" t="s">
        <v>360</v>
      </c>
      <c r="C70" s="20" t="s">
        <v>361</v>
      </c>
      <c r="D70" s="14" t="s">
        <v>362</v>
      </c>
      <c r="E70" s="14" t="s">
        <v>363</v>
      </c>
      <c r="F70" s="20">
        <v>300</v>
      </c>
      <c r="G70" s="176"/>
    </row>
    <row r="71" spans="1:7" ht="30" x14ac:dyDescent="0.25">
      <c r="A71" s="20">
        <v>2</v>
      </c>
      <c r="B71" s="20" t="s">
        <v>360</v>
      </c>
      <c r="C71" s="20" t="s">
        <v>364</v>
      </c>
      <c r="D71" s="14" t="s">
        <v>365</v>
      </c>
      <c r="E71" s="14" t="s">
        <v>366</v>
      </c>
      <c r="F71" s="20">
        <v>500</v>
      </c>
      <c r="G71" s="176"/>
    </row>
    <row r="72" spans="1:7" x14ac:dyDescent="0.25">
      <c r="A72" s="20">
        <v>3</v>
      </c>
      <c r="B72" s="20" t="s">
        <v>360</v>
      </c>
      <c r="C72" s="20" t="s">
        <v>367</v>
      </c>
      <c r="D72" s="14" t="s">
        <v>368</v>
      </c>
      <c r="E72" s="14" t="s">
        <v>369</v>
      </c>
      <c r="F72" s="20">
        <v>500</v>
      </c>
      <c r="G72" s="176"/>
    </row>
    <row r="73" spans="1:7" x14ac:dyDescent="0.25">
      <c r="A73" s="20">
        <v>4</v>
      </c>
      <c r="B73" s="20" t="s">
        <v>360</v>
      </c>
      <c r="C73" s="20" t="s">
        <v>370</v>
      </c>
      <c r="D73" s="14" t="s">
        <v>371</v>
      </c>
      <c r="E73" s="14" t="s">
        <v>372</v>
      </c>
      <c r="F73" s="20">
        <v>150</v>
      </c>
      <c r="G73" s="176"/>
    </row>
    <row r="74" spans="1:7" ht="30" x14ac:dyDescent="0.25">
      <c r="A74" s="20">
        <v>5</v>
      </c>
      <c r="B74" s="20" t="s">
        <v>360</v>
      </c>
      <c r="C74" s="20" t="s">
        <v>373</v>
      </c>
      <c r="D74" s="14" t="s">
        <v>374</v>
      </c>
      <c r="E74" s="14" t="s">
        <v>375</v>
      </c>
      <c r="F74" s="20">
        <v>150</v>
      </c>
      <c r="G74" s="176"/>
    </row>
    <row r="75" spans="1:7" ht="30" x14ac:dyDescent="0.25">
      <c r="A75" s="20">
        <v>6</v>
      </c>
      <c r="B75" s="20" t="s">
        <v>360</v>
      </c>
      <c r="C75" s="20" t="s">
        <v>376</v>
      </c>
      <c r="D75" s="14" t="s">
        <v>377</v>
      </c>
      <c r="E75" s="14" t="s">
        <v>378</v>
      </c>
      <c r="F75" s="20">
        <v>150</v>
      </c>
      <c r="G75" s="176"/>
    </row>
    <row r="76" spans="1:7" ht="30" x14ac:dyDescent="0.25">
      <c r="A76" s="20">
        <v>7</v>
      </c>
      <c r="B76" s="20" t="s">
        <v>360</v>
      </c>
      <c r="C76" s="20" t="s">
        <v>379</v>
      </c>
      <c r="D76" s="14" t="s">
        <v>380</v>
      </c>
      <c r="E76" s="14" t="s">
        <v>381</v>
      </c>
      <c r="F76" s="20">
        <v>300</v>
      </c>
      <c r="G76" s="176"/>
    </row>
    <row r="77" spans="1:7" ht="45" x14ac:dyDescent="0.25">
      <c r="A77" s="20">
        <v>8</v>
      </c>
      <c r="B77" s="20" t="s">
        <v>360</v>
      </c>
      <c r="C77" s="20" t="s">
        <v>382</v>
      </c>
      <c r="D77" s="14" t="s">
        <v>383</v>
      </c>
      <c r="E77" s="14" t="s">
        <v>378</v>
      </c>
      <c r="F77" s="20">
        <v>500</v>
      </c>
      <c r="G77" s="176"/>
    </row>
    <row r="78" spans="1:7" x14ac:dyDescent="0.25">
      <c r="A78" s="20">
        <v>9</v>
      </c>
      <c r="B78" s="20" t="s">
        <v>360</v>
      </c>
      <c r="C78" s="20" t="s">
        <v>384</v>
      </c>
      <c r="D78" s="14" t="s">
        <v>385</v>
      </c>
      <c r="E78" s="14" t="s">
        <v>372</v>
      </c>
      <c r="F78" s="20">
        <v>150</v>
      </c>
      <c r="G78" s="176"/>
    </row>
    <row r="79" spans="1:7" ht="30" x14ac:dyDescent="0.25">
      <c r="A79" s="20">
        <v>10</v>
      </c>
      <c r="B79" s="20" t="s">
        <v>360</v>
      </c>
      <c r="C79" s="20" t="s">
        <v>386</v>
      </c>
      <c r="D79" s="14" t="s">
        <v>387</v>
      </c>
      <c r="E79" s="14" t="s">
        <v>388</v>
      </c>
      <c r="F79" s="20">
        <v>500</v>
      </c>
      <c r="G79" s="179"/>
    </row>
    <row r="80" spans="1:7" x14ac:dyDescent="0.25">
      <c r="A80" s="20">
        <v>11</v>
      </c>
      <c r="B80" s="20" t="s">
        <v>360</v>
      </c>
      <c r="C80" s="20" t="s">
        <v>389</v>
      </c>
      <c r="D80" s="14" t="s">
        <v>390</v>
      </c>
      <c r="E80" s="14" t="s">
        <v>372</v>
      </c>
      <c r="F80" s="20">
        <v>100</v>
      </c>
      <c r="G80" s="176"/>
    </row>
    <row r="81" spans="1:7" ht="30" x14ac:dyDescent="0.25">
      <c r="A81" s="20">
        <v>12</v>
      </c>
      <c r="B81" s="20" t="s">
        <v>360</v>
      </c>
      <c r="C81" s="20" t="s">
        <v>391</v>
      </c>
      <c r="D81" s="14" t="s">
        <v>392</v>
      </c>
      <c r="E81" s="14" t="s">
        <v>393</v>
      </c>
      <c r="F81" s="20">
        <v>100</v>
      </c>
      <c r="G81" s="176"/>
    </row>
    <row r="82" spans="1:7" ht="30" x14ac:dyDescent="0.25">
      <c r="A82" s="20">
        <v>13</v>
      </c>
      <c r="B82" s="20" t="s">
        <v>394</v>
      </c>
      <c r="C82" s="20" t="s">
        <v>395</v>
      </c>
      <c r="D82" s="14" t="s">
        <v>396</v>
      </c>
      <c r="E82" s="14" t="s">
        <v>397</v>
      </c>
      <c r="F82" s="20">
        <v>25</v>
      </c>
      <c r="G82" s="176"/>
    </row>
    <row r="83" spans="1:7" x14ac:dyDescent="0.25">
      <c r="A83" s="20">
        <v>14</v>
      </c>
      <c r="B83" s="20" t="s">
        <v>394</v>
      </c>
      <c r="C83" s="20" t="s">
        <v>398</v>
      </c>
      <c r="D83" s="14" t="s">
        <v>399</v>
      </c>
      <c r="E83" s="14" t="s">
        <v>400</v>
      </c>
      <c r="F83" s="20">
        <v>50</v>
      </c>
      <c r="G83" s="176"/>
    </row>
    <row r="84" spans="1:7" x14ac:dyDescent="0.25">
      <c r="A84" s="20">
        <v>15</v>
      </c>
      <c r="B84" s="20" t="s">
        <v>545</v>
      </c>
      <c r="C84" s="20" t="s">
        <v>546</v>
      </c>
      <c r="D84" s="14" t="s">
        <v>547</v>
      </c>
      <c r="E84" s="14" t="s">
        <v>548</v>
      </c>
      <c r="F84" s="20">
        <v>200</v>
      </c>
      <c r="G84" s="176"/>
    </row>
    <row r="85" spans="1:7" ht="30" x14ac:dyDescent="0.25">
      <c r="A85" s="20">
        <v>16</v>
      </c>
      <c r="B85" s="20" t="s">
        <v>545</v>
      </c>
      <c r="C85" s="20" t="s">
        <v>549</v>
      </c>
      <c r="D85" s="14" t="s">
        <v>550</v>
      </c>
      <c r="E85" s="14" t="s">
        <v>551</v>
      </c>
      <c r="F85" s="20">
        <v>200</v>
      </c>
      <c r="G85" s="176"/>
    </row>
    <row r="86" spans="1:7" ht="30" x14ac:dyDescent="0.25">
      <c r="A86" s="20">
        <v>17</v>
      </c>
      <c r="B86" s="20" t="s">
        <v>545</v>
      </c>
      <c r="C86" s="20" t="s">
        <v>552</v>
      </c>
      <c r="D86" s="14" t="s">
        <v>553</v>
      </c>
      <c r="E86" s="14" t="s">
        <v>554</v>
      </c>
      <c r="F86" s="20">
        <v>200</v>
      </c>
      <c r="G86" s="176"/>
    </row>
    <row r="87" spans="1:7" x14ac:dyDescent="0.25">
      <c r="A87" s="20">
        <v>18</v>
      </c>
      <c r="B87" s="20" t="s">
        <v>555</v>
      </c>
      <c r="C87" s="20" t="s">
        <v>556</v>
      </c>
      <c r="D87" s="14" t="s">
        <v>557</v>
      </c>
      <c r="E87" s="14" t="s">
        <v>558</v>
      </c>
      <c r="F87" s="20">
        <v>150</v>
      </c>
      <c r="G87" s="176"/>
    </row>
    <row r="88" spans="1:7" ht="30" x14ac:dyDescent="0.25">
      <c r="A88" s="20">
        <v>19</v>
      </c>
      <c r="B88" s="20" t="s">
        <v>555</v>
      </c>
      <c r="C88" s="20" t="s">
        <v>559</v>
      </c>
      <c r="D88" s="14" t="s">
        <v>560</v>
      </c>
      <c r="E88" s="14" t="s">
        <v>561</v>
      </c>
      <c r="F88" s="20">
        <v>200</v>
      </c>
      <c r="G88" s="176"/>
    </row>
    <row r="89" spans="1:7" ht="30" x14ac:dyDescent="0.25">
      <c r="A89" s="20">
        <v>20</v>
      </c>
      <c r="B89" s="20" t="s">
        <v>555</v>
      </c>
      <c r="C89" s="20" t="s">
        <v>562</v>
      </c>
      <c r="D89" s="14" t="s">
        <v>563</v>
      </c>
      <c r="E89" s="14" t="s">
        <v>564</v>
      </c>
      <c r="F89" s="20">
        <v>150</v>
      </c>
      <c r="G89" s="176"/>
    </row>
    <row r="90" spans="1:7" ht="30" x14ac:dyDescent="0.25">
      <c r="A90" s="20">
        <v>21</v>
      </c>
      <c r="B90" s="20" t="s">
        <v>555</v>
      </c>
      <c r="C90" s="20" t="s">
        <v>565</v>
      </c>
      <c r="D90" s="14" t="s">
        <v>566</v>
      </c>
      <c r="E90" s="14" t="s">
        <v>567</v>
      </c>
      <c r="F90" s="20">
        <v>120</v>
      </c>
      <c r="G90" s="176"/>
    </row>
    <row r="91" spans="1:7" ht="30" x14ac:dyDescent="0.25">
      <c r="A91" s="20">
        <v>22</v>
      </c>
      <c r="B91" s="20" t="s">
        <v>555</v>
      </c>
      <c r="C91" s="20" t="s">
        <v>568</v>
      </c>
      <c r="D91" s="14" t="s">
        <v>569</v>
      </c>
      <c r="E91" s="14" t="s">
        <v>570</v>
      </c>
      <c r="F91" s="20">
        <v>150</v>
      </c>
      <c r="G91" s="176"/>
    </row>
    <row r="92" spans="1:7" x14ac:dyDescent="0.25">
      <c r="A92" s="20">
        <v>23</v>
      </c>
      <c r="B92" s="20" t="s">
        <v>555</v>
      </c>
      <c r="C92" s="20" t="s">
        <v>571</v>
      </c>
      <c r="D92" s="14" t="s">
        <v>572</v>
      </c>
      <c r="E92" s="14" t="s">
        <v>570</v>
      </c>
      <c r="F92" s="20">
        <v>100</v>
      </c>
      <c r="G92" s="176"/>
    </row>
    <row r="93" spans="1:7" ht="45" x14ac:dyDescent="0.25">
      <c r="A93" s="20">
        <v>24</v>
      </c>
      <c r="B93" s="20" t="s">
        <v>555</v>
      </c>
      <c r="C93" s="20" t="s">
        <v>573</v>
      </c>
      <c r="D93" s="14" t="s">
        <v>574</v>
      </c>
      <c r="E93" s="14" t="s">
        <v>575</v>
      </c>
      <c r="F93" s="20">
        <v>250</v>
      </c>
      <c r="G93" s="176"/>
    </row>
    <row r="94" spans="1:7" ht="45" x14ac:dyDescent="0.25">
      <c r="A94" s="20">
        <v>25</v>
      </c>
      <c r="B94" s="20" t="s">
        <v>555</v>
      </c>
      <c r="C94" s="20" t="s">
        <v>576</v>
      </c>
      <c r="D94" s="14" t="s">
        <v>574</v>
      </c>
      <c r="E94" s="14" t="s">
        <v>575</v>
      </c>
      <c r="F94" s="20">
        <v>250</v>
      </c>
      <c r="G94" s="176"/>
    </row>
    <row r="95" spans="1:7" x14ac:dyDescent="0.25">
      <c r="A95" s="20">
        <v>26</v>
      </c>
      <c r="B95" s="20" t="s">
        <v>555</v>
      </c>
      <c r="C95" s="20" t="s">
        <v>577</v>
      </c>
      <c r="D95" s="14" t="s">
        <v>578</v>
      </c>
      <c r="E95" s="14" t="s">
        <v>570</v>
      </c>
      <c r="F95" s="20">
        <v>150</v>
      </c>
      <c r="G95" s="176"/>
    </row>
    <row r="96" spans="1:7" x14ac:dyDescent="0.25">
      <c r="A96" s="20">
        <v>27</v>
      </c>
      <c r="B96" s="20" t="s">
        <v>555</v>
      </c>
      <c r="C96" s="20" t="s">
        <v>579</v>
      </c>
      <c r="D96" s="14" t="s">
        <v>580</v>
      </c>
      <c r="E96" s="14" t="s">
        <v>581</v>
      </c>
      <c r="F96" s="20">
        <v>740</v>
      </c>
      <c r="G96" s="180"/>
    </row>
    <row r="97" spans="1:7" x14ac:dyDescent="0.25">
      <c r="A97" s="20">
        <v>28</v>
      </c>
      <c r="B97" s="20" t="s">
        <v>555</v>
      </c>
      <c r="C97" s="20" t="s">
        <v>582</v>
      </c>
      <c r="D97" s="14" t="s">
        <v>583</v>
      </c>
      <c r="E97" s="14" t="s">
        <v>584</v>
      </c>
      <c r="F97" s="20">
        <v>2500</v>
      </c>
      <c r="G97" s="176"/>
    </row>
    <row r="98" spans="1:7" ht="30" x14ac:dyDescent="0.25">
      <c r="A98" s="20">
        <v>29</v>
      </c>
      <c r="B98" s="20" t="s">
        <v>555</v>
      </c>
      <c r="C98" s="20" t="s">
        <v>585</v>
      </c>
      <c r="D98" s="14" t="s">
        <v>586</v>
      </c>
      <c r="E98" s="14" t="s">
        <v>587</v>
      </c>
      <c r="F98" s="20">
        <v>5000</v>
      </c>
      <c r="G98" s="176"/>
    </row>
    <row r="99" spans="1:7" x14ac:dyDescent="0.25">
      <c r="A99" s="20">
        <v>30</v>
      </c>
      <c r="B99" s="20" t="s">
        <v>588</v>
      </c>
      <c r="C99" s="20" t="s">
        <v>589</v>
      </c>
      <c r="D99" s="14" t="s">
        <v>590</v>
      </c>
      <c r="E99" s="14"/>
      <c r="F99" s="20">
        <v>300</v>
      </c>
      <c r="G99" s="176"/>
    </row>
    <row r="100" spans="1:7" x14ac:dyDescent="0.25">
      <c r="A100" s="20">
        <v>31</v>
      </c>
      <c r="B100" s="20" t="s">
        <v>588</v>
      </c>
      <c r="C100" s="20" t="s">
        <v>591</v>
      </c>
      <c r="D100" s="14" t="s">
        <v>592</v>
      </c>
      <c r="E100" s="14"/>
      <c r="F100" s="20">
        <v>300</v>
      </c>
      <c r="G100" s="176"/>
    </row>
    <row r="101" spans="1:7" ht="30" x14ac:dyDescent="0.25">
      <c r="A101" s="20">
        <v>32</v>
      </c>
      <c r="B101" s="20" t="s">
        <v>588</v>
      </c>
      <c r="C101" s="20" t="s">
        <v>593</v>
      </c>
      <c r="D101" s="14" t="s">
        <v>594</v>
      </c>
      <c r="E101" s="14"/>
      <c r="F101" s="20">
        <v>300</v>
      </c>
      <c r="G101" s="176"/>
    </row>
    <row r="102" spans="1:7" ht="30" x14ac:dyDescent="0.25">
      <c r="A102" s="20">
        <v>33</v>
      </c>
      <c r="B102" s="20" t="s">
        <v>588</v>
      </c>
      <c r="C102" s="20" t="s">
        <v>595</v>
      </c>
      <c r="D102" s="14" t="s">
        <v>596</v>
      </c>
      <c r="E102" s="14" t="s">
        <v>597</v>
      </c>
      <c r="F102" s="20">
        <v>250</v>
      </c>
      <c r="G102" s="176"/>
    </row>
    <row r="103" spans="1:7" x14ac:dyDescent="0.25">
      <c r="A103" s="20">
        <v>34</v>
      </c>
      <c r="B103" s="20" t="s">
        <v>588</v>
      </c>
      <c r="C103" s="20" t="s">
        <v>598</v>
      </c>
      <c r="D103" s="14" t="s">
        <v>599</v>
      </c>
      <c r="E103" s="14"/>
      <c r="F103" s="20">
        <v>400</v>
      </c>
      <c r="G103" s="176"/>
    </row>
    <row r="104" spans="1:7" x14ac:dyDescent="0.25">
      <c r="A104" s="20">
        <v>35</v>
      </c>
      <c r="B104" s="20" t="s">
        <v>588</v>
      </c>
      <c r="C104" s="20" t="s">
        <v>600</v>
      </c>
      <c r="D104" s="14" t="s">
        <v>601</v>
      </c>
      <c r="E104" s="14" t="s">
        <v>602</v>
      </c>
      <c r="F104" s="20">
        <v>400</v>
      </c>
      <c r="G104" s="176"/>
    </row>
    <row r="105" spans="1:7" ht="30" x14ac:dyDescent="0.25">
      <c r="A105" s="20">
        <v>36</v>
      </c>
      <c r="B105" s="20" t="s">
        <v>588</v>
      </c>
      <c r="C105" s="20" t="s">
        <v>603</v>
      </c>
      <c r="D105" s="14" t="s">
        <v>604</v>
      </c>
      <c r="E105" s="14"/>
      <c r="F105" s="20">
        <v>30</v>
      </c>
      <c r="G105" s="176"/>
    </row>
    <row r="106" spans="1:7" ht="30" x14ac:dyDescent="0.25">
      <c r="A106" s="20">
        <v>37</v>
      </c>
      <c r="B106" s="20" t="s">
        <v>588</v>
      </c>
      <c r="C106" s="20" t="s">
        <v>605</v>
      </c>
      <c r="D106" s="14" t="s">
        <v>606</v>
      </c>
      <c r="E106" s="14" t="s">
        <v>607</v>
      </c>
      <c r="F106" s="20">
        <v>800</v>
      </c>
      <c r="G106" s="176"/>
    </row>
    <row r="107" spans="1:7" ht="30" x14ac:dyDescent="0.25">
      <c r="A107" s="20">
        <v>38</v>
      </c>
      <c r="B107" s="20" t="s">
        <v>588</v>
      </c>
      <c r="C107" s="20" t="s">
        <v>608</v>
      </c>
      <c r="D107" s="14" t="s">
        <v>609</v>
      </c>
      <c r="E107" s="14"/>
      <c r="F107" s="20">
        <v>150</v>
      </c>
      <c r="G107" s="176"/>
    </row>
    <row r="108" spans="1:7" ht="30" x14ac:dyDescent="0.25">
      <c r="A108" s="20">
        <v>39</v>
      </c>
      <c r="B108" s="20" t="s">
        <v>588</v>
      </c>
      <c r="C108" s="20" t="s">
        <v>610</v>
      </c>
      <c r="D108" s="14" t="s">
        <v>611</v>
      </c>
      <c r="E108" s="14" t="s">
        <v>612</v>
      </c>
      <c r="F108" s="20">
        <v>600</v>
      </c>
      <c r="G108" s="176"/>
    </row>
    <row r="109" spans="1:7" x14ac:dyDescent="0.25">
      <c r="A109" s="20">
        <v>40</v>
      </c>
      <c r="B109" s="20" t="s">
        <v>588</v>
      </c>
      <c r="C109" s="20" t="s">
        <v>613</v>
      </c>
      <c r="D109" s="14" t="s">
        <v>614</v>
      </c>
      <c r="E109" s="14" t="s">
        <v>615</v>
      </c>
      <c r="F109" s="20">
        <v>300</v>
      </c>
      <c r="G109" s="176"/>
    </row>
    <row r="110" spans="1:7" ht="30" x14ac:dyDescent="0.25">
      <c r="A110" s="20">
        <v>41</v>
      </c>
      <c r="B110" s="20" t="s">
        <v>588</v>
      </c>
      <c r="C110" s="20" t="s">
        <v>616</v>
      </c>
      <c r="D110" s="14" t="s">
        <v>617</v>
      </c>
      <c r="E110" s="14"/>
      <c r="F110" s="20">
        <v>200</v>
      </c>
      <c r="G110" s="176"/>
    </row>
    <row r="111" spans="1:7" ht="30" x14ac:dyDescent="0.25">
      <c r="A111" s="20">
        <v>42</v>
      </c>
      <c r="B111" s="20" t="s">
        <v>588</v>
      </c>
      <c r="C111" s="20" t="s">
        <v>618</v>
      </c>
      <c r="D111" s="14" t="s">
        <v>619</v>
      </c>
      <c r="E111" s="14" t="s">
        <v>620</v>
      </c>
      <c r="F111" s="20">
        <v>20</v>
      </c>
      <c r="G111" s="176"/>
    </row>
    <row r="112" spans="1:7" ht="30" x14ac:dyDescent="0.25">
      <c r="A112" s="20">
        <v>43</v>
      </c>
      <c r="B112" s="20" t="s">
        <v>588</v>
      </c>
      <c r="C112" s="20" t="s">
        <v>621</v>
      </c>
      <c r="D112" s="14" t="s">
        <v>622</v>
      </c>
      <c r="E112" s="14" t="s">
        <v>623</v>
      </c>
      <c r="F112" s="20">
        <v>150</v>
      </c>
      <c r="G112" s="176"/>
    </row>
    <row r="113" spans="1:7" x14ac:dyDescent="0.25">
      <c r="A113" s="20">
        <v>44</v>
      </c>
      <c r="B113" s="20" t="s">
        <v>588</v>
      </c>
      <c r="C113" s="20" t="s">
        <v>624</v>
      </c>
      <c r="D113" s="14" t="s">
        <v>625</v>
      </c>
      <c r="E113" s="14"/>
      <c r="F113" s="20">
        <v>40</v>
      </c>
      <c r="G113" s="176"/>
    </row>
    <row r="114" spans="1:7" ht="30" x14ac:dyDescent="0.25">
      <c r="A114" s="20">
        <v>45</v>
      </c>
      <c r="B114" s="20" t="s">
        <v>588</v>
      </c>
      <c r="C114" s="20" t="s">
        <v>626</v>
      </c>
      <c r="D114" s="14" t="s">
        <v>627</v>
      </c>
      <c r="E114" s="14" t="s">
        <v>628</v>
      </c>
      <c r="F114" s="20">
        <v>250</v>
      </c>
      <c r="G114" s="176"/>
    </row>
    <row r="115" spans="1:7" ht="30" x14ac:dyDescent="0.25">
      <c r="A115" s="20">
        <v>46</v>
      </c>
      <c r="B115" s="20" t="s">
        <v>588</v>
      </c>
      <c r="C115" s="20" t="s">
        <v>629</v>
      </c>
      <c r="D115" s="14" t="s">
        <v>630</v>
      </c>
      <c r="E115" s="14" t="s">
        <v>631</v>
      </c>
      <c r="F115" s="20">
        <v>25</v>
      </c>
      <c r="G115" s="176"/>
    </row>
    <row r="116" spans="1:7" ht="30" x14ac:dyDescent="0.25">
      <c r="A116" s="20">
        <v>47</v>
      </c>
      <c r="B116" s="20" t="s">
        <v>588</v>
      </c>
      <c r="C116" s="20" t="s">
        <v>632</v>
      </c>
      <c r="D116" s="14" t="s">
        <v>633</v>
      </c>
      <c r="E116" s="14" t="s">
        <v>634</v>
      </c>
      <c r="F116" s="20">
        <v>1200</v>
      </c>
      <c r="G116" s="176"/>
    </row>
    <row r="117" spans="1:7" ht="30" x14ac:dyDescent="0.25">
      <c r="A117" s="20">
        <v>48</v>
      </c>
      <c r="B117" s="20" t="s">
        <v>635</v>
      </c>
      <c r="C117" s="20" t="s">
        <v>636</v>
      </c>
      <c r="D117" s="14" t="s">
        <v>637</v>
      </c>
      <c r="E117" s="14" t="s">
        <v>638</v>
      </c>
      <c r="F117" s="20">
        <v>200</v>
      </c>
      <c r="G117" s="176"/>
    </row>
    <row r="118" spans="1:7" ht="30" x14ac:dyDescent="0.25">
      <c r="A118" s="20">
        <v>49</v>
      </c>
      <c r="B118" s="20" t="s">
        <v>635</v>
      </c>
      <c r="C118" s="20" t="s">
        <v>639</v>
      </c>
      <c r="D118" s="14" t="s">
        <v>640</v>
      </c>
      <c r="E118" s="14" t="s">
        <v>641</v>
      </c>
      <c r="F118" s="20">
        <v>500</v>
      </c>
      <c r="G118" s="176"/>
    </row>
    <row r="119" spans="1:7" x14ac:dyDescent="0.25">
      <c r="A119" s="20">
        <v>50</v>
      </c>
      <c r="B119" s="20" t="s">
        <v>635</v>
      </c>
      <c r="C119" s="20" t="s">
        <v>642</v>
      </c>
      <c r="D119" s="14" t="s">
        <v>643</v>
      </c>
      <c r="E119" s="14" t="s">
        <v>644</v>
      </c>
      <c r="F119" s="20">
        <v>200</v>
      </c>
      <c r="G119" s="176"/>
    </row>
    <row r="120" spans="1:7" x14ac:dyDescent="0.25">
      <c r="A120" s="20">
        <v>51</v>
      </c>
      <c r="B120" s="20" t="s">
        <v>635</v>
      </c>
      <c r="C120" s="20" t="s">
        <v>645</v>
      </c>
      <c r="D120" s="14" t="s">
        <v>646</v>
      </c>
      <c r="E120" s="14" t="s">
        <v>647</v>
      </c>
      <c r="F120" s="20">
        <v>350</v>
      </c>
      <c r="G120" s="176"/>
    </row>
    <row r="121" spans="1:7" x14ac:dyDescent="0.25">
      <c r="A121" s="20">
        <v>52</v>
      </c>
      <c r="B121" s="20" t="s">
        <v>635</v>
      </c>
      <c r="C121" s="20" t="s">
        <v>648</v>
      </c>
      <c r="D121" s="14" t="s">
        <v>649</v>
      </c>
      <c r="E121" s="14" t="s">
        <v>650</v>
      </c>
      <c r="F121" s="20">
        <v>650</v>
      </c>
      <c r="G121" s="176"/>
    </row>
    <row r="122" spans="1:7" ht="30" x14ac:dyDescent="0.25">
      <c r="A122" s="20">
        <v>53</v>
      </c>
      <c r="B122" s="20" t="s">
        <v>635</v>
      </c>
      <c r="C122" s="20" t="s">
        <v>651</v>
      </c>
      <c r="D122" s="14" t="s">
        <v>652</v>
      </c>
      <c r="E122" s="14" t="s">
        <v>548</v>
      </c>
      <c r="F122" s="20">
        <v>200</v>
      </c>
      <c r="G122" s="176"/>
    </row>
    <row r="123" spans="1:7" ht="30" x14ac:dyDescent="0.25">
      <c r="A123" s="20">
        <v>54</v>
      </c>
      <c r="B123" s="20" t="s">
        <v>635</v>
      </c>
      <c r="C123" s="20" t="s">
        <v>653</v>
      </c>
      <c r="D123" s="14" t="s">
        <v>654</v>
      </c>
      <c r="E123" s="14" t="s">
        <v>655</v>
      </c>
      <c r="F123" s="20">
        <v>200</v>
      </c>
      <c r="G123" s="176"/>
    </row>
    <row r="124" spans="1:7" ht="30" x14ac:dyDescent="0.25">
      <c r="A124" s="20">
        <v>55</v>
      </c>
      <c r="B124" s="20" t="s">
        <v>635</v>
      </c>
      <c r="C124" s="20" t="s">
        <v>656</v>
      </c>
      <c r="D124" s="14" t="s">
        <v>657</v>
      </c>
      <c r="E124" s="14" t="s">
        <v>658</v>
      </c>
      <c r="F124" s="20">
        <v>200</v>
      </c>
      <c r="G124" s="176"/>
    </row>
    <row r="125" spans="1:7" ht="30" x14ac:dyDescent="0.25">
      <c r="A125" s="20">
        <v>56</v>
      </c>
      <c r="B125" s="20" t="s">
        <v>635</v>
      </c>
      <c r="C125" s="20" t="s">
        <v>659</v>
      </c>
      <c r="D125" s="14" t="s">
        <v>660</v>
      </c>
      <c r="E125" s="14" t="s">
        <v>661</v>
      </c>
      <c r="F125" s="20">
        <v>200</v>
      </c>
      <c r="G125" s="176"/>
    </row>
    <row r="126" spans="1:7" x14ac:dyDescent="0.25">
      <c r="A126" s="20">
        <v>57</v>
      </c>
      <c r="B126" s="20" t="s">
        <v>635</v>
      </c>
      <c r="C126" s="20" t="s">
        <v>662</v>
      </c>
      <c r="D126" s="14" t="s">
        <v>663</v>
      </c>
      <c r="E126" s="14" t="s">
        <v>664</v>
      </c>
      <c r="F126" s="20">
        <v>600</v>
      </c>
      <c r="G126" s="176"/>
    </row>
    <row r="127" spans="1:7" x14ac:dyDescent="0.25">
      <c r="A127" s="20">
        <v>58</v>
      </c>
      <c r="B127" s="20" t="s">
        <v>665</v>
      </c>
      <c r="C127" s="20" t="s">
        <v>666</v>
      </c>
      <c r="D127" s="14" t="s">
        <v>667</v>
      </c>
      <c r="E127" s="14" t="s">
        <v>668</v>
      </c>
      <c r="F127" s="20">
        <v>50</v>
      </c>
      <c r="G127" s="176"/>
    </row>
    <row r="128" spans="1:7" ht="30" x14ac:dyDescent="0.25">
      <c r="A128" s="20">
        <v>59</v>
      </c>
      <c r="B128" s="20" t="s">
        <v>665</v>
      </c>
      <c r="C128" s="20" t="s">
        <v>669</v>
      </c>
      <c r="D128" s="14" t="s">
        <v>670</v>
      </c>
      <c r="E128" s="14"/>
      <c r="F128" s="20">
        <v>50</v>
      </c>
      <c r="G128" s="176"/>
    </row>
    <row r="129" spans="1:7" ht="30" x14ac:dyDescent="0.25">
      <c r="A129" s="20">
        <v>60</v>
      </c>
      <c r="B129" s="20" t="s">
        <v>665</v>
      </c>
      <c r="C129" s="20" t="s">
        <v>671</v>
      </c>
      <c r="D129" s="14" t="s">
        <v>672</v>
      </c>
      <c r="E129" s="14" t="s">
        <v>673</v>
      </c>
      <c r="F129" s="20">
        <v>50</v>
      </c>
      <c r="G129" s="176"/>
    </row>
    <row r="130" spans="1:7" x14ac:dyDescent="0.25">
      <c r="A130" s="20">
        <v>61</v>
      </c>
      <c r="B130" s="20" t="s">
        <v>665</v>
      </c>
      <c r="C130" s="20" t="s">
        <v>674</v>
      </c>
      <c r="D130" s="14" t="s">
        <v>675</v>
      </c>
      <c r="E130" s="14" t="s">
        <v>676</v>
      </c>
      <c r="F130" s="20">
        <v>50</v>
      </c>
      <c r="G130" s="176"/>
    </row>
    <row r="131" spans="1:7" ht="30" x14ac:dyDescent="0.25">
      <c r="A131" s="20">
        <v>62</v>
      </c>
      <c r="B131" s="20" t="s">
        <v>665</v>
      </c>
      <c r="C131" s="20" t="s">
        <v>677</v>
      </c>
      <c r="D131" s="14" t="s">
        <v>678</v>
      </c>
      <c r="E131" s="14" t="s">
        <v>679</v>
      </c>
      <c r="F131" s="20">
        <v>50</v>
      </c>
      <c r="G131" s="176"/>
    </row>
    <row r="132" spans="1:7" ht="30" x14ac:dyDescent="0.25">
      <c r="A132" s="20">
        <v>63</v>
      </c>
      <c r="B132" s="20" t="s">
        <v>665</v>
      </c>
      <c r="C132" s="20" t="s">
        <v>680</v>
      </c>
      <c r="D132" s="14" t="s">
        <v>681</v>
      </c>
      <c r="E132" s="14" t="s">
        <v>682</v>
      </c>
      <c r="F132" s="20">
        <v>50</v>
      </c>
      <c r="G132" s="176"/>
    </row>
    <row r="133" spans="1:7" ht="30" x14ac:dyDescent="0.25">
      <c r="A133" s="20">
        <v>64</v>
      </c>
      <c r="B133" s="20" t="s">
        <v>665</v>
      </c>
      <c r="C133" s="20" t="s">
        <v>683</v>
      </c>
      <c r="D133" s="14" t="s">
        <v>684</v>
      </c>
      <c r="E133" s="14"/>
      <c r="F133" s="20">
        <v>50</v>
      </c>
      <c r="G133" s="176"/>
    </row>
    <row r="134" spans="1:7" x14ac:dyDescent="0.25">
      <c r="A134" s="20"/>
      <c r="B134" s="11" t="s">
        <v>902</v>
      </c>
      <c r="C134" s="20"/>
      <c r="D134" s="14"/>
      <c r="E134" s="14"/>
      <c r="F134" s="15">
        <f>SUM(F70:F133)</f>
        <v>23200</v>
      </c>
      <c r="G134" s="176"/>
    </row>
    <row r="135" spans="1:7" ht="15" customHeight="1" x14ac:dyDescent="0.25">
      <c r="A135" s="185" t="s">
        <v>904</v>
      </c>
      <c r="B135" s="183"/>
      <c r="C135" s="183"/>
      <c r="D135" s="183"/>
      <c r="E135" s="183"/>
      <c r="F135" s="183"/>
      <c r="G135" s="184"/>
    </row>
    <row r="136" spans="1:7" x14ac:dyDescent="0.25">
      <c r="A136" s="20">
        <v>1</v>
      </c>
      <c r="B136" s="20" t="s">
        <v>685</v>
      </c>
      <c r="C136" s="20" t="s">
        <v>686</v>
      </c>
      <c r="D136" s="14" t="s">
        <v>687</v>
      </c>
      <c r="E136" s="14"/>
      <c r="F136" s="20">
        <v>70</v>
      </c>
      <c r="G136" s="176"/>
    </row>
    <row r="137" spans="1:7" ht="30" x14ac:dyDescent="0.25">
      <c r="A137" s="20">
        <v>2</v>
      </c>
      <c r="B137" s="20" t="s">
        <v>685</v>
      </c>
      <c r="C137" s="20" t="s">
        <v>688</v>
      </c>
      <c r="D137" s="14" t="s">
        <v>689</v>
      </c>
      <c r="E137" s="14" t="s">
        <v>690</v>
      </c>
      <c r="F137" s="20">
        <v>200</v>
      </c>
      <c r="G137" s="176"/>
    </row>
    <row r="138" spans="1:7" ht="30" x14ac:dyDescent="0.25">
      <c r="A138" s="20">
        <v>3</v>
      </c>
      <c r="B138" s="20" t="s">
        <v>685</v>
      </c>
      <c r="C138" s="20" t="s">
        <v>691</v>
      </c>
      <c r="D138" s="14" t="s">
        <v>692</v>
      </c>
      <c r="E138" s="14"/>
      <c r="F138" s="20">
        <v>0</v>
      </c>
      <c r="G138" s="176"/>
    </row>
    <row r="139" spans="1:7" ht="30" x14ac:dyDescent="0.25">
      <c r="A139" s="20">
        <v>4</v>
      </c>
      <c r="B139" s="20" t="s">
        <v>685</v>
      </c>
      <c r="C139" s="20" t="s">
        <v>693</v>
      </c>
      <c r="D139" s="14" t="s">
        <v>694</v>
      </c>
      <c r="E139" s="14" t="s">
        <v>695</v>
      </c>
      <c r="F139" s="20">
        <v>150</v>
      </c>
      <c r="G139" s="176"/>
    </row>
    <row r="140" spans="1:7" ht="30" x14ac:dyDescent="0.25">
      <c r="A140" s="20">
        <v>5</v>
      </c>
      <c r="B140" s="20" t="s">
        <v>685</v>
      </c>
      <c r="C140" s="20" t="s">
        <v>696</v>
      </c>
      <c r="D140" s="14" t="s">
        <v>697</v>
      </c>
      <c r="E140" s="14" t="s">
        <v>698</v>
      </c>
      <c r="F140" s="20">
        <v>120</v>
      </c>
      <c r="G140" s="176"/>
    </row>
    <row r="141" spans="1:7" x14ac:dyDescent="0.25">
      <c r="A141" s="20">
        <v>6</v>
      </c>
      <c r="B141" s="20" t="s">
        <v>685</v>
      </c>
      <c r="C141" s="20" t="s">
        <v>699</v>
      </c>
      <c r="D141" s="14" t="s">
        <v>700</v>
      </c>
      <c r="E141" s="14" t="s">
        <v>701</v>
      </c>
      <c r="F141" s="20">
        <v>50</v>
      </c>
      <c r="G141" s="176"/>
    </row>
    <row r="142" spans="1:7" ht="30" x14ac:dyDescent="0.25">
      <c r="A142" s="20">
        <v>7</v>
      </c>
      <c r="B142" s="20" t="s">
        <v>685</v>
      </c>
      <c r="C142" s="20" t="s">
        <v>702</v>
      </c>
      <c r="D142" s="14" t="s">
        <v>703</v>
      </c>
      <c r="E142" s="14"/>
      <c r="F142" s="20">
        <v>0</v>
      </c>
      <c r="G142" s="176"/>
    </row>
    <row r="143" spans="1:7" x14ac:dyDescent="0.25">
      <c r="A143" s="20">
        <v>8</v>
      </c>
      <c r="B143" s="20" t="s">
        <v>685</v>
      </c>
      <c r="C143" s="20" t="s">
        <v>704</v>
      </c>
      <c r="D143" s="14" t="s">
        <v>705</v>
      </c>
      <c r="E143" s="14" t="s">
        <v>706</v>
      </c>
      <c r="F143" s="20">
        <v>220</v>
      </c>
      <c r="G143" s="176"/>
    </row>
    <row r="144" spans="1:7" ht="30" x14ac:dyDescent="0.25">
      <c r="A144" s="20">
        <v>9</v>
      </c>
      <c r="B144" s="20" t="s">
        <v>685</v>
      </c>
      <c r="C144" s="20" t="s">
        <v>707</v>
      </c>
      <c r="D144" s="14" t="s">
        <v>708</v>
      </c>
      <c r="E144" s="14" t="s">
        <v>709</v>
      </c>
      <c r="F144" s="20">
        <v>330</v>
      </c>
      <c r="G144" s="176"/>
    </row>
    <row r="145" spans="1:7" ht="30" x14ac:dyDescent="0.25">
      <c r="A145" s="20">
        <v>10</v>
      </c>
      <c r="B145" s="20" t="s">
        <v>685</v>
      </c>
      <c r="C145" s="20" t="s">
        <v>710</v>
      </c>
      <c r="D145" s="14" t="s">
        <v>711</v>
      </c>
      <c r="E145" s="14" t="s">
        <v>712</v>
      </c>
      <c r="F145" s="20">
        <v>400</v>
      </c>
      <c r="G145" s="176"/>
    </row>
    <row r="146" spans="1:7" x14ac:dyDescent="0.25">
      <c r="A146" s="20">
        <v>11</v>
      </c>
      <c r="B146" s="20" t="s">
        <v>685</v>
      </c>
      <c r="C146" s="20" t="s">
        <v>713</v>
      </c>
      <c r="D146" s="14" t="s">
        <v>714</v>
      </c>
      <c r="E146" s="14" t="s">
        <v>715</v>
      </c>
      <c r="F146" s="20">
        <v>100</v>
      </c>
      <c r="G146" s="176"/>
    </row>
    <row r="147" spans="1:7" ht="30" x14ac:dyDescent="0.25">
      <c r="A147" s="20">
        <v>12</v>
      </c>
      <c r="B147" s="20" t="s">
        <v>685</v>
      </c>
      <c r="C147" s="20" t="s">
        <v>716</v>
      </c>
      <c r="D147" s="14" t="s">
        <v>717</v>
      </c>
      <c r="E147" s="14" t="s">
        <v>718</v>
      </c>
      <c r="F147" s="20">
        <v>50</v>
      </c>
      <c r="G147" s="176"/>
    </row>
    <row r="148" spans="1:7" x14ac:dyDescent="0.25">
      <c r="A148" s="20">
        <v>13</v>
      </c>
      <c r="B148" s="20" t="s">
        <v>685</v>
      </c>
      <c r="C148" s="20" t="s">
        <v>719</v>
      </c>
      <c r="D148" s="14" t="s">
        <v>720</v>
      </c>
      <c r="E148" s="14"/>
      <c r="F148" s="20">
        <v>0</v>
      </c>
      <c r="G148" s="176"/>
    </row>
    <row r="149" spans="1:7" x14ac:dyDescent="0.25">
      <c r="A149" s="20">
        <v>14</v>
      </c>
      <c r="B149" s="20" t="s">
        <v>685</v>
      </c>
      <c r="C149" s="20" t="s">
        <v>721</v>
      </c>
      <c r="D149" s="14" t="s">
        <v>722</v>
      </c>
      <c r="E149" s="14"/>
      <c r="F149" s="20">
        <v>0</v>
      </c>
      <c r="G149" s="176"/>
    </row>
    <row r="150" spans="1:7" ht="30" x14ac:dyDescent="0.25">
      <c r="A150" s="20">
        <v>15</v>
      </c>
      <c r="B150" s="20" t="s">
        <v>685</v>
      </c>
      <c r="C150" s="20" t="s">
        <v>723</v>
      </c>
      <c r="D150" s="14" t="s">
        <v>692</v>
      </c>
      <c r="E150" s="14" t="s">
        <v>724</v>
      </c>
      <c r="F150" s="20">
        <v>1000</v>
      </c>
      <c r="G150" s="176"/>
    </row>
    <row r="151" spans="1:7" x14ac:dyDescent="0.25">
      <c r="A151" s="20">
        <v>16</v>
      </c>
      <c r="B151" s="20" t="s">
        <v>685</v>
      </c>
      <c r="C151" s="20" t="s">
        <v>725</v>
      </c>
      <c r="D151" s="14" t="s">
        <v>726</v>
      </c>
      <c r="E151" s="14"/>
      <c r="F151" s="20">
        <v>400</v>
      </c>
      <c r="G151" s="176"/>
    </row>
    <row r="152" spans="1:7" ht="30" x14ac:dyDescent="0.25">
      <c r="A152" s="20">
        <v>17</v>
      </c>
      <c r="B152" s="20" t="s">
        <v>685</v>
      </c>
      <c r="C152" s="20" t="s">
        <v>727</v>
      </c>
      <c r="D152" s="14" t="s">
        <v>728</v>
      </c>
      <c r="E152" s="14" t="s">
        <v>729</v>
      </c>
      <c r="F152" s="20">
        <v>150</v>
      </c>
      <c r="G152" s="176"/>
    </row>
    <row r="153" spans="1:7" ht="30" x14ac:dyDescent="0.25">
      <c r="A153" s="20">
        <v>18</v>
      </c>
      <c r="B153" s="20" t="s">
        <v>685</v>
      </c>
      <c r="C153" s="20" t="s">
        <v>730</v>
      </c>
      <c r="D153" s="14" t="s">
        <v>731</v>
      </c>
      <c r="E153" s="14" t="s">
        <v>732</v>
      </c>
      <c r="F153" s="20">
        <v>800</v>
      </c>
      <c r="G153" s="176"/>
    </row>
    <row r="154" spans="1:7" x14ac:dyDescent="0.25">
      <c r="A154" s="20">
        <v>19</v>
      </c>
      <c r="B154" s="20" t="s">
        <v>685</v>
      </c>
      <c r="C154" s="20" t="s">
        <v>733</v>
      </c>
      <c r="D154" s="14" t="s">
        <v>734</v>
      </c>
      <c r="E154" s="14" t="s">
        <v>735</v>
      </c>
      <c r="F154" s="20">
        <v>20</v>
      </c>
      <c r="G154" s="176"/>
    </row>
    <row r="155" spans="1:7" x14ac:dyDescent="0.25">
      <c r="A155" s="20">
        <v>20</v>
      </c>
      <c r="B155" s="20" t="s">
        <v>685</v>
      </c>
      <c r="C155" s="20" t="s">
        <v>736</v>
      </c>
      <c r="D155" s="14" t="s">
        <v>737</v>
      </c>
      <c r="E155" s="14" t="s">
        <v>706</v>
      </c>
      <c r="F155" s="20">
        <v>1500</v>
      </c>
      <c r="G155" s="176"/>
    </row>
    <row r="156" spans="1:7" ht="30" x14ac:dyDescent="0.25">
      <c r="A156" s="20">
        <v>21</v>
      </c>
      <c r="B156" s="20" t="s">
        <v>685</v>
      </c>
      <c r="C156" s="20" t="s">
        <v>738</v>
      </c>
      <c r="D156" s="14" t="s">
        <v>739</v>
      </c>
      <c r="E156" s="14" t="s">
        <v>740</v>
      </c>
      <c r="F156" s="20">
        <v>12</v>
      </c>
      <c r="G156" s="176"/>
    </row>
    <row r="157" spans="1:7" x14ac:dyDescent="0.25">
      <c r="A157" s="20">
        <v>22</v>
      </c>
      <c r="B157" s="20" t="s">
        <v>685</v>
      </c>
      <c r="C157" s="20" t="s">
        <v>741</v>
      </c>
      <c r="D157" s="14" t="s">
        <v>742</v>
      </c>
      <c r="E157" s="14" t="s">
        <v>743</v>
      </c>
      <c r="F157" s="20">
        <v>500</v>
      </c>
      <c r="G157" s="176"/>
    </row>
    <row r="158" spans="1:7" ht="30" x14ac:dyDescent="0.25">
      <c r="A158" s="20">
        <v>23</v>
      </c>
      <c r="B158" s="20" t="s">
        <v>685</v>
      </c>
      <c r="C158" s="20" t="s">
        <v>744</v>
      </c>
      <c r="D158" s="14" t="s">
        <v>745</v>
      </c>
      <c r="E158" s="14" t="s">
        <v>746</v>
      </c>
      <c r="F158" s="20">
        <v>200</v>
      </c>
      <c r="G158" s="176"/>
    </row>
    <row r="159" spans="1:7" ht="30" x14ac:dyDescent="0.25">
      <c r="A159" s="20">
        <v>24</v>
      </c>
      <c r="B159" s="20" t="s">
        <v>685</v>
      </c>
      <c r="C159" s="20" t="s">
        <v>747</v>
      </c>
      <c r="D159" s="14" t="s">
        <v>748</v>
      </c>
      <c r="E159" s="14" t="s">
        <v>749</v>
      </c>
      <c r="F159" s="20">
        <v>30</v>
      </c>
      <c r="G159" s="176"/>
    </row>
    <row r="160" spans="1:7" x14ac:dyDescent="0.25">
      <c r="A160" s="20">
        <v>25</v>
      </c>
      <c r="B160" s="20" t="s">
        <v>685</v>
      </c>
      <c r="C160" s="20" t="s">
        <v>750</v>
      </c>
      <c r="D160" s="14" t="s">
        <v>751</v>
      </c>
      <c r="E160" s="14" t="s">
        <v>752</v>
      </c>
      <c r="F160" s="20">
        <v>500</v>
      </c>
      <c r="G160" s="176"/>
    </row>
    <row r="161" spans="1:7" ht="30" x14ac:dyDescent="0.25">
      <c r="A161" s="20">
        <v>26</v>
      </c>
      <c r="B161" s="20" t="s">
        <v>685</v>
      </c>
      <c r="C161" s="20" t="s">
        <v>753</v>
      </c>
      <c r="D161" s="14" t="s">
        <v>754</v>
      </c>
      <c r="E161" s="14" t="s">
        <v>755</v>
      </c>
      <c r="F161" s="20">
        <v>600</v>
      </c>
      <c r="G161" s="176"/>
    </row>
    <row r="162" spans="1:7" ht="30" x14ac:dyDescent="0.25">
      <c r="A162" s="20">
        <v>27</v>
      </c>
      <c r="B162" s="20" t="s">
        <v>685</v>
      </c>
      <c r="C162" s="20" t="s">
        <v>756</v>
      </c>
      <c r="D162" s="14" t="s">
        <v>757</v>
      </c>
      <c r="E162" s="14" t="s">
        <v>758</v>
      </c>
      <c r="F162" s="20">
        <v>2000</v>
      </c>
      <c r="G162" s="176"/>
    </row>
    <row r="163" spans="1:7" ht="30" x14ac:dyDescent="0.25">
      <c r="A163" s="20">
        <v>28</v>
      </c>
      <c r="B163" s="20" t="s">
        <v>685</v>
      </c>
      <c r="C163" s="20" t="s">
        <v>759</v>
      </c>
      <c r="D163" s="14" t="s">
        <v>760</v>
      </c>
      <c r="E163" s="14" t="s">
        <v>761</v>
      </c>
      <c r="F163" s="20">
        <v>150</v>
      </c>
      <c r="G163" s="176"/>
    </row>
    <row r="164" spans="1:7" ht="30" x14ac:dyDescent="0.25">
      <c r="A164" s="20">
        <v>29</v>
      </c>
      <c r="B164" s="20" t="s">
        <v>685</v>
      </c>
      <c r="C164" s="20" t="s">
        <v>762</v>
      </c>
      <c r="D164" s="14" t="s">
        <v>763</v>
      </c>
      <c r="E164" s="14" t="s">
        <v>764</v>
      </c>
      <c r="F164" s="20">
        <v>104</v>
      </c>
      <c r="G164" s="176"/>
    </row>
    <row r="165" spans="1:7" ht="30" x14ac:dyDescent="0.25">
      <c r="A165" s="20">
        <v>30</v>
      </c>
      <c r="B165" s="20" t="s">
        <v>685</v>
      </c>
      <c r="C165" s="20" t="s">
        <v>765</v>
      </c>
      <c r="D165" s="14" t="s">
        <v>766</v>
      </c>
      <c r="E165" s="14" t="s">
        <v>767</v>
      </c>
      <c r="F165" s="20">
        <v>40</v>
      </c>
      <c r="G165" s="176"/>
    </row>
    <row r="166" spans="1:7" ht="45" x14ac:dyDescent="0.25">
      <c r="A166" s="20">
        <v>31</v>
      </c>
      <c r="B166" s="20" t="s">
        <v>685</v>
      </c>
      <c r="C166" s="20" t="s">
        <v>768</v>
      </c>
      <c r="D166" s="14" t="s">
        <v>769</v>
      </c>
      <c r="E166" s="14" t="s">
        <v>770</v>
      </c>
      <c r="F166" s="20">
        <v>550</v>
      </c>
      <c r="G166" s="176"/>
    </row>
    <row r="167" spans="1:7" ht="30" x14ac:dyDescent="0.25">
      <c r="A167" s="20">
        <v>32</v>
      </c>
      <c r="B167" s="20" t="s">
        <v>685</v>
      </c>
      <c r="C167" s="20" t="s">
        <v>771</v>
      </c>
      <c r="D167" s="14" t="s">
        <v>772</v>
      </c>
      <c r="E167" s="14" t="s">
        <v>773</v>
      </c>
      <c r="F167" s="20">
        <v>50</v>
      </c>
      <c r="G167" s="176"/>
    </row>
    <row r="168" spans="1:7" x14ac:dyDescent="0.25">
      <c r="A168" s="20">
        <v>33</v>
      </c>
      <c r="B168" s="20" t="s">
        <v>685</v>
      </c>
      <c r="C168" s="20" t="s">
        <v>774</v>
      </c>
      <c r="D168" s="14" t="s">
        <v>775</v>
      </c>
      <c r="E168" s="14" t="s">
        <v>776</v>
      </c>
      <c r="F168" s="20">
        <v>100</v>
      </c>
      <c r="G168" s="176"/>
    </row>
    <row r="169" spans="1:7" ht="30" x14ac:dyDescent="0.25">
      <c r="A169" s="20">
        <v>34</v>
      </c>
      <c r="B169" s="20" t="s">
        <v>685</v>
      </c>
      <c r="C169" s="20" t="s">
        <v>777</v>
      </c>
      <c r="D169" s="14" t="s">
        <v>778</v>
      </c>
      <c r="E169" s="14" t="s">
        <v>779</v>
      </c>
      <c r="F169" s="20">
        <v>200</v>
      </c>
      <c r="G169" s="176"/>
    </row>
    <row r="170" spans="1:7" ht="30" x14ac:dyDescent="0.25">
      <c r="A170" s="20">
        <v>35</v>
      </c>
      <c r="B170" s="20" t="s">
        <v>685</v>
      </c>
      <c r="C170" s="20" t="s">
        <v>780</v>
      </c>
      <c r="D170" s="14" t="s">
        <v>781</v>
      </c>
      <c r="E170" s="14" t="s">
        <v>782</v>
      </c>
      <c r="F170" s="20">
        <v>1000</v>
      </c>
      <c r="G170" s="176"/>
    </row>
    <row r="171" spans="1:7" ht="30" x14ac:dyDescent="0.25">
      <c r="A171" s="20">
        <v>36</v>
      </c>
      <c r="B171" s="20" t="s">
        <v>685</v>
      </c>
      <c r="C171" s="20" t="s">
        <v>783</v>
      </c>
      <c r="D171" s="14" t="s">
        <v>784</v>
      </c>
      <c r="E171" s="14" t="s">
        <v>785</v>
      </c>
      <c r="F171" s="20">
        <v>28</v>
      </c>
      <c r="G171" s="176"/>
    </row>
    <row r="172" spans="1:7" ht="30" x14ac:dyDescent="0.25">
      <c r="A172" s="20">
        <v>37</v>
      </c>
      <c r="B172" s="20" t="s">
        <v>685</v>
      </c>
      <c r="C172" s="20" t="s">
        <v>786</v>
      </c>
      <c r="D172" s="14" t="s">
        <v>787</v>
      </c>
      <c r="E172" s="14" t="s">
        <v>788</v>
      </c>
      <c r="F172" s="20">
        <v>145</v>
      </c>
      <c r="G172" s="176"/>
    </row>
    <row r="173" spans="1:7" ht="45" x14ac:dyDescent="0.25">
      <c r="A173" s="20">
        <v>38</v>
      </c>
      <c r="B173" s="20" t="s">
        <v>685</v>
      </c>
      <c r="C173" s="20" t="s">
        <v>789</v>
      </c>
      <c r="D173" s="14" t="s">
        <v>790</v>
      </c>
      <c r="E173" s="14" t="s">
        <v>735</v>
      </c>
      <c r="F173" s="20">
        <v>300</v>
      </c>
      <c r="G173" s="176"/>
    </row>
    <row r="174" spans="1:7" ht="30" x14ac:dyDescent="0.25">
      <c r="A174" s="20">
        <v>39</v>
      </c>
      <c r="B174" s="20" t="s">
        <v>685</v>
      </c>
      <c r="C174" s="20" t="s">
        <v>791</v>
      </c>
      <c r="D174" s="14" t="s">
        <v>792</v>
      </c>
      <c r="E174" s="14" t="s">
        <v>793</v>
      </c>
      <c r="F174" s="20">
        <v>120</v>
      </c>
      <c r="G174" s="176"/>
    </row>
    <row r="175" spans="1:7" ht="30" x14ac:dyDescent="0.25">
      <c r="A175" s="20">
        <v>40</v>
      </c>
      <c r="B175" s="20" t="s">
        <v>685</v>
      </c>
      <c r="C175" s="20" t="s">
        <v>794</v>
      </c>
      <c r="D175" s="14" t="s">
        <v>795</v>
      </c>
      <c r="E175" s="14" t="s">
        <v>785</v>
      </c>
      <c r="F175" s="20">
        <v>60</v>
      </c>
      <c r="G175" s="176"/>
    </row>
    <row r="176" spans="1:7" ht="30" x14ac:dyDescent="0.25">
      <c r="A176" s="20">
        <v>41</v>
      </c>
      <c r="B176" s="20" t="s">
        <v>685</v>
      </c>
      <c r="C176" s="20" t="s">
        <v>796</v>
      </c>
      <c r="D176" s="14" t="s">
        <v>797</v>
      </c>
      <c r="E176" s="14" t="s">
        <v>798</v>
      </c>
      <c r="F176" s="20">
        <v>600</v>
      </c>
      <c r="G176" s="176"/>
    </row>
    <row r="177" spans="1:7" ht="30" x14ac:dyDescent="0.25">
      <c r="A177" s="20">
        <v>42</v>
      </c>
      <c r="B177" s="20" t="s">
        <v>685</v>
      </c>
      <c r="C177" s="20" t="s">
        <v>799</v>
      </c>
      <c r="D177" s="14" t="s">
        <v>800</v>
      </c>
      <c r="E177" s="14" t="s">
        <v>779</v>
      </c>
      <c r="F177" s="20">
        <v>800</v>
      </c>
      <c r="G177" s="176"/>
    </row>
    <row r="178" spans="1:7" x14ac:dyDescent="0.25">
      <c r="A178" s="20">
        <v>43</v>
      </c>
      <c r="B178" s="20" t="s">
        <v>685</v>
      </c>
      <c r="C178" s="20" t="s">
        <v>801</v>
      </c>
      <c r="D178" s="14" t="s">
        <v>802</v>
      </c>
      <c r="E178" s="14" t="s">
        <v>803</v>
      </c>
      <c r="F178" s="20">
        <v>1500</v>
      </c>
      <c r="G178" s="176"/>
    </row>
    <row r="179" spans="1:7" ht="30" x14ac:dyDescent="0.25">
      <c r="A179" s="20">
        <v>44</v>
      </c>
      <c r="B179" s="20" t="s">
        <v>685</v>
      </c>
      <c r="C179" s="20" t="s">
        <v>804</v>
      </c>
      <c r="D179" s="14" t="s">
        <v>805</v>
      </c>
      <c r="E179" s="14" t="s">
        <v>806</v>
      </c>
      <c r="F179" s="20">
        <v>340</v>
      </c>
      <c r="G179" s="176"/>
    </row>
    <row r="180" spans="1:7" ht="30" x14ac:dyDescent="0.25">
      <c r="A180" s="20">
        <v>45</v>
      </c>
      <c r="B180" s="20" t="s">
        <v>685</v>
      </c>
      <c r="C180" s="20" t="s">
        <v>807</v>
      </c>
      <c r="D180" s="14" t="s">
        <v>808</v>
      </c>
      <c r="E180" s="14" t="s">
        <v>809</v>
      </c>
      <c r="F180" s="20">
        <v>100</v>
      </c>
      <c r="G180" s="176"/>
    </row>
    <row r="181" spans="1:7" ht="30" x14ac:dyDescent="0.25">
      <c r="A181" s="20">
        <v>46</v>
      </c>
      <c r="B181" s="20" t="s">
        <v>685</v>
      </c>
      <c r="C181" s="20" t="s">
        <v>810</v>
      </c>
      <c r="D181" s="14" t="s">
        <v>811</v>
      </c>
      <c r="E181" s="14" t="s">
        <v>812</v>
      </c>
      <c r="F181" s="20">
        <v>80</v>
      </c>
      <c r="G181" s="176"/>
    </row>
    <row r="182" spans="1:7" ht="30" x14ac:dyDescent="0.25">
      <c r="A182" s="20">
        <v>47</v>
      </c>
      <c r="B182" s="20" t="s">
        <v>685</v>
      </c>
      <c r="C182" s="20" t="s">
        <v>813</v>
      </c>
      <c r="D182" s="14" t="s">
        <v>814</v>
      </c>
      <c r="E182" s="14" t="s">
        <v>815</v>
      </c>
      <c r="F182" s="20">
        <v>400</v>
      </c>
      <c r="G182" s="176"/>
    </row>
    <row r="183" spans="1:7" x14ac:dyDescent="0.25">
      <c r="A183" s="20">
        <v>48</v>
      </c>
      <c r="B183" s="20" t="s">
        <v>685</v>
      </c>
      <c r="C183" s="20" t="s">
        <v>816</v>
      </c>
      <c r="D183" s="14" t="s">
        <v>817</v>
      </c>
      <c r="E183" s="14" t="s">
        <v>818</v>
      </c>
      <c r="F183" s="20">
        <v>1000</v>
      </c>
      <c r="G183" s="176"/>
    </row>
    <row r="184" spans="1:7" x14ac:dyDescent="0.25">
      <c r="A184" s="20">
        <v>49</v>
      </c>
      <c r="B184" s="20" t="s">
        <v>685</v>
      </c>
      <c r="C184" s="20" t="s">
        <v>819</v>
      </c>
      <c r="D184" s="14" t="s">
        <v>720</v>
      </c>
      <c r="E184" s="14" t="s">
        <v>820</v>
      </c>
      <c r="F184" s="20">
        <v>300</v>
      </c>
      <c r="G184" s="176"/>
    </row>
    <row r="185" spans="1:7" ht="30" x14ac:dyDescent="0.25">
      <c r="A185" s="20">
        <v>50</v>
      </c>
      <c r="B185" s="20" t="s">
        <v>685</v>
      </c>
      <c r="C185" s="20" t="s">
        <v>821</v>
      </c>
      <c r="D185" s="14" t="s">
        <v>822</v>
      </c>
      <c r="E185" s="14" t="s">
        <v>823</v>
      </c>
      <c r="F185" s="20">
        <v>800</v>
      </c>
      <c r="G185" s="176"/>
    </row>
    <row r="186" spans="1:7" ht="30" x14ac:dyDescent="0.25">
      <c r="A186" s="20">
        <v>51</v>
      </c>
      <c r="B186" s="20" t="s">
        <v>685</v>
      </c>
      <c r="C186" s="20" t="s">
        <v>824</v>
      </c>
      <c r="D186" s="14" t="s">
        <v>825</v>
      </c>
      <c r="E186" s="14" t="s">
        <v>826</v>
      </c>
      <c r="F186" s="20">
        <v>200</v>
      </c>
      <c r="G186" s="176"/>
    </row>
    <row r="187" spans="1:7" ht="30" x14ac:dyDescent="0.25">
      <c r="A187" s="20">
        <v>52</v>
      </c>
      <c r="B187" s="20" t="s">
        <v>685</v>
      </c>
      <c r="C187" s="20" t="s">
        <v>827</v>
      </c>
      <c r="D187" s="14" t="s">
        <v>828</v>
      </c>
      <c r="E187" s="14" t="s">
        <v>829</v>
      </c>
      <c r="F187" s="20">
        <v>1000</v>
      </c>
      <c r="G187" s="176"/>
    </row>
    <row r="188" spans="1:7" ht="30" x14ac:dyDescent="0.25">
      <c r="A188" s="20">
        <v>53</v>
      </c>
      <c r="B188" s="20" t="s">
        <v>685</v>
      </c>
      <c r="C188" s="20" t="s">
        <v>830</v>
      </c>
      <c r="D188" s="14" t="s">
        <v>831</v>
      </c>
      <c r="E188" s="14" t="s">
        <v>832</v>
      </c>
      <c r="F188" s="20">
        <v>150</v>
      </c>
      <c r="G188" s="176"/>
    </row>
    <row r="189" spans="1:7" ht="30" x14ac:dyDescent="0.25">
      <c r="A189" s="20">
        <v>54</v>
      </c>
      <c r="B189" s="20" t="s">
        <v>685</v>
      </c>
      <c r="C189" s="20" t="s">
        <v>833</v>
      </c>
      <c r="D189" s="14" t="s">
        <v>708</v>
      </c>
      <c r="E189" s="14" t="s">
        <v>834</v>
      </c>
      <c r="F189" s="20">
        <v>330</v>
      </c>
      <c r="G189" s="176"/>
    </row>
    <row r="190" spans="1:7" ht="30" x14ac:dyDescent="0.25">
      <c r="A190" s="20">
        <v>55</v>
      </c>
      <c r="B190" s="20" t="s">
        <v>685</v>
      </c>
      <c r="C190" s="20" t="s">
        <v>835</v>
      </c>
      <c r="D190" s="14" t="s">
        <v>836</v>
      </c>
      <c r="E190" s="14" t="s">
        <v>837</v>
      </c>
      <c r="F190" s="20">
        <v>150</v>
      </c>
      <c r="G190" s="176"/>
    </row>
    <row r="191" spans="1:7" ht="30" x14ac:dyDescent="0.25">
      <c r="A191" s="20">
        <v>56</v>
      </c>
      <c r="B191" s="20" t="s">
        <v>685</v>
      </c>
      <c r="C191" s="20" t="s">
        <v>838</v>
      </c>
      <c r="D191" s="14" t="s">
        <v>839</v>
      </c>
      <c r="E191" s="14" t="s">
        <v>785</v>
      </c>
      <c r="F191" s="20">
        <v>250</v>
      </c>
      <c r="G191" s="176"/>
    </row>
    <row r="192" spans="1:7" x14ac:dyDescent="0.25">
      <c r="A192" s="20">
        <v>57</v>
      </c>
      <c r="B192" s="20" t="s">
        <v>685</v>
      </c>
      <c r="C192" s="20" t="s">
        <v>840</v>
      </c>
      <c r="D192" s="14" t="s">
        <v>841</v>
      </c>
      <c r="E192" s="14" t="s">
        <v>842</v>
      </c>
      <c r="F192" s="20">
        <v>70</v>
      </c>
      <c r="G192" s="176"/>
    </row>
    <row r="193" spans="1:7" ht="30" x14ac:dyDescent="0.25">
      <c r="A193" s="20">
        <v>58</v>
      </c>
      <c r="B193" s="20" t="s">
        <v>685</v>
      </c>
      <c r="C193" s="20" t="s">
        <v>843</v>
      </c>
      <c r="D193" s="14" t="s">
        <v>844</v>
      </c>
      <c r="E193" s="14" t="s">
        <v>779</v>
      </c>
      <c r="F193" s="20">
        <v>50</v>
      </c>
      <c r="G193" s="176"/>
    </row>
    <row r="194" spans="1:7" x14ac:dyDescent="0.25">
      <c r="A194" s="20">
        <v>59</v>
      </c>
      <c r="B194" s="20" t="s">
        <v>685</v>
      </c>
      <c r="C194" s="20" t="s">
        <v>845</v>
      </c>
      <c r="D194" s="14" t="s">
        <v>846</v>
      </c>
      <c r="E194" s="14" t="s">
        <v>847</v>
      </c>
      <c r="F194" s="20">
        <v>100</v>
      </c>
      <c r="G194" s="176"/>
    </row>
    <row r="195" spans="1:7" ht="30" x14ac:dyDescent="0.25">
      <c r="A195" s="20">
        <v>60</v>
      </c>
      <c r="B195" s="20" t="s">
        <v>685</v>
      </c>
      <c r="C195" s="20" t="s">
        <v>848</v>
      </c>
      <c r="D195" s="14" t="s">
        <v>849</v>
      </c>
      <c r="E195" s="14" t="s">
        <v>850</v>
      </c>
      <c r="F195" s="20">
        <v>102</v>
      </c>
      <c r="G195" s="176"/>
    </row>
    <row r="196" spans="1:7" ht="30" x14ac:dyDescent="0.25">
      <c r="A196" s="20">
        <v>61</v>
      </c>
      <c r="B196" s="20" t="s">
        <v>685</v>
      </c>
      <c r="C196" s="20" t="s">
        <v>851</v>
      </c>
      <c r="D196" s="14" t="s">
        <v>852</v>
      </c>
      <c r="E196" s="14" t="s">
        <v>853</v>
      </c>
      <c r="F196" s="20">
        <v>130</v>
      </c>
      <c r="G196" s="176"/>
    </row>
    <row r="197" spans="1:7" ht="30" x14ac:dyDescent="0.25">
      <c r="A197" s="20">
        <v>62</v>
      </c>
      <c r="B197" s="20" t="s">
        <v>685</v>
      </c>
      <c r="C197" s="20" t="s">
        <v>854</v>
      </c>
      <c r="D197" s="14" t="s">
        <v>855</v>
      </c>
      <c r="E197" s="14" t="s">
        <v>856</v>
      </c>
      <c r="F197" s="20">
        <v>70</v>
      </c>
      <c r="G197" s="176"/>
    </row>
    <row r="198" spans="1:7" ht="30" x14ac:dyDescent="0.25">
      <c r="A198" s="20">
        <v>63</v>
      </c>
      <c r="B198" s="20" t="s">
        <v>685</v>
      </c>
      <c r="C198" s="20" t="s">
        <v>857</v>
      </c>
      <c r="D198" s="14" t="s">
        <v>858</v>
      </c>
      <c r="E198" s="14" t="s">
        <v>859</v>
      </c>
      <c r="F198" s="20">
        <v>1000</v>
      </c>
      <c r="G198" s="176"/>
    </row>
    <row r="199" spans="1:7" ht="30" x14ac:dyDescent="0.25">
      <c r="A199" s="20">
        <v>64</v>
      </c>
      <c r="B199" s="20" t="s">
        <v>685</v>
      </c>
      <c r="C199" s="20" t="s">
        <v>860</v>
      </c>
      <c r="D199" s="14" t="s">
        <v>861</v>
      </c>
      <c r="E199" s="14" t="s">
        <v>862</v>
      </c>
      <c r="F199" s="20">
        <v>267</v>
      </c>
      <c r="G199" s="176"/>
    </row>
    <row r="200" spans="1:7" ht="30" x14ac:dyDescent="0.25">
      <c r="A200" s="20">
        <v>65</v>
      </c>
      <c r="B200" s="20" t="s">
        <v>685</v>
      </c>
      <c r="C200" s="20" t="s">
        <v>863</v>
      </c>
      <c r="D200" s="14" t="s">
        <v>703</v>
      </c>
      <c r="E200" s="14" t="s">
        <v>864</v>
      </c>
      <c r="F200" s="20">
        <v>500</v>
      </c>
      <c r="G200" s="176"/>
    </row>
    <row r="201" spans="1:7" x14ac:dyDescent="0.25">
      <c r="A201" s="20">
        <v>66</v>
      </c>
      <c r="B201" s="20" t="s">
        <v>685</v>
      </c>
      <c r="C201" s="20" t="s">
        <v>865</v>
      </c>
      <c r="D201" s="177" t="s">
        <v>866</v>
      </c>
      <c r="E201" s="14"/>
      <c r="F201" s="20">
        <v>300</v>
      </c>
      <c r="G201" s="176"/>
    </row>
    <row r="202" spans="1:7" ht="30" x14ac:dyDescent="0.25">
      <c r="A202" s="20">
        <v>67</v>
      </c>
      <c r="B202" s="20" t="s">
        <v>685</v>
      </c>
      <c r="C202" s="20" t="s">
        <v>867</v>
      </c>
      <c r="D202" s="14" t="s">
        <v>868</v>
      </c>
      <c r="E202" s="14" t="s">
        <v>869</v>
      </c>
      <c r="F202" s="20">
        <v>30</v>
      </c>
      <c r="G202" s="176"/>
    </row>
    <row r="203" spans="1:7" x14ac:dyDescent="0.25">
      <c r="A203" s="20">
        <v>68</v>
      </c>
      <c r="B203" s="20" t="s">
        <v>685</v>
      </c>
      <c r="C203" s="20" t="s">
        <v>870</v>
      </c>
      <c r="D203" s="14" t="s">
        <v>871</v>
      </c>
      <c r="E203" s="14" t="s">
        <v>872</v>
      </c>
      <c r="F203" s="20">
        <v>100</v>
      </c>
      <c r="G203" s="176"/>
    </row>
    <row r="204" spans="1:7" ht="30" x14ac:dyDescent="0.25">
      <c r="A204" s="20">
        <v>69</v>
      </c>
      <c r="B204" s="20" t="s">
        <v>685</v>
      </c>
      <c r="C204" s="20" t="s">
        <v>873</v>
      </c>
      <c r="D204" s="14" t="s">
        <v>874</v>
      </c>
      <c r="E204" s="14" t="s">
        <v>875</v>
      </c>
      <c r="F204" s="20">
        <v>100</v>
      </c>
      <c r="G204" s="176"/>
    </row>
    <row r="205" spans="1:7" x14ac:dyDescent="0.25">
      <c r="A205" s="20">
        <v>70</v>
      </c>
      <c r="B205" s="20" t="s">
        <v>685</v>
      </c>
      <c r="C205" s="20" t="s">
        <v>876</v>
      </c>
      <c r="D205" s="14" t="s">
        <v>877</v>
      </c>
      <c r="E205" s="14" t="s">
        <v>878</v>
      </c>
      <c r="F205" s="20">
        <v>50</v>
      </c>
      <c r="G205" s="176"/>
    </row>
    <row r="206" spans="1:7" ht="30" x14ac:dyDescent="0.25">
      <c r="A206" s="20">
        <v>71</v>
      </c>
      <c r="B206" s="20" t="s">
        <v>685</v>
      </c>
      <c r="C206" s="20" t="s">
        <v>879</v>
      </c>
      <c r="D206" s="14" t="s">
        <v>880</v>
      </c>
      <c r="E206" s="14" t="s">
        <v>881</v>
      </c>
      <c r="F206" s="20">
        <v>200</v>
      </c>
      <c r="G206" s="176"/>
    </row>
    <row r="207" spans="1:7" x14ac:dyDescent="0.25">
      <c r="A207" s="20">
        <v>72</v>
      </c>
      <c r="B207" s="20" t="s">
        <v>685</v>
      </c>
      <c r="C207" s="20" t="s">
        <v>882</v>
      </c>
      <c r="D207" s="14" t="s">
        <v>883</v>
      </c>
      <c r="E207" s="14" t="s">
        <v>884</v>
      </c>
      <c r="F207" s="20">
        <v>100</v>
      </c>
      <c r="G207" s="176"/>
    </row>
    <row r="208" spans="1:7" ht="30" x14ac:dyDescent="0.25">
      <c r="A208" s="20">
        <v>73</v>
      </c>
      <c r="B208" s="20" t="s">
        <v>685</v>
      </c>
      <c r="C208" s="20" t="s">
        <v>885</v>
      </c>
      <c r="D208" s="14" t="s">
        <v>886</v>
      </c>
      <c r="E208" s="14" t="s">
        <v>887</v>
      </c>
      <c r="F208" s="20">
        <v>400</v>
      </c>
      <c r="G208" s="176"/>
    </row>
    <row r="209" spans="1:7" ht="30" x14ac:dyDescent="0.25">
      <c r="A209" s="20">
        <v>74</v>
      </c>
      <c r="B209" s="20" t="s">
        <v>401</v>
      </c>
      <c r="C209" s="20" t="s">
        <v>402</v>
      </c>
      <c r="D209" s="14" t="s">
        <v>403</v>
      </c>
      <c r="E209" s="14" t="s">
        <v>404</v>
      </c>
      <c r="F209" s="20">
        <v>120</v>
      </c>
      <c r="G209" s="176"/>
    </row>
    <row r="210" spans="1:7" ht="30" x14ac:dyDescent="0.25">
      <c r="A210" s="20">
        <v>75</v>
      </c>
      <c r="B210" s="20" t="s">
        <v>401</v>
      </c>
      <c r="C210" s="20" t="s">
        <v>405</v>
      </c>
      <c r="D210" s="14" t="s">
        <v>406</v>
      </c>
      <c r="E210" s="14" t="s">
        <v>407</v>
      </c>
      <c r="F210" s="20">
        <v>500</v>
      </c>
      <c r="G210" s="176"/>
    </row>
    <row r="211" spans="1:7" ht="30" x14ac:dyDescent="0.25">
      <c r="A211" s="20">
        <v>76</v>
      </c>
      <c r="B211" s="20" t="s">
        <v>401</v>
      </c>
      <c r="C211" s="20" t="s">
        <v>408</v>
      </c>
      <c r="D211" s="14" t="s">
        <v>409</v>
      </c>
      <c r="E211" s="14" t="s">
        <v>410</v>
      </c>
      <c r="F211" s="20">
        <v>150</v>
      </c>
      <c r="G211" s="176"/>
    </row>
    <row r="212" spans="1:7" ht="30" x14ac:dyDescent="0.25">
      <c r="A212" s="20">
        <v>77</v>
      </c>
      <c r="B212" s="20" t="s">
        <v>401</v>
      </c>
      <c r="C212" s="20" t="s">
        <v>411</v>
      </c>
      <c r="D212" s="14" t="s">
        <v>412</v>
      </c>
      <c r="E212" s="14" t="s">
        <v>404</v>
      </c>
      <c r="F212" s="20">
        <v>120</v>
      </c>
      <c r="G212" s="176"/>
    </row>
    <row r="213" spans="1:7" ht="30" x14ac:dyDescent="0.25">
      <c r="A213" s="20">
        <v>78</v>
      </c>
      <c r="B213" s="20" t="s">
        <v>401</v>
      </c>
      <c r="C213" s="20" t="s">
        <v>413</v>
      </c>
      <c r="D213" s="14" t="s">
        <v>414</v>
      </c>
      <c r="E213" s="14" t="s">
        <v>415</v>
      </c>
      <c r="F213" s="20">
        <v>300</v>
      </c>
      <c r="G213" s="176"/>
    </row>
    <row r="214" spans="1:7" x14ac:dyDescent="0.25">
      <c r="A214" s="20">
        <v>79</v>
      </c>
      <c r="B214" s="20" t="s">
        <v>401</v>
      </c>
      <c r="C214" s="20" t="s">
        <v>416</v>
      </c>
      <c r="D214" s="14" t="s">
        <v>417</v>
      </c>
      <c r="E214" s="14" t="s">
        <v>418</v>
      </c>
      <c r="F214" s="20">
        <v>120</v>
      </c>
      <c r="G214" s="176"/>
    </row>
    <row r="215" spans="1:7" ht="30" x14ac:dyDescent="0.25">
      <c r="A215" s="20">
        <v>80</v>
      </c>
      <c r="B215" s="20" t="s">
        <v>401</v>
      </c>
      <c r="C215" s="20" t="s">
        <v>419</v>
      </c>
      <c r="D215" s="14" t="s">
        <v>420</v>
      </c>
      <c r="E215" s="14" t="s">
        <v>421</v>
      </c>
      <c r="F215" s="20">
        <v>1200</v>
      </c>
      <c r="G215" s="176"/>
    </row>
    <row r="216" spans="1:7" ht="30" x14ac:dyDescent="0.25">
      <c r="A216" s="20">
        <v>81</v>
      </c>
      <c r="B216" s="20" t="s">
        <v>401</v>
      </c>
      <c r="C216" s="20" t="s">
        <v>422</v>
      </c>
      <c r="D216" s="14" t="s">
        <v>423</v>
      </c>
      <c r="E216" s="14" t="s">
        <v>424</v>
      </c>
      <c r="F216" s="20">
        <v>120</v>
      </c>
      <c r="G216" s="176"/>
    </row>
    <row r="217" spans="1:7" x14ac:dyDescent="0.25">
      <c r="A217" s="20">
        <v>82</v>
      </c>
      <c r="B217" s="20" t="s">
        <v>401</v>
      </c>
      <c r="C217" s="20" t="s">
        <v>425</v>
      </c>
      <c r="D217" s="14" t="s">
        <v>426</v>
      </c>
      <c r="E217" s="14" t="s">
        <v>427</v>
      </c>
      <c r="F217" s="20">
        <v>120</v>
      </c>
      <c r="G217" s="176"/>
    </row>
    <row r="218" spans="1:7" ht="30" x14ac:dyDescent="0.25">
      <c r="A218" s="20">
        <v>83</v>
      </c>
      <c r="B218" s="20" t="s">
        <v>401</v>
      </c>
      <c r="C218" s="20" t="s">
        <v>428</v>
      </c>
      <c r="D218" s="14" t="s">
        <v>429</v>
      </c>
      <c r="E218" s="14" t="s">
        <v>430</v>
      </c>
      <c r="F218" s="20">
        <v>230</v>
      </c>
      <c r="G218" s="176"/>
    </row>
    <row r="219" spans="1:7" x14ac:dyDescent="0.25">
      <c r="A219" s="20">
        <v>84</v>
      </c>
      <c r="B219" s="20" t="s">
        <v>431</v>
      </c>
      <c r="C219" s="20" t="s">
        <v>432</v>
      </c>
      <c r="D219" s="14" t="s">
        <v>433</v>
      </c>
      <c r="E219" s="14" t="s">
        <v>434</v>
      </c>
      <c r="F219" s="20">
        <v>150</v>
      </c>
      <c r="G219" s="176"/>
    </row>
    <row r="220" spans="1:7" ht="30" x14ac:dyDescent="0.25">
      <c r="A220" s="20">
        <v>85</v>
      </c>
      <c r="B220" s="20" t="s">
        <v>431</v>
      </c>
      <c r="C220" s="20" t="s">
        <v>435</v>
      </c>
      <c r="D220" s="14" t="s">
        <v>436</v>
      </c>
      <c r="E220" s="14" t="s">
        <v>437</v>
      </c>
      <c r="F220" s="20">
        <v>200</v>
      </c>
      <c r="G220" s="176"/>
    </row>
    <row r="221" spans="1:7" ht="30" x14ac:dyDescent="0.25">
      <c r="A221" s="20">
        <v>86</v>
      </c>
      <c r="B221" s="20" t="s">
        <v>431</v>
      </c>
      <c r="C221" s="20" t="s">
        <v>438</v>
      </c>
      <c r="D221" s="14" t="s">
        <v>439</v>
      </c>
      <c r="E221" s="14" t="s">
        <v>440</v>
      </c>
      <c r="F221" s="20">
        <v>100</v>
      </c>
      <c r="G221" s="176"/>
    </row>
    <row r="222" spans="1:7" x14ac:dyDescent="0.25">
      <c r="A222" s="20">
        <v>87</v>
      </c>
      <c r="B222" s="20" t="s">
        <v>431</v>
      </c>
      <c r="C222" s="20" t="s">
        <v>441</v>
      </c>
      <c r="D222" s="14" t="s">
        <v>442</v>
      </c>
      <c r="E222" s="14" t="s">
        <v>64</v>
      </c>
      <c r="F222" s="20">
        <v>60</v>
      </c>
      <c r="G222" s="176"/>
    </row>
    <row r="223" spans="1:7" x14ac:dyDescent="0.25">
      <c r="A223" s="20">
        <v>88</v>
      </c>
      <c r="B223" s="20" t="s">
        <v>431</v>
      </c>
      <c r="C223" s="20" t="s">
        <v>443</v>
      </c>
      <c r="D223" s="14" t="s">
        <v>444</v>
      </c>
      <c r="E223" s="14" t="s">
        <v>445</v>
      </c>
      <c r="F223" s="20">
        <v>100</v>
      </c>
      <c r="G223" s="176"/>
    </row>
    <row r="224" spans="1:7" ht="30" x14ac:dyDescent="0.25">
      <c r="A224" s="20">
        <v>89</v>
      </c>
      <c r="B224" s="20" t="s">
        <v>431</v>
      </c>
      <c r="C224" s="20" t="s">
        <v>446</v>
      </c>
      <c r="D224" s="14" t="s">
        <v>447</v>
      </c>
      <c r="E224" s="14" t="s">
        <v>448</v>
      </c>
      <c r="F224" s="20">
        <v>150</v>
      </c>
      <c r="G224" s="176"/>
    </row>
    <row r="225" spans="1:7" ht="45" x14ac:dyDescent="0.25">
      <c r="A225" s="20">
        <v>90</v>
      </c>
      <c r="B225" s="20" t="s">
        <v>431</v>
      </c>
      <c r="C225" s="20" t="s">
        <v>449</v>
      </c>
      <c r="D225" s="14" t="s">
        <v>450</v>
      </c>
      <c r="E225" s="14" t="s">
        <v>451</v>
      </c>
      <c r="F225" s="20">
        <v>800</v>
      </c>
      <c r="G225" s="176"/>
    </row>
    <row r="226" spans="1:7" x14ac:dyDescent="0.25">
      <c r="A226" s="20">
        <v>91</v>
      </c>
      <c r="B226" s="20" t="s">
        <v>431</v>
      </c>
      <c r="C226" s="20" t="s">
        <v>452</v>
      </c>
      <c r="D226" s="14" t="s">
        <v>453</v>
      </c>
      <c r="E226" s="14" t="s">
        <v>454</v>
      </c>
      <c r="F226" s="20">
        <v>700</v>
      </c>
      <c r="G226" s="176"/>
    </row>
    <row r="227" spans="1:7" x14ac:dyDescent="0.25">
      <c r="A227" s="20">
        <v>92</v>
      </c>
      <c r="B227" s="20" t="s">
        <v>431</v>
      </c>
      <c r="C227" s="20" t="s">
        <v>455</v>
      </c>
      <c r="D227" s="14" t="s">
        <v>456</v>
      </c>
      <c r="E227" s="14" t="s">
        <v>457</v>
      </c>
      <c r="F227" s="20">
        <v>300</v>
      </c>
      <c r="G227" s="176"/>
    </row>
    <row r="228" spans="1:7" x14ac:dyDescent="0.25">
      <c r="A228" s="20">
        <v>93</v>
      </c>
      <c r="B228" s="20" t="s">
        <v>431</v>
      </c>
      <c r="C228" s="20" t="s">
        <v>458</v>
      </c>
      <c r="D228" s="14" t="s">
        <v>459</v>
      </c>
      <c r="E228" s="14" t="s">
        <v>460</v>
      </c>
      <c r="F228" s="20">
        <v>150</v>
      </c>
      <c r="G228" s="176"/>
    </row>
    <row r="229" spans="1:7" ht="30" x14ac:dyDescent="0.25">
      <c r="A229" s="20">
        <v>94</v>
      </c>
      <c r="B229" s="20" t="s">
        <v>431</v>
      </c>
      <c r="C229" s="20" t="s">
        <v>461</v>
      </c>
      <c r="D229" s="14" t="s">
        <v>462</v>
      </c>
      <c r="E229" s="14" t="s">
        <v>463</v>
      </c>
      <c r="F229" s="20">
        <v>200</v>
      </c>
      <c r="G229" s="176"/>
    </row>
    <row r="230" spans="1:7" ht="30" x14ac:dyDescent="0.25">
      <c r="A230" s="20">
        <v>95</v>
      </c>
      <c r="B230" s="20" t="s">
        <v>431</v>
      </c>
      <c r="C230" s="20" t="s">
        <v>464</v>
      </c>
      <c r="D230" s="14" t="s">
        <v>465</v>
      </c>
      <c r="E230" s="14" t="s">
        <v>454</v>
      </c>
      <c r="F230" s="20">
        <v>250</v>
      </c>
      <c r="G230" s="176"/>
    </row>
    <row r="231" spans="1:7" x14ac:dyDescent="0.25">
      <c r="A231" s="20">
        <v>96</v>
      </c>
      <c r="B231" s="20" t="s">
        <v>431</v>
      </c>
      <c r="C231" s="20" t="s">
        <v>466</v>
      </c>
      <c r="D231" s="14" t="s">
        <v>467</v>
      </c>
      <c r="E231" s="14" t="s">
        <v>468</v>
      </c>
      <c r="F231" s="20">
        <v>60</v>
      </c>
      <c r="G231" s="180"/>
    </row>
    <row r="232" spans="1:7" ht="30" x14ac:dyDescent="0.25">
      <c r="A232" s="20">
        <v>97</v>
      </c>
      <c r="B232" s="20" t="s">
        <v>431</v>
      </c>
      <c r="C232" s="20" t="s">
        <v>469</v>
      </c>
      <c r="D232" s="14" t="s">
        <v>470</v>
      </c>
      <c r="E232" s="14" t="s">
        <v>471</v>
      </c>
      <c r="F232" s="20">
        <v>150</v>
      </c>
      <c r="G232" s="176"/>
    </row>
    <row r="233" spans="1:7" ht="30" x14ac:dyDescent="0.25">
      <c r="A233" s="20">
        <v>98</v>
      </c>
      <c r="B233" s="20" t="s">
        <v>431</v>
      </c>
      <c r="C233" s="20" t="s">
        <v>472</v>
      </c>
      <c r="D233" s="14" t="s">
        <v>473</v>
      </c>
      <c r="E233" s="14" t="s">
        <v>474</v>
      </c>
      <c r="F233" s="20">
        <v>2000</v>
      </c>
      <c r="G233" s="176"/>
    </row>
    <row r="234" spans="1:7" ht="30" x14ac:dyDescent="0.25">
      <c r="A234" s="20">
        <v>99</v>
      </c>
      <c r="B234" s="20" t="s">
        <v>431</v>
      </c>
      <c r="C234" s="20" t="s">
        <v>475</v>
      </c>
      <c r="D234" s="14" t="s">
        <v>476</v>
      </c>
      <c r="E234" s="14" t="s">
        <v>477</v>
      </c>
      <c r="F234" s="20">
        <v>80</v>
      </c>
      <c r="G234" s="176"/>
    </row>
    <row r="235" spans="1:7" ht="30" x14ac:dyDescent="0.25">
      <c r="A235" s="20">
        <v>100</v>
      </c>
      <c r="B235" s="20" t="s">
        <v>431</v>
      </c>
      <c r="C235" s="20" t="s">
        <v>478</v>
      </c>
      <c r="D235" s="14" t="s">
        <v>479</v>
      </c>
      <c r="E235" s="14" t="s">
        <v>480</v>
      </c>
      <c r="F235" s="20">
        <v>200</v>
      </c>
      <c r="G235" s="176"/>
    </row>
    <row r="236" spans="1:7" ht="30" x14ac:dyDescent="0.25">
      <c r="A236" s="20">
        <v>101</v>
      </c>
      <c r="B236" s="20" t="s">
        <v>431</v>
      </c>
      <c r="C236" s="20" t="s">
        <v>481</v>
      </c>
      <c r="D236" s="14" t="s">
        <v>482</v>
      </c>
      <c r="E236" s="14" t="s">
        <v>483</v>
      </c>
      <c r="F236" s="20">
        <v>80</v>
      </c>
      <c r="G236" s="180"/>
    </row>
    <row r="237" spans="1:7" x14ac:dyDescent="0.25">
      <c r="A237" s="20">
        <v>102</v>
      </c>
      <c r="B237" s="20" t="s">
        <v>431</v>
      </c>
      <c r="C237" s="20" t="s">
        <v>484</v>
      </c>
      <c r="D237" s="14" t="s">
        <v>485</v>
      </c>
      <c r="E237" s="14" t="s">
        <v>486</v>
      </c>
      <c r="F237" s="20">
        <v>250</v>
      </c>
      <c r="G237" s="180"/>
    </row>
    <row r="238" spans="1:7" ht="30" x14ac:dyDescent="0.25">
      <c r="A238" s="20">
        <v>103</v>
      </c>
      <c r="B238" s="20" t="s">
        <v>431</v>
      </c>
      <c r="C238" s="20" t="s">
        <v>487</v>
      </c>
      <c r="D238" s="14" t="s">
        <v>488</v>
      </c>
      <c r="E238" s="14" t="s">
        <v>489</v>
      </c>
      <c r="F238" s="20">
        <v>800</v>
      </c>
      <c r="G238" s="176"/>
    </row>
    <row r="239" spans="1:7" x14ac:dyDescent="0.25">
      <c r="A239" s="20">
        <v>104</v>
      </c>
      <c r="B239" s="20" t="s">
        <v>431</v>
      </c>
      <c r="C239" s="20" t="s">
        <v>490</v>
      </c>
      <c r="D239" s="14" t="s">
        <v>491</v>
      </c>
      <c r="E239" s="14" t="s">
        <v>492</v>
      </c>
      <c r="F239" s="20">
        <v>150</v>
      </c>
      <c r="G239" s="176"/>
    </row>
    <row r="240" spans="1:7" ht="30" x14ac:dyDescent="0.25">
      <c r="A240" s="20">
        <v>105</v>
      </c>
      <c r="B240" s="20" t="s">
        <v>431</v>
      </c>
      <c r="C240" s="20" t="s">
        <v>493</v>
      </c>
      <c r="D240" s="14" t="s">
        <v>494</v>
      </c>
      <c r="E240" s="14" t="s">
        <v>495</v>
      </c>
      <c r="F240" s="20">
        <v>300</v>
      </c>
      <c r="G240" s="176"/>
    </row>
    <row r="241" spans="1:7" ht="30" x14ac:dyDescent="0.25">
      <c r="A241" s="20">
        <v>106</v>
      </c>
      <c r="B241" s="20" t="s">
        <v>431</v>
      </c>
      <c r="C241" s="20" t="s">
        <v>496</v>
      </c>
      <c r="D241" s="14" t="s">
        <v>497</v>
      </c>
      <c r="E241" s="14" t="s">
        <v>448</v>
      </c>
      <c r="F241" s="20">
        <v>50</v>
      </c>
      <c r="G241" s="176"/>
    </row>
    <row r="242" spans="1:7" ht="30" x14ac:dyDescent="0.25">
      <c r="A242" s="20">
        <v>107</v>
      </c>
      <c r="B242" s="20" t="s">
        <v>431</v>
      </c>
      <c r="C242" s="20" t="s">
        <v>498</v>
      </c>
      <c r="D242" s="14" t="s">
        <v>499</v>
      </c>
      <c r="E242" s="14" t="s">
        <v>500</v>
      </c>
      <c r="F242" s="20">
        <v>200</v>
      </c>
      <c r="G242" s="176"/>
    </row>
    <row r="243" spans="1:7" ht="30" x14ac:dyDescent="0.25">
      <c r="A243" s="20">
        <v>108</v>
      </c>
      <c r="B243" s="20" t="s">
        <v>431</v>
      </c>
      <c r="C243" s="20" t="s">
        <v>501</v>
      </c>
      <c r="D243" s="14" t="s">
        <v>502</v>
      </c>
      <c r="E243" s="14" t="s">
        <v>448</v>
      </c>
      <c r="F243" s="20">
        <v>100</v>
      </c>
      <c r="G243" s="176"/>
    </row>
    <row r="244" spans="1:7" ht="30" x14ac:dyDescent="0.25">
      <c r="A244" s="20">
        <v>109</v>
      </c>
      <c r="B244" s="20" t="s">
        <v>431</v>
      </c>
      <c r="C244" s="20" t="s">
        <v>503</v>
      </c>
      <c r="D244" s="14" t="s">
        <v>504</v>
      </c>
      <c r="E244" s="14" t="s">
        <v>505</v>
      </c>
      <c r="F244" s="20">
        <v>100</v>
      </c>
      <c r="G244" s="180"/>
    </row>
    <row r="245" spans="1:7" x14ac:dyDescent="0.25">
      <c r="A245" s="20">
        <v>110</v>
      </c>
      <c r="B245" s="20" t="s">
        <v>431</v>
      </c>
      <c r="C245" s="20" t="s">
        <v>506</v>
      </c>
      <c r="D245" s="14" t="s">
        <v>507</v>
      </c>
      <c r="E245" s="14" t="s">
        <v>454</v>
      </c>
      <c r="F245" s="20">
        <v>250</v>
      </c>
      <c r="G245" s="176"/>
    </row>
    <row r="246" spans="1:7" ht="30" x14ac:dyDescent="0.25">
      <c r="A246" s="20">
        <v>111</v>
      </c>
      <c r="B246" s="20" t="s">
        <v>431</v>
      </c>
      <c r="C246" s="20" t="s">
        <v>508</v>
      </c>
      <c r="D246" s="14" t="s">
        <v>509</v>
      </c>
      <c r="E246" s="14" t="s">
        <v>510</v>
      </c>
      <c r="F246" s="20">
        <v>200</v>
      </c>
      <c r="G246" s="176"/>
    </row>
    <row r="247" spans="1:7" ht="30" x14ac:dyDescent="0.25">
      <c r="A247" s="20">
        <v>112</v>
      </c>
      <c r="B247" s="20" t="s">
        <v>511</v>
      </c>
      <c r="C247" s="20" t="s">
        <v>512</v>
      </c>
      <c r="D247" s="14" t="s">
        <v>513</v>
      </c>
      <c r="E247" s="14" t="s">
        <v>514</v>
      </c>
      <c r="F247" s="20">
        <v>600</v>
      </c>
      <c r="G247" s="176"/>
    </row>
    <row r="248" spans="1:7" x14ac:dyDescent="0.25">
      <c r="A248" s="20">
        <v>113</v>
      </c>
      <c r="B248" s="20" t="s">
        <v>511</v>
      </c>
      <c r="C248" s="20" t="s">
        <v>515</v>
      </c>
      <c r="D248" s="14" t="s">
        <v>516</v>
      </c>
      <c r="E248" s="14" t="s">
        <v>517</v>
      </c>
      <c r="F248" s="20">
        <v>2100</v>
      </c>
      <c r="G248" s="176"/>
    </row>
    <row r="249" spans="1:7" x14ac:dyDescent="0.25">
      <c r="A249" s="20">
        <v>114</v>
      </c>
      <c r="B249" s="20" t="s">
        <v>511</v>
      </c>
      <c r="C249" s="20" t="s">
        <v>518</v>
      </c>
      <c r="D249" s="14" t="s">
        <v>519</v>
      </c>
      <c r="E249" s="14" t="s">
        <v>520</v>
      </c>
      <c r="F249" s="20">
        <v>610</v>
      </c>
      <c r="G249" s="176"/>
    </row>
    <row r="250" spans="1:7" ht="30" x14ac:dyDescent="0.25">
      <c r="A250" s="20">
        <v>115</v>
      </c>
      <c r="B250" s="20" t="s">
        <v>511</v>
      </c>
      <c r="C250" s="20" t="s">
        <v>521</v>
      </c>
      <c r="D250" s="14" t="s">
        <v>522</v>
      </c>
      <c r="E250" s="14" t="s">
        <v>523</v>
      </c>
      <c r="F250" s="20">
        <v>50</v>
      </c>
      <c r="G250" s="176"/>
    </row>
    <row r="251" spans="1:7" ht="30" x14ac:dyDescent="0.25">
      <c r="A251" s="20">
        <v>116</v>
      </c>
      <c r="B251" s="20" t="s">
        <v>511</v>
      </c>
      <c r="C251" s="20" t="s">
        <v>524</v>
      </c>
      <c r="D251" s="14" t="s">
        <v>525</v>
      </c>
      <c r="E251" s="14" t="s">
        <v>526</v>
      </c>
      <c r="F251" s="20">
        <v>70</v>
      </c>
      <c r="G251" s="176"/>
    </row>
    <row r="252" spans="1:7" ht="30" x14ac:dyDescent="0.25">
      <c r="A252" s="20">
        <v>117</v>
      </c>
      <c r="B252" s="20" t="s">
        <v>511</v>
      </c>
      <c r="C252" s="20" t="s">
        <v>527</v>
      </c>
      <c r="D252" s="14" t="s">
        <v>528</v>
      </c>
      <c r="E252" s="14" t="s">
        <v>529</v>
      </c>
      <c r="F252" s="20">
        <v>100</v>
      </c>
      <c r="G252" s="176"/>
    </row>
    <row r="253" spans="1:7" x14ac:dyDescent="0.25">
      <c r="A253" s="20">
        <v>118</v>
      </c>
      <c r="B253" s="20" t="s">
        <v>511</v>
      </c>
      <c r="C253" s="20" t="s">
        <v>530</v>
      </c>
      <c r="D253" s="14" t="s">
        <v>531</v>
      </c>
      <c r="E253" s="14" t="s">
        <v>532</v>
      </c>
      <c r="F253" s="20">
        <v>60</v>
      </c>
      <c r="G253" s="176"/>
    </row>
    <row r="254" spans="1:7" ht="30" x14ac:dyDescent="0.25">
      <c r="A254" s="20">
        <v>119</v>
      </c>
      <c r="B254" s="20" t="s">
        <v>511</v>
      </c>
      <c r="C254" s="20" t="s">
        <v>533</v>
      </c>
      <c r="D254" s="14" t="s">
        <v>534</v>
      </c>
      <c r="E254" s="14" t="s">
        <v>535</v>
      </c>
      <c r="F254" s="20">
        <v>50</v>
      </c>
      <c r="G254" s="176"/>
    </row>
    <row r="255" spans="1:7" ht="30" x14ac:dyDescent="0.25">
      <c r="A255" s="20">
        <v>120</v>
      </c>
      <c r="B255" s="20" t="s">
        <v>511</v>
      </c>
      <c r="C255" s="20" t="s">
        <v>536</v>
      </c>
      <c r="D255" s="14" t="s">
        <v>537</v>
      </c>
      <c r="E255" s="14" t="s">
        <v>538</v>
      </c>
      <c r="F255" s="20">
        <v>2000</v>
      </c>
      <c r="G255" s="176"/>
    </row>
    <row r="256" spans="1:7" x14ac:dyDescent="0.25">
      <c r="A256" s="20">
        <v>121</v>
      </c>
      <c r="B256" s="20" t="s">
        <v>511</v>
      </c>
      <c r="C256" s="20" t="s">
        <v>539</v>
      </c>
      <c r="D256" s="14" t="s">
        <v>540</v>
      </c>
      <c r="E256" s="14" t="s">
        <v>541</v>
      </c>
      <c r="F256" s="20">
        <v>200</v>
      </c>
      <c r="G256" s="176"/>
    </row>
    <row r="257" spans="1:7" x14ac:dyDescent="0.25">
      <c r="A257" s="20">
        <v>122</v>
      </c>
      <c r="B257" s="20" t="s">
        <v>511</v>
      </c>
      <c r="C257" s="20" t="s">
        <v>542</v>
      </c>
      <c r="D257" s="14" t="s">
        <v>543</v>
      </c>
      <c r="E257" s="14" t="s">
        <v>544</v>
      </c>
      <c r="F257" s="20">
        <v>270</v>
      </c>
      <c r="G257" s="176"/>
    </row>
    <row r="258" spans="1:7" x14ac:dyDescent="0.25">
      <c r="A258" s="20">
        <v>123</v>
      </c>
      <c r="B258" s="20" t="s">
        <v>326</v>
      </c>
      <c r="C258" s="20" t="s">
        <v>327</v>
      </c>
      <c r="D258" s="14" t="s">
        <v>328</v>
      </c>
      <c r="E258" s="14" t="s">
        <v>329</v>
      </c>
      <c r="F258" s="20">
        <v>200</v>
      </c>
      <c r="G258" s="176"/>
    </row>
    <row r="259" spans="1:7" x14ac:dyDescent="0.25">
      <c r="A259" s="20">
        <v>124</v>
      </c>
      <c r="B259" s="20" t="s">
        <v>326</v>
      </c>
      <c r="C259" s="20" t="s">
        <v>330</v>
      </c>
      <c r="D259" s="14" t="s">
        <v>331</v>
      </c>
      <c r="E259" s="14" t="s">
        <v>332</v>
      </c>
      <c r="F259" s="20">
        <v>200</v>
      </c>
      <c r="G259" s="176"/>
    </row>
    <row r="260" spans="1:7" ht="30" x14ac:dyDescent="0.25">
      <c r="A260" s="20">
        <v>125</v>
      </c>
      <c r="B260" s="20" t="s">
        <v>326</v>
      </c>
      <c r="C260" s="20" t="s">
        <v>333</v>
      </c>
      <c r="D260" s="14" t="s">
        <v>334</v>
      </c>
      <c r="E260" s="14" t="s">
        <v>335</v>
      </c>
      <c r="F260" s="20">
        <v>200</v>
      </c>
      <c r="G260" s="176"/>
    </row>
    <row r="261" spans="1:7" x14ac:dyDescent="0.25">
      <c r="A261" s="20">
        <v>126</v>
      </c>
      <c r="B261" s="20" t="s">
        <v>326</v>
      </c>
      <c r="C261" s="20" t="s">
        <v>336</v>
      </c>
      <c r="D261" s="14" t="s">
        <v>337</v>
      </c>
      <c r="E261" s="14" t="s">
        <v>338</v>
      </c>
      <c r="F261" s="20">
        <v>200</v>
      </c>
      <c r="G261" s="176"/>
    </row>
    <row r="262" spans="1:7" x14ac:dyDescent="0.25">
      <c r="A262" s="20">
        <v>127</v>
      </c>
      <c r="B262" s="20" t="s">
        <v>326</v>
      </c>
      <c r="C262" s="20" t="s">
        <v>339</v>
      </c>
      <c r="D262" s="14" t="s">
        <v>340</v>
      </c>
      <c r="E262" s="14" t="s">
        <v>341</v>
      </c>
      <c r="F262" s="20">
        <v>200</v>
      </c>
      <c r="G262" s="176"/>
    </row>
    <row r="263" spans="1:7" ht="30" x14ac:dyDescent="0.25">
      <c r="A263" s="20">
        <v>128</v>
      </c>
      <c r="B263" s="20" t="s">
        <v>326</v>
      </c>
      <c r="C263" s="20" t="s">
        <v>342</v>
      </c>
      <c r="D263" s="14" t="s">
        <v>343</v>
      </c>
      <c r="E263" s="14" t="s">
        <v>344</v>
      </c>
      <c r="F263" s="20">
        <v>40</v>
      </c>
      <c r="G263" s="176"/>
    </row>
    <row r="264" spans="1:7" x14ac:dyDescent="0.25">
      <c r="A264" s="20">
        <v>129</v>
      </c>
      <c r="B264" s="20" t="s">
        <v>326</v>
      </c>
      <c r="C264" s="20" t="s">
        <v>345</v>
      </c>
      <c r="D264" s="14" t="s">
        <v>346</v>
      </c>
      <c r="E264" s="14" t="s">
        <v>347</v>
      </c>
      <c r="F264" s="20">
        <v>200</v>
      </c>
      <c r="G264" s="176"/>
    </row>
    <row r="265" spans="1:7" ht="30" x14ac:dyDescent="0.25">
      <c r="A265" s="20">
        <v>130</v>
      </c>
      <c r="B265" s="20" t="s">
        <v>326</v>
      </c>
      <c r="C265" s="20" t="s">
        <v>348</v>
      </c>
      <c r="D265" s="14" t="s">
        <v>349</v>
      </c>
      <c r="E265" s="14" t="s">
        <v>350</v>
      </c>
      <c r="F265" s="20">
        <v>60</v>
      </c>
      <c r="G265" s="176"/>
    </row>
    <row r="266" spans="1:7" x14ac:dyDescent="0.25">
      <c r="A266" s="20">
        <v>131</v>
      </c>
      <c r="B266" s="20" t="s">
        <v>326</v>
      </c>
      <c r="C266" s="20" t="s">
        <v>351</v>
      </c>
      <c r="D266" s="14" t="s">
        <v>352</v>
      </c>
      <c r="E266" s="14" t="s">
        <v>353</v>
      </c>
      <c r="F266" s="20">
        <v>45</v>
      </c>
      <c r="G266" s="176"/>
    </row>
    <row r="267" spans="1:7" ht="30" x14ac:dyDescent="0.25">
      <c r="A267" s="20">
        <v>132</v>
      </c>
      <c r="B267" s="20" t="s">
        <v>326</v>
      </c>
      <c r="C267" s="20" t="s">
        <v>354</v>
      </c>
      <c r="D267" s="14" t="s">
        <v>355</v>
      </c>
      <c r="E267" s="14" t="s">
        <v>356</v>
      </c>
      <c r="F267" s="20">
        <v>200</v>
      </c>
      <c r="G267" s="176"/>
    </row>
    <row r="268" spans="1:7" x14ac:dyDescent="0.25">
      <c r="A268" s="20">
        <v>133</v>
      </c>
      <c r="B268" s="20" t="s">
        <v>326</v>
      </c>
      <c r="C268" s="20" t="s">
        <v>357</v>
      </c>
      <c r="D268" s="14" t="s">
        <v>358</v>
      </c>
      <c r="E268" s="14" t="s">
        <v>359</v>
      </c>
      <c r="F268" s="20">
        <v>200</v>
      </c>
      <c r="G268" s="176"/>
    </row>
    <row r="269" spans="1:7" x14ac:dyDescent="0.25">
      <c r="A269" s="20">
        <v>134</v>
      </c>
      <c r="B269" s="20" t="s">
        <v>888</v>
      </c>
      <c r="C269" s="20" t="s">
        <v>889</v>
      </c>
      <c r="D269" s="14" t="s">
        <v>890</v>
      </c>
      <c r="E269" s="14" t="s">
        <v>891</v>
      </c>
      <c r="F269" s="20">
        <v>400</v>
      </c>
      <c r="G269" s="176"/>
    </row>
    <row r="270" spans="1:7" ht="30" x14ac:dyDescent="0.25">
      <c r="A270" s="20">
        <v>135</v>
      </c>
      <c r="B270" s="20" t="s">
        <v>888</v>
      </c>
      <c r="C270" s="20" t="s">
        <v>892</v>
      </c>
      <c r="D270" s="14" t="s">
        <v>893</v>
      </c>
      <c r="E270" s="14" t="s">
        <v>894</v>
      </c>
      <c r="F270" s="20">
        <v>100</v>
      </c>
      <c r="G270" s="176"/>
    </row>
    <row r="271" spans="1:7" ht="30" x14ac:dyDescent="0.25">
      <c r="A271" s="20">
        <v>136</v>
      </c>
      <c r="B271" s="20" t="s">
        <v>888</v>
      </c>
      <c r="C271" s="20" t="s">
        <v>895</v>
      </c>
      <c r="D271" s="14" t="s">
        <v>896</v>
      </c>
      <c r="E271" s="14" t="s">
        <v>897</v>
      </c>
      <c r="F271" s="20">
        <v>93</v>
      </c>
      <c r="G271" s="176"/>
    </row>
    <row r="272" spans="1:7" ht="30" x14ac:dyDescent="0.25">
      <c r="A272" s="20">
        <v>137</v>
      </c>
      <c r="B272" s="20" t="s">
        <v>888</v>
      </c>
      <c r="C272" s="20" t="s">
        <v>898</v>
      </c>
      <c r="D272" s="14" t="s">
        <v>899</v>
      </c>
      <c r="E272" s="14" t="s">
        <v>900</v>
      </c>
      <c r="F272" s="20">
        <v>250</v>
      </c>
      <c r="G272" s="176"/>
    </row>
    <row r="273" spans="1:7" x14ac:dyDescent="0.25">
      <c r="A273" s="20"/>
      <c r="B273" s="11" t="s">
        <v>902</v>
      </c>
      <c r="C273" s="20"/>
      <c r="D273" s="14"/>
      <c r="E273" s="14"/>
      <c r="F273" s="15">
        <f>SUM(F136:F272)</f>
        <v>43626</v>
      </c>
      <c r="G273" s="176"/>
    </row>
    <row r="274" spans="1:7" ht="15" customHeight="1" x14ac:dyDescent="0.25">
      <c r="A274" s="185" t="s">
        <v>905</v>
      </c>
      <c r="B274" s="183"/>
      <c r="C274" s="183"/>
      <c r="D274" s="183"/>
      <c r="E274" s="183"/>
      <c r="F274" s="183"/>
      <c r="G274" s="184"/>
    </row>
    <row r="275" spans="1:7" x14ac:dyDescent="0.25">
      <c r="A275" s="20">
        <v>1</v>
      </c>
      <c r="B275" s="20" t="s">
        <v>555</v>
      </c>
      <c r="C275" s="20" t="s">
        <v>556</v>
      </c>
      <c r="D275" s="14" t="s">
        <v>557</v>
      </c>
      <c r="E275" s="14" t="s">
        <v>558</v>
      </c>
      <c r="F275" s="20">
        <v>150</v>
      </c>
      <c r="G275" s="176"/>
    </row>
    <row r="276" spans="1:7" ht="30" x14ac:dyDescent="0.25">
      <c r="A276" s="20">
        <v>2</v>
      </c>
      <c r="B276" s="20" t="s">
        <v>555</v>
      </c>
      <c r="C276" s="20" t="s">
        <v>559</v>
      </c>
      <c r="D276" s="14" t="s">
        <v>560</v>
      </c>
      <c r="E276" s="14" t="s">
        <v>561</v>
      </c>
      <c r="F276" s="20">
        <v>200</v>
      </c>
      <c r="G276" s="176"/>
    </row>
    <row r="277" spans="1:7" ht="30" x14ac:dyDescent="0.25">
      <c r="A277" s="20">
        <v>3</v>
      </c>
      <c r="B277" s="20" t="s">
        <v>555</v>
      </c>
      <c r="C277" s="20" t="s">
        <v>562</v>
      </c>
      <c r="D277" s="14" t="s">
        <v>563</v>
      </c>
      <c r="E277" s="14" t="s">
        <v>564</v>
      </c>
      <c r="F277" s="20">
        <v>150</v>
      </c>
      <c r="G277" s="176"/>
    </row>
    <row r="278" spans="1:7" ht="30" x14ac:dyDescent="0.25">
      <c r="A278" s="20">
        <v>4</v>
      </c>
      <c r="B278" s="20" t="s">
        <v>555</v>
      </c>
      <c r="C278" s="20" t="s">
        <v>565</v>
      </c>
      <c r="D278" s="14" t="s">
        <v>566</v>
      </c>
      <c r="E278" s="14" t="s">
        <v>567</v>
      </c>
      <c r="F278" s="20">
        <v>120</v>
      </c>
      <c r="G278" s="176"/>
    </row>
    <row r="279" spans="1:7" ht="30" x14ac:dyDescent="0.25">
      <c r="A279" s="20">
        <v>5</v>
      </c>
      <c r="B279" s="20" t="s">
        <v>555</v>
      </c>
      <c r="C279" s="20" t="s">
        <v>568</v>
      </c>
      <c r="D279" s="14" t="s">
        <v>569</v>
      </c>
      <c r="E279" s="14" t="s">
        <v>570</v>
      </c>
      <c r="F279" s="20">
        <v>150</v>
      </c>
      <c r="G279" s="176"/>
    </row>
    <row r="280" spans="1:7" x14ac:dyDescent="0.25">
      <c r="A280" s="20">
        <v>6</v>
      </c>
      <c r="B280" s="20" t="s">
        <v>555</v>
      </c>
      <c r="C280" s="20" t="s">
        <v>571</v>
      </c>
      <c r="D280" s="14" t="s">
        <v>572</v>
      </c>
      <c r="E280" s="14" t="s">
        <v>570</v>
      </c>
      <c r="F280" s="20">
        <v>100</v>
      </c>
      <c r="G280" s="176"/>
    </row>
    <row r="281" spans="1:7" ht="45" x14ac:dyDescent="0.25">
      <c r="A281" s="20">
        <v>7</v>
      </c>
      <c r="B281" s="20" t="s">
        <v>555</v>
      </c>
      <c r="C281" s="20" t="s">
        <v>573</v>
      </c>
      <c r="D281" s="14" t="s">
        <v>574</v>
      </c>
      <c r="E281" s="14" t="s">
        <v>575</v>
      </c>
      <c r="F281" s="20">
        <v>250</v>
      </c>
      <c r="G281" s="176"/>
    </row>
    <row r="282" spans="1:7" ht="45" x14ac:dyDescent="0.25">
      <c r="A282" s="20">
        <v>8</v>
      </c>
      <c r="B282" s="20" t="s">
        <v>555</v>
      </c>
      <c r="C282" s="20" t="s">
        <v>576</v>
      </c>
      <c r="D282" s="14" t="s">
        <v>574</v>
      </c>
      <c r="E282" s="14" t="s">
        <v>575</v>
      </c>
      <c r="F282" s="20">
        <v>250</v>
      </c>
      <c r="G282" s="176"/>
    </row>
    <row r="283" spans="1:7" x14ac:dyDescent="0.25">
      <c r="A283" s="20">
        <v>9</v>
      </c>
      <c r="B283" s="20" t="s">
        <v>555</v>
      </c>
      <c r="C283" s="20" t="s">
        <v>577</v>
      </c>
      <c r="D283" s="14" t="s">
        <v>578</v>
      </c>
      <c r="E283" s="14" t="s">
        <v>570</v>
      </c>
      <c r="F283" s="20">
        <v>150</v>
      </c>
      <c r="G283" s="176"/>
    </row>
    <row r="284" spans="1:7" x14ac:dyDescent="0.25">
      <c r="A284" s="20">
        <v>10</v>
      </c>
      <c r="B284" s="20" t="s">
        <v>555</v>
      </c>
      <c r="C284" s="20" t="s">
        <v>579</v>
      </c>
      <c r="D284" s="14" t="s">
        <v>580</v>
      </c>
      <c r="E284" s="14" t="s">
        <v>581</v>
      </c>
      <c r="F284" s="20">
        <v>740</v>
      </c>
      <c r="G284" s="180"/>
    </row>
    <row r="285" spans="1:7" x14ac:dyDescent="0.25">
      <c r="A285" s="20">
        <v>11</v>
      </c>
      <c r="B285" s="20" t="s">
        <v>555</v>
      </c>
      <c r="C285" s="20" t="s">
        <v>582</v>
      </c>
      <c r="D285" s="14" t="s">
        <v>583</v>
      </c>
      <c r="E285" s="14" t="s">
        <v>584</v>
      </c>
      <c r="F285" s="20">
        <v>2500</v>
      </c>
      <c r="G285" s="176"/>
    </row>
    <row r="286" spans="1:7" ht="30" x14ac:dyDescent="0.25">
      <c r="A286" s="20">
        <v>12</v>
      </c>
      <c r="B286" s="20" t="s">
        <v>555</v>
      </c>
      <c r="C286" s="20" t="s">
        <v>585</v>
      </c>
      <c r="D286" s="14" t="s">
        <v>586</v>
      </c>
      <c r="E286" s="14" t="s">
        <v>587</v>
      </c>
      <c r="F286" s="20">
        <v>5000</v>
      </c>
      <c r="G286" s="176"/>
    </row>
    <row r="287" spans="1:7" x14ac:dyDescent="0.25">
      <c r="A287" s="20"/>
      <c r="B287" s="11" t="s">
        <v>902</v>
      </c>
      <c r="C287" s="20"/>
      <c r="D287" s="14"/>
      <c r="E287" s="14"/>
      <c r="F287" s="15">
        <f>SUM(F275:F286)</f>
        <v>9760</v>
      </c>
      <c r="G287" s="176"/>
    </row>
    <row r="289" spans="6:6" x14ac:dyDescent="0.25">
      <c r="F289" s="17"/>
    </row>
  </sheetData>
  <mergeCells count="1">
    <mergeCell ref="A1:G1"/>
  </mergeCells>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60"/>
  <sheetViews>
    <sheetView topLeftCell="A34" zoomScaleNormal="100" zoomScaleSheetLayoutView="85" workbookViewId="0">
      <selection activeCell="A17" sqref="A17:XFD31"/>
    </sheetView>
  </sheetViews>
  <sheetFormatPr defaultColWidth="9.140625" defaultRowHeight="12.75" x14ac:dyDescent="0.2"/>
  <cols>
    <col min="1" max="1" width="5.28515625" style="139" customWidth="1"/>
    <col min="2" max="2" width="32.42578125" style="26" customWidth="1"/>
    <col min="3" max="3" width="11.85546875" style="27" customWidth="1"/>
    <col min="4" max="4" width="6.42578125" style="28" customWidth="1"/>
    <col min="5" max="5" width="7" style="29" hidden="1" customWidth="1"/>
    <col min="6" max="6" width="6.7109375" style="30" customWidth="1"/>
    <col min="7" max="7" width="6.7109375" style="31" customWidth="1"/>
    <col min="8" max="8" width="6.7109375" style="30" customWidth="1"/>
    <col min="9" max="9" width="6.140625" style="31" customWidth="1"/>
    <col min="10" max="10" width="8.28515625" style="27" customWidth="1"/>
    <col min="11" max="11" width="71.85546875" style="26" customWidth="1"/>
    <col min="12" max="12" width="8.5703125" style="31" customWidth="1"/>
    <col min="13" max="13" width="25.42578125" style="26" customWidth="1"/>
    <col min="14" max="14" width="7.7109375" style="56" customWidth="1"/>
    <col min="15" max="15" width="7" style="54" customWidth="1"/>
    <col min="16" max="16" width="9.28515625" style="56" customWidth="1"/>
    <col min="17" max="17" width="6.42578125"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8" ht="15.75" x14ac:dyDescent="0.2">
      <c r="L1" s="673" t="s">
        <v>110</v>
      </c>
      <c r="M1" s="673"/>
      <c r="N1" s="673"/>
      <c r="O1" s="673"/>
      <c r="P1" s="673"/>
      <c r="Q1" s="673"/>
    </row>
    <row r="2" spans="1:28" ht="46.5" customHeight="1" x14ac:dyDescent="0.2">
      <c r="A2" s="673" t="s">
        <v>68</v>
      </c>
      <c r="B2" s="673"/>
      <c r="C2" s="673"/>
      <c r="D2" s="673"/>
      <c r="E2" s="673"/>
      <c r="F2" s="673"/>
      <c r="G2" s="674" t="s">
        <v>320</v>
      </c>
      <c r="H2" s="674"/>
      <c r="I2" s="674"/>
      <c r="J2" s="674"/>
      <c r="K2" s="674"/>
      <c r="L2" s="674"/>
      <c r="M2" s="674"/>
      <c r="N2" s="674"/>
      <c r="O2" s="674"/>
      <c r="P2" s="674"/>
      <c r="Q2" s="674"/>
    </row>
    <row r="3" spans="1:28" ht="15.75" x14ac:dyDescent="0.2">
      <c r="A3" s="135"/>
      <c r="B3" s="675" t="s">
        <v>33</v>
      </c>
      <c r="C3" s="675"/>
      <c r="D3" s="675"/>
      <c r="E3" s="675"/>
      <c r="F3" s="675"/>
      <c r="G3" s="675"/>
      <c r="H3" s="675"/>
      <c r="I3" s="675"/>
      <c r="J3" s="675"/>
      <c r="K3" s="675"/>
      <c r="L3" s="675"/>
      <c r="M3" s="675"/>
      <c r="N3" s="675"/>
      <c r="O3" s="675"/>
      <c r="P3" s="675"/>
      <c r="Q3" s="137"/>
    </row>
    <row r="4" spans="1:28" s="33" customFormat="1" ht="42.75" customHeight="1" x14ac:dyDescent="0.2">
      <c r="A4" s="135"/>
      <c r="B4" s="672" t="s">
        <v>319</v>
      </c>
      <c r="C4" s="672"/>
      <c r="D4" s="672"/>
      <c r="E4" s="672"/>
      <c r="F4" s="672"/>
      <c r="G4" s="672"/>
      <c r="H4" s="672"/>
      <c r="I4" s="672"/>
      <c r="J4" s="672"/>
      <c r="K4" s="672"/>
      <c r="L4" s="672"/>
      <c r="M4" s="672"/>
      <c r="N4" s="672"/>
      <c r="O4" s="672"/>
      <c r="P4" s="672"/>
      <c r="Q4" s="672"/>
      <c r="R4" s="145"/>
    </row>
    <row r="5" spans="1:28" s="33" customFormat="1" ht="20.25" customHeight="1" x14ac:dyDescent="0.2">
      <c r="A5" s="135"/>
      <c r="B5" s="672" t="s">
        <v>245</v>
      </c>
      <c r="C5" s="672"/>
      <c r="D5" s="672"/>
      <c r="E5" s="672"/>
      <c r="F5" s="672"/>
      <c r="G5" s="672"/>
      <c r="H5" s="672"/>
      <c r="I5" s="672"/>
      <c r="J5" s="672"/>
      <c r="K5" s="672"/>
      <c r="L5" s="672"/>
      <c r="M5" s="672"/>
      <c r="N5" s="672"/>
      <c r="O5" s="672"/>
      <c r="P5" s="672"/>
      <c r="Q5" s="672"/>
      <c r="R5" s="145"/>
    </row>
    <row r="6" spans="1:28" ht="15" customHeight="1" x14ac:dyDescent="0.25">
      <c r="A6" s="136" t="s">
        <v>7</v>
      </c>
      <c r="B6" s="669" t="s">
        <v>6</v>
      </c>
      <c r="C6" s="669"/>
      <c r="D6" s="669"/>
      <c r="E6" s="669"/>
      <c r="F6" s="669"/>
      <c r="G6" s="135"/>
      <c r="H6" s="34"/>
      <c r="I6" s="135"/>
      <c r="J6" s="136"/>
      <c r="K6" s="138"/>
      <c r="L6" s="135"/>
      <c r="M6" s="138"/>
      <c r="N6" s="35"/>
      <c r="O6" s="35"/>
      <c r="P6" s="36"/>
      <c r="Q6" s="36"/>
    </row>
    <row r="7" spans="1:28" ht="20.25" customHeight="1" x14ac:dyDescent="0.2">
      <c r="A7" s="714" t="s">
        <v>13</v>
      </c>
      <c r="B7" s="714" t="s">
        <v>14</v>
      </c>
      <c r="C7" s="714" t="s">
        <v>38</v>
      </c>
      <c r="D7" s="718" t="s">
        <v>39</v>
      </c>
      <c r="E7" s="37"/>
      <c r="F7" s="714" t="s">
        <v>15</v>
      </c>
      <c r="G7" s="714"/>
      <c r="H7" s="714"/>
      <c r="I7" s="714"/>
      <c r="J7" s="714" t="s">
        <v>40</v>
      </c>
      <c r="K7" s="711" t="s">
        <v>29</v>
      </c>
      <c r="L7" s="711"/>
      <c r="M7" s="714" t="s">
        <v>30</v>
      </c>
      <c r="N7" s="707" t="s">
        <v>44</v>
      </c>
      <c r="O7" s="707" t="s">
        <v>20</v>
      </c>
      <c r="P7" s="707" t="s">
        <v>22</v>
      </c>
      <c r="Q7" s="707" t="s">
        <v>21</v>
      </c>
      <c r="R7" s="719" t="s">
        <v>35</v>
      </c>
    </row>
    <row r="8" spans="1:28" ht="21" customHeight="1" x14ac:dyDescent="0.2">
      <c r="A8" s="714"/>
      <c r="B8" s="714"/>
      <c r="C8" s="714"/>
      <c r="D8" s="718"/>
      <c r="E8" s="37"/>
      <c r="F8" s="714" t="s">
        <v>16</v>
      </c>
      <c r="G8" s="714"/>
      <c r="H8" s="714" t="s">
        <v>17</v>
      </c>
      <c r="I8" s="714"/>
      <c r="J8" s="714"/>
      <c r="K8" s="711"/>
      <c r="L8" s="711"/>
      <c r="M8" s="714"/>
      <c r="N8" s="707"/>
      <c r="O8" s="707"/>
      <c r="P8" s="707"/>
      <c r="Q8" s="707"/>
      <c r="R8" s="719"/>
      <c r="V8" s="717" t="s">
        <v>36</v>
      </c>
      <c r="W8" s="717"/>
      <c r="X8" s="717" t="s">
        <v>37</v>
      </c>
      <c r="Y8" s="717"/>
    </row>
    <row r="9" spans="1:28" ht="55.5" customHeight="1" x14ac:dyDescent="0.2">
      <c r="A9" s="714"/>
      <c r="B9" s="714"/>
      <c r="C9" s="714"/>
      <c r="D9" s="718"/>
      <c r="E9" s="37"/>
      <c r="F9" s="38" t="s">
        <v>19</v>
      </c>
      <c r="G9" s="140" t="s">
        <v>18</v>
      </c>
      <c r="H9" s="38" t="s">
        <v>19</v>
      </c>
      <c r="I9" s="140" t="s">
        <v>18</v>
      </c>
      <c r="J9" s="714"/>
      <c r="K9" s="141" t="s">
        <v>41</v>
      </c>
      <c r="L9" s="141" t="s">
        <v>42</v>
      </c>
      <c r="M9" s="714"/>
      <c r="N9" s="707"/>
      <c r="O9" s="707"/>
      <c r="P9" s="707"/>
      <c r="Q9" s="707"/>
      <c r="R9" s="719"/>
      <c r="V9" s="139" t="s">
        <v>0</v>
      </c>
      <c r="W9" s="139" t="s">
        <v>2</v>
      </c>
      <c r="X9" s="139" t="s">
        <v>31</v>
      </c>
      <c r="Y9" s="32" t="s">
        <v>3</v>
      </c>
    </row>
    <row r="10" spans="1:28" ht="19.5" customHeight="1" x14ac:dyDescent="0.2">
      <c r="A10" s="39">
        <v>1</v>
      </c>
      <c r="B10" s="39">
        <v>2</v>
      </c>
      <c r="C10" s="39">
        <v>3</v>
      </c>
      <c r="D10" s="40">
        <v>4</v>
      </c>
      <c r="E10" s="41"/>
      <c r="F10" s="39">
        <v>5</v>
      </c>
      <c r="G10" s="39">
        <v>6</v>
      </c>
      <c r="H10" s="39">
        <v>7</v>
      </c>
      <c r="I10" s="39">
        <v>8</v>
      </c>
      <c r="J10" s="39">
        <v>9</v>
      </c>
      <c r="K10" s="39">
        <v>10</v>
      </c>
      <c r="L10" s="39">
        <v>11</v>
      </c>
      <c r="M10" s="39">
        <v>12</v>
      </c>
      <c r="N10" s="42">
        <v>13</v>
      </c>
      <c r="O10" s="42">
        <v>14</v>
      </c>
      <c r="P10" s="42" t="s">
        <v>43</v>
      </c>
      <c r="Q10" s="42">
        <v>16</v>
      </c>
      <c r="V10" s="139"/>
      <c r="W10" s="139"/>
      <c r="X10" s="139"/>
    </row>
    <row r="11" spans="1:28" ht="21" customHeight="1" x14ac:dyDescent="0.2">
      <c r="A11" s="140" t="s">
        <v>23</v>
      </c>
      <c r="B11" s="144" t="s">
        <v>46</v>
      </c>
      <c r="C11" s="43"/>
      <c r="D11" s="44"/>
      <c r="E11" s="45"/>
      <c r="F11" s="46"/>
      <c r="G11" s="47"/>
      <c r="H11" s="46"/>
      <c r="I11" s="47"/>
      <c r="J11" s="141"/>
      <c r="K11" s="48"/>
      <c r="L11" s="49"/>
      <c r="M11" s="48"/>
      <c r="N11" s="50">
        <f>VALUE(DAY(I11)*24*60+VALUE(HOUR(H11)*60+MINUTE(H11)))-SUM(VALUE(DAY(G11)*24*60+VALUE(HOUR(F11)*60+MINUTE(F11))))</f>
        <v>0</v>
      </c>
      <c r="O11" s="51"/>
      <c r="P11" s="51">
        <f>O11*N11</f>
        <v>0</v>
      </c>
      <c r="Q11" s="148"/>
      <c r="R11" s="52" t="s">
        <v>48</v>
      </c>
      <c r="S11" s="27" t="s">
        <v>3</v>
      </c>
      <c r="T11" s="27" t="s">
        <v>31</v>
      </c>
      <c r="U11" s="27" t="s">
        <v>77</v>
      </c>
      <c r="V11" s="139"/>
      <c r="W11" s="139"/>
      <c r="X11" s="139"/>
      <c r="Y11" s="139" t="s">
        <v>3</v>
      </c>
      <c r="Z11" s="53" t="s">
        <v>31</v>
      </c>
      <c r="AA11" s="53"/>
    </row>
    <row r="12" spans="1:28" s="95" customFormat="1" ht="24.75" customHeight="1" x14ac:dyDescent="0.25">
      <c r="A12" s="20"/>
      <c r="B12" s="21" t="s">
        <v>49</v>
      </c>
      <c r="C12" s="3"/>
      <c r="D12" s="98"/>
      <c r="E12" s="9"/>
      <c r="F12" s="3"/>
      <c r="G12" s="20"/>
      <c r="H12" s="13"/>
      <c r="I12" s="20"/>
      <c r="J12" s="13"/>
      <c r="K12" s="14"/>
      <c r="L12" s="3"/>
      <c r="M12" s="4"/>
      <c r="N12" s="10"/>
      <c r="O12" s="20"/>
      <c r="P12" s="1"/>
      <c r="Q12" s="1"/>
      <c r="R12" s="99"/>
      <c r="S12" s="91"/>
      <c r="T12" s="91"/>
      <c r="U12" s="92"/>
      <c r="V12" s="93"/>
      <c r="W12" s="93"/>
      <c r="X12" s="93"/>
      <c r="Y12" s="93"/>
      <c r="Z12" s="93"/>
      <c r="AA12" s="94"/>
      <c r="AB12" s="94"/>
    </row>
    <row r="13" spans="1:28" ht="21" customHeight="1" x14ac:dyDescent="0.2">
      <c r="A13" s="140" t="s">
        <v>24</v>
      </c>
      <c r="B13" s="716" t="s">
        <v>47</v>
      </c>
      <c r="C13" s="716"/>
      <c r="D13" s="44"/>
      <c r="E13" s="57">
        <f>N13/60*D13</f>
        <v>0</v>
      </c>
      <c r="F13" s="58"/>
      <c r="G13" s="47"/>
      <c r="H13" s="58"/>
      <c r="I13" s="47"/>
      <c r="J13" s="141"/>
      <c r="K13" s="59"/>
      <c r="L13" s="47"/>
      <c r="M13" s="60"/>
      <c r="N13" s="50">
        <f>VALUE(DAY(I13)*24*60+VALUE(HOUR(H13)*60+MINUTE(H13)))-SUM(VALUE(DAY(G13)*24*60+VALUE(HOUR(F13)*60+MINUTE(F13))))</f>
        <v>0</v>
      </c>
      <c r="O13" s="51"/>
      <c r="P13" s="51">
        <f>O13*N13</f>
        <v>0</v>
      </c>
      <c r="Q13" s="47"/>
      <c r="R13" s="145" t="s">
        <v>3</v>
      </c>
      <c r="S13" s="55">
        <f t="shared" ref="S13:T13" si="0">O13</f>
        <v>0</v>
      </c>
      <c r="T13" s="55">
        <f t="shared" si="0"/>
        <v>0</v>
      </c>
      <c r="U13" s="55"/>
      <c r="V13" s="56">
        <f>P13</f>
        <v>0</v>
      </c>
      <c r="W13" s="56">
        <f>O13</f>
        <v>0</v>
      </c>
      <c r="X13" s="56"/>
      <c r="Y13" s="139">
        <f>IF(RIGHT(I13,2)="11",O13,0)</f>
        <v>0</v>
      </c>
      <c r="Z13" s="53">
        <f>IF(RIGHT(I13,2)="11",P13,0)</f>
        <v>0</v>
      </c>
      <c r="AA13" s="53">
        <f>+IF(RIGHT(I13,2)="12",O13,0)</f>
        <v>0</v>
      </c>
      <c r="AB13" s="32">
        <f>+IF(RIGHT(I13,2)="12",P13,0)</f>
        <v>0</v>
      </c>
    </row>
    <row r="14" spans="1:28" s="95" customFormat="1" ht="30.75" customHeight="1" x14ac:dyDescent="0.25">
      <c r="A14" s="701" t="s">
        <v>247</v>
      </c>
      <c r="B14" s="702"/>
      <c r="C14" s="702"/>
      <c r="D14" s="702"/>
      <c r="E14" s="702"/>
      <c r="F14" s="702"/>
      <c r="G14" s="702"/>
      <c r="H14" s="702"/>
      <c r="I14" s="702"/>
      <c r="J14" s="702"/>
      <c r="K14" s="702"/>
      <c r="L14" s="702"/>
      <c r="M14" s="702"/>
      <c r="N14" s="702"/>
      <c r="O14" s="702"/>
      <c r="P14" s="702"/>
      <c r="Q14" s="703"/>
      <c r="R14" s="90"/>
      <c r="S14" s="91"/>
      <c r="T14" s="91"/>
      <c r="U14" s="91"/>
      <c r="V14" s="92"/>
      <c r="W14" s="92"/>
      <c r="X14" s="92"/>
      <c r="Y14" s="93"/>
      <c r="Z14" s="94"/>
      <c r="AA14" s="94"/>
    </row>
    <row r="15" spans="1:28" s="95" customFormat="1" ht="49.5" customHeight="1" x14ac:dyDescent="0.25">
      <c r="A15" s="121" t="s">
        <v>7</v>
      </c>
      <c r="B15" s="25" t="s">
        <v>147</v>
      </c>
      <c r="C15" s="20" t="s">
        <v>148</v>
      </c>
      <c r="D15" s="20">
        <v>45</v>
      </c>
      <c r="E15" s="119">
        <v>0.47916666666666669</v>
      </c>
      <c r="F15" s="13">
        <v>0.5</v>
      </c>
      <c r="G15" s="1">
        <v>18</v>
      </c>
      <c r="H15" s="13">
        <v>0.625</v>
      </c>
      <c r="I15" s="1">
        <f>+G15</f>
        <v>18</v>
      </c>
      <c r="J15" s="25"/>
      <c r="K15" s="14" t="s">
        <v>150</v>
      </c>
      <c r="L15" s="120"/>
      <c r="M15" s="2"/>
      <c r="N15" s="2"/>
      <c r="O15" s="2"/>
      <c r="P15" s="20"/>
      <c r="Q15" s="89"/>
      <c r="R15" s="90"/>
      <c r="S15" s="91"/>
      <c r="T15" s="91"/>
      <c r="U15" s="91"/>
      <c r="V15" s="92"/>
      <c r="W15" s="92"/>
      <c r="X15" s="92"/>
      <c r="Y15" s="93"/>
      <c r="Z15" s="94"/>
      <c r="AA15" s="94"/>
    </row>
    <row r="16" spans="1:28" s="95" customFormat="1" ht="30.75" customHeight="1" x14ac:dyDescent="0.25">
      <c r="A16" s="121" t="s">
        <v>8</v>
      </c>
      <c r="B16" s="721" t="s">
        <v>149</v>
      </c>
      <c r="C16" s="722"/>
      <c r="D16" s="722"/>
      <c r="E16" s="722"/>
      <c r="F16" s="722"/>
      <c r="G16" s="722"/>
      <c r="H16" s="722"/>
      <c r="I16" s="722"/>
      <c r="J16" s="722"/>
      <c r="K16" s="722"/>
      <c r="L16" s="722"/>
      <c r="M16" s="722"/>
      <c r="N16" s="722"/>
      <c r="O16" s="722"/>
      <c r="P16" s="722"/>
      <c r="Q16" s="723"/>
      <c r="R16" s="90"/>
      <c r="S16" s="91"/>
      <c r="T16" s="91"/>
      <c r="U16" s="91"/>
      <c r="V16" s="92"/>
      <c r="W16" s="92"/>
      <c r="X16" s="92"/>
      <c r="Y16" s="93"/>
      <c r="Z16" s="94"/>
      <c r="AA16" s="94"/>
    </row>
    <row r="17" spans="1:28" s="95" customFormat="1" ht="44.25" customHeight="1" x14ac:dyDescent="0.25">
      <c r="A17" s="20">
        <v>3</v>
      </c>
      <c r="B17" s="21" t="s">
        <v>117</v>
      </c>
      <c r="C17" s="100" t="s">
        <v>59</v>
      </c>
      <c r="D17" s="98">
        <v>2</v>
      </c>
      <c r="E17" s="9"/>
      <c r="F17" s="13">
        <v>0.875</v>
      </c>
      <c r="G17" s="1">
        <v>18</v>
      </c>
      <c r="H17" s="13">
        <v>0.97916666666666663</v>
      </c>
      <c r="I17" s="1">
        <f t="shared" ref="I17:I31" si="1">+G17</f>
        <v>18</v>
      </c>
      <c r="J17" s="13"/>
      <c r="K17" s="12" t="s">
        <v>116</v>
      </c>
      <c r="L17" s="13"/>
      <c r="M17" s="12" t="s">
        <v>123</v>
      </c>
      <c r="N17" s="10">
        <f t="shared" ref="N17" si="2">VALUE(DAY(I17)*24*60+VALUE(HOUR(H17)*60+MINUTE(H17)))-SUM(VALUE(DAY(G17)*24*60+VALUE(HOUR(F17)*60+MINUTE(F17))))</f>
        <v>150</v>
      </c>
      <c r="O17" s="20">
        <v>1252</v>
      </c>
      <c r="P17" s="1">
        <f t="shared" ref="P17" si="3">O17*N17</f>
        <v>187800</v>
      </c>
      <c r="Q17" s="20">
        <v>2</v>
      </c>
      <c r="R17" s="90"/>
      <c r="S17" s="91">
        <f t="shared" ref="S17:T24" si="4">O17</f>
        <v>1252</v>
      </c>
      <c r="T17" s="91">
        <f t="shared" si="4"/>
        <v>187800</v>
      </c>
      <c r="U17" s="92"/>
      <c r="V17" s="92"/>
      <c r="W17" s="92"/>
      <c r="X17" s="92"/>
      <c r="Y17" s="93"/>
      <c r="Z17" s="94"/>
      <c r="AA17" s="94"/>
    </row>
    <row r="18" spans="1:28" s="95" customFormat="1" ht="49.5" customHeight="1" x14ac:dyDescent="0.25">
      <c r="A18" s="20">
        <v>3</v>
      </c>
      <c r="B18" s="21" t="s">
        <v>134</v>
      </c>
      <c r="C18" s="100" t="s">
        <v>58</v>
      </c>
      <c r="D18" s="98">
        <v>2</v>
      </c>
      <c r="E18" s="9"/>
      <c r="F18" s="13">
        <v>0.875</v>
      </c>
      <c r="G18" s="1">
        <v>18</v>
      </c>
      <c r="H18" s="13">
        <v>0.97916666666666663</v>
      </c>
      <c r="I18" s="1">
        <f t="shared" si="1"/>
        <v>18</v>
      </c>
      <c r="J18" s="13"/>
      <c r="K18" s="12" t="s">
        <v>116</v>
      </c>
      <c r="L18" s="13"/>
      <c r="M18" s="12" t="s">
        <v>135</v>
      </c>
      <c r="N18" s="10">
        <f t="shared" ref="N18:N20" si="5">VALUE(DAY(I18)*24*60+VALUE(HOUR(H18)*60+MINUTE(H18)))-SUM(VALUE(DAY(G18)*24*60+VALUE(HOUR(F18)*60+MINUTE(F18))))</f>
        <v>150</v>
      </c>
      <c r="O18" s="20">
        <v>1983</v>
      </c>
      <c r="P18" s="1">
        <f t="shared" ref="P18:P20" si="6">O18*N18</f>
        <v>297450</v>
      </c>
      <c r="Q18" s="20">
        <v>2</v>
      </c>
      <c r="R18" s="90"/>
      <c r="S18" s="91">
        <f t="shared" si="4"/>
        <v>1983</v>
      </c>
      <c r="T18" s="91">
        <f t="shared" si="4"/>
        <v>297450</v>
      </c>
      <c r="U18" s="92"/>
      <c r="V18" s="92"/>
      <c r="W18" s="92"/>
      <c r="X18" s="92"/>
      <c r="Y18" s="93"/>
      <c r="Z18" s="94"/>
      <c r="AA18" s="94"/>
    </row>
    <row r="19" spans="1:28" s="95" customFormat="1" ht="48" customHeight="1" x14ac:dyDescent="0.25">
      <c r="A19" s="20">
        <v>4</v>
      </c>
      <c r="B19" s="21" t="s">
        <v>129</v>
      </c>
      <c r="C19" s="100" t="s">
        <v>58</v>
      </c>
      <c r="D19" s="98">
        <v>2</v>
      </c>
      <c r="E19" s="9"/>
      <c r="F19" s="13">
        <v>0.875</v>
      </c>
      <c r="G19" s="1">
        <v>18</v>
      </c>
      <c r="H19" s="13">
        <v>0.97916666666666663</v>
      </c>
      <c r="I19" s="1">
        <f t="shared" si="1"/>
        <v>18</v>
      </c>
      <c r="J19" s="13"/>
      <c r="K19" s="12" t="s">
        <v>116</v>
      </c>
      <c r="L19" s="13"/>
      <c r="M19" s="12" t="s">
        <v>136</v>
      </c>
      <c r="N19" s="10">
        <f t="shared" si="5"/>
        <v>150</v>
      </c>
      <c r="O19" s="20">
        <v>602</v>
      </c>
      <c r="P19" s="1">
        <f t="shared" si="6"/>
        <v>90300</v>
      </c>
      <c r="Q19" s="20">
        <v>2</v>
      </c>
      <c r="R19" s="90"/>
      <c r="S19" s="91">
        <f t="shared" si="4"/>
        <v>602</v>
      </c>
      <c r="T19" s="91">
        <f t="shared" si="4"/>
        <v>90300</v>
      </c>
      <c r="U19" s="92"/>
      <c r="V19" s="92"/>
      <c r="W19" s="92"/>
      <c r="X19" s="92"/>
      <c r="Y19" s="93"/>
      <c r="Z19" s="94"/>
      <c r="AA19" s="94"/>
    </row>
    <row r="20" spans="1:28" s="95" customFormat="1" ht="49.5" customHeight="1" x14ac:dyDescent="0.25">
      <c r="A20" s="20">
        <v>5</v>
      </c>
      <c r="B20" s="21" t="s">
        <v>131</v>
      </c>
      <c r="C20" s="100" t="s">
        <v>63</v>
      </c>
      <c r="D20" s="98">
        <v>2</v>
      </c>
      <c r="E20" s="9"/>
      <c r="F20" s="13">
        <v>0.875</v>
      </c>
      <c r="G20" s="1">
        <v>18</v>
      </c>
      <c r="H20" s="13">
        <v>0.97916666666666663</v>
      </c>
      <c r="I20" s="1">
        <f t="shared" si="1"/>
        <v>18</v>
      </c>
      <c r="J20" s="13"/>
      <c r="K20" s="12" t="s">
        <v>116</v>
      </c>
      <c r="L20" s="13"/>
      <c r="M20" s="12" t="s">
        <v>137</v>
      </c>
      <c r="N20" s="10">
        <f t="shared" si="5"/>
        <v>150</v>
      </c>
      <c r="O20" s="20">
        <v>2967</v>
      </c>
      <c r="P20" s="1">
        <f t="shared" si="6"/>
        <v>445050</v>
      </c>
      <c r="Q20" s="20">
        <v>2</v>
      </c>
      <c r="R20" s="90"/>
      <c r="S20" s="91">
        <f t="shared" si="4"/>
        <v>2967</v>
      </c>
      <c r="T20" s="91">
        <f t="shared" si="4"/>
        <v>445050</v>
      </c>
      <c r="U20" s="92"/>
      <c r="V20" s="92"/>
      <c r="W20" s="92"/>
      <c r="X20" s="92"/>
      <c r="Y20" s="93"/>
      <c r="Z20" s="94"/>
      <c r="AA20" s="94"/>
    </row>
    <row r="21" spans="1:28" s="95" customFormat="1" ht="48" customHeight="1" x14ac:dyDescent="0.25">
      <c r="A21" s="20">
        <v>1</v>
      </c>
      <c r="B21" s="21" t="s">
        <v>142</v>
      </c>
      <c r="C21" s="100" t="s">
        <v>59</v>
      </c>
      <c r="D21" s="98">
        <v>2.5</v>
      </c>
      <c r="E21" s="9"/>
      <c r="F21" s="13">
        <v>0.875</v>
      </c>
      <c r="G21" s="1">
        <v>18</v>
      </c>
      <c r="H21" s="13">
        <v>0.97916666666666663</v>
      </c>
      <c r="I21" s="1">
        <f t="shared" si="1"/>
        <v>18</v>
      </c>
      <c r="J21" s="13"/>
      <c r="K21" s="12" t="s">
        <v>116</v>
      </c>
      <c r="L21" s="13"/>
      <c r="M21" s="12" t="s">
        <v>143</v>
      </c>
      <c r="N21" s="10">
        <f t="shared" ref="N21:N25" si="7">VALUE(DAY(I21)*24*60+VALUE(HOUR(H21)*60+MINUTE(H21)))-SUM(VALUE(DAY(G21)*24*60+VALUE(HOUR(F21)*60+MINUTE(F21))))</f>
        <v>150</v>
      </c>
      <c r="O21" s="20">
        <v>1434</v>
      </c>
      <c r="P21" s="1">
        <f t="shared" ref="P21:P25" si="8">O21*N21</f>
        <v>215100</v>
      </c>
      <c r="Q21" s="20">
        <v>2</v>
      </c>
      <c r="R21" s="90"/>
      <c r="S21" s="91">
        <f t="shared" si="4"/>
        <v>1434</v>
      </c>
      <c r="T21" s="91">
        <f t="shared" si="4"/>
        <v>215100</v>
      </c>
      <c r="U21" s="92"/>
      <c r="V21" s="92"/>
      <c r="W21" s="92"/>
      <c r="X21" s="92"/>
      <c r="Y21" s="93"/>
      <c r="Z21" s="94"/>
      <c r="AA21" s="94"/>
    </row>
    <row r="22" spans="1:28" s="95" customFormat="1" ht="48" customHeight="1" x14ac:dyDescent="0.25">
      <c r="A22" s="20">
        <v>2</v>
      </c>
      <c r="B22" s="21" t="s">
        <v>307</v>
      </c>
      <c r="C22" s="100" t="s">
        <v>59</v>
      </c>
      <c r="D22" s="98">
        <v>2</v>
      </c>
      <c r="E22" s="9"/>
      <c r="F22" s="13">
        <v>0.875</v>
      </c>
      <c r="G22" s="1">
        <v>18</v>
      </c>
      <c r="H22" s="13">
        <v>0.97916666666666663</v>
      </c>
      <c r="I22" s="1">
        <f t="shared" si="1"/>
        <v>18</v>
      </c>
      <c r="J22" s="13"/>
      <c r="K22" s="12" t="s">
        <v>116</v>
      </c>
      <c r="L22" s="13"/>
      <c r="M22" s="12" t="s">
        <v>321</v>
      </c>
      <c r="N22" s="10">
        <f t="shared" si="7"/>
        <v>150</v>
      </c>
      <c r="O22" s="20">
        <v>1131</v>
      </c>
      <c r="P22" s="1">
        <f t="shared" si="8"/>
        <v>169650</v>
      </c>
      <c r="Q22" s="20">
        <v>2</v>
      </c>
      <c r="R22" s="90"/>
      <c r="S22" s="91">
        <f t="shared" si="4"/>
        <v>1131</v>
      </c>
      <c r="T22" s="91">
        <f t="shared" si="4"/>
        <v>169650</v>
      </c>
      <c r="U22" s="92"/>
      <c r="V22" s="92"/>
      <c r="W22" s="92"/>
      <c r="X22" s="92"/>
      <c r="Y22" s="93"/>
      <c r="Z22" s="94"/>
      <c r="AA22" s="94"/>
    </row>
    <row r="23" spans="1:28" s="95" customFormat="1" ht="48" customHeight="1" x14ac:dyDescent="0.25">
      <c r="A23" s="20">
        <v>3</v>
      </c>
      <c r="B23" s="21" t="s">
        <v>139</v>
      </c>
      <c r="C23" s="100" t="s">
        <v>64</v>
      </c>
      <c r="D23" s="98">
        <v>2.5</v>
      </c>
      <c r="E23" s="9"/>
      <c r="F23" s="13">
        <v>0.875</v>
      </c>
      <c r="G23" s="1">
        <v>18</v>
      </c>
      <c r="H23" s="13">
        <v>0.97916666666666663</v>
      </c>
      <c r="I23" s="1">
        <f t="shared" si="1"/>
        <v>18</v>
      </c>
      <c r="J23" s="13"/>
      <c r="K23" s="12" t="s">
        <v>116</v>
      </c>
      <c r="L23" s="13"/>
      <c r="M23" s="12" t="s">
        <v>144</v>
      </c>
      <c r="N23" s="10">
        <f t="shared" si="7"/>
        <v>150</v>
      </c>
      <c r="O23" s="20">
        <v>2478</v>
      </c>
      <c r="P23" s="1">
        <f t="shared" si="8"/>
        <v>371700</v>
      </c>
      <c r="Q23" s="20">
        <v>2</v>
      </c>
      <c r="R23" s="90"/>
      <c r="S23" s="91">
        <f t="shared" si="4"/>
        <v>2478</v>
      </c>
      <c r="T23" s="91">
        <f t="shared" si="4"/>
        <v>371700</v>
      </c>
      <c r="U23" s="92"/>
      <c r="V23" s="92"/>
      <c r="W23" s="92"/>
      <c r="X23" s="92"/>
      <c r="Y23" s="93"/>
      <c r="Z23" s="94"/>
      <c r="AA23" s="94"/>
    </row>
    <row r="24" spans="1:28" s="95" customFormat="1" ht="48" customHeight="1" x14ac:dyDescent="0.25">
      <c r="A24" s="20">
        <v>4</v>
      </c>
      <c r="B24" s="21" t="s">
        <v>140</v>
      </c>
      <c r="C24" s="100" t="s">
        <v>64</v>
      </c>
      <c r="D24" s="98">
        <v>2</v>
      </c>
      <c r="E24" s="9"/>
      <c r="F24" s="13">
        <v>0.875</v>
      </c>
      <c r="G24" s="1">
        <v>18</v>
      </c>
      <c r="H24" s="13">
        <v>0.97916666666666663</v>
      </c>
      <c r="I24" s="1">
        <f t="shared" si="1"/>
        <v>18</v>
      </c>
      <c r="J24" s="13"/>
      <c r="K24" s="12" t="s">
        <v>116</v>
      </c>
      <c r="L24" s="13"/>
      <c r="M24" s="12" t="s">
        <v>145</v>
      </c>
      <c r="N24" s="10">
        <f t="shared" si="7"/>
        <v>150</v>
      </c>
      <c r="O24" s="20">
        <v>95</v>
      </c>
      <c r="P24" s="1">
        <f t="shared" si="8"/>
        <v>14250</v>
      </c>
      <c r="Q24" s="20">
        <v>2</v>
      </c>
      <c r="R24" s="90"/>
      <c r="S24" s="91">
        <f t="shared" si="4"/>
        <v>95</v>
      </c>
      <c r="T24" s="91">
        <f t="shared" si="4"/>
        <v>14250</v>
      </c>
      <c r="U24" s="92"/>
      <c r="V24" s="92"/>
      <c r="W24" s="92"/>
      <c r="X24" s="92"/>
      <c r="Y24" s="93"/>
      <c r="Z24" s="94"/>
      <c r="AA24" s="94"/>
    </row>
    <row r="25" spans="1:28" s="95" customFormat="1" ht="48" customHeight="1" x14ac:dyDescent="0.25">
      <c r="A25" s="20">
        <v>5</v>
      </c>
      <c r="B25" s="21" t="s">
        <v>141</v>
      </c>
      <c r="C25" s="100" t="s">
        <v>60</v>
      </c>
      <c r="D25" s="98">
        <v>1</v>
      </c>
      <c r="E25" s="9"/>
      <c r="F25" s="13">
        <v>0.875</v>
      </c>
      <c r="G25" s="1">
        <v>18</v>
      </c>
      <c r="H25" s="13">
        <v>0.97916666666666663</v>
      </c>
      <c r="I25" s="1">
        <f t="shared" si="1"/>
        <v>18</v>
      </c>
      <c r="J25" s="13"/>
      <c r="K25" s="12" t="s">
        <v>116</v>
      </c>
      <c r="L25" s="13"/>
      <c r="M25" s="12" t="s">
        <v>146</v>
      </c>
      <c r="N25" s="10">
        <f t="shared" si="7"/>
        <v>150</v>
      </c>
      <c r="O25" s="20">
        <v>6</v>
      </c>
      <c r="P25" s="1">
        <f t="shared" si="8"/>
        <v>900</v>
      </c>
      <c r="Q25" s="20">
        <v>2</v>
      </c>
      <c r="R25" s="90"/>
      <c r="S25" s="91">
        <f t="shared" ref="S25:T31" si="9">O25</f>
        <v>6</v>
      </c>
      <c r="T25" s="91">
        <f t="shared" si="9"/>
        <v>900</v>
      </c>
      <c r="U25" s="92"/>
      <c r="V25" s="92"/>
      <c r="W25" s="92"/>
      <c r="X25" s="92"/>
      <c r="Y25" s="93"/>
      <c r="Z25" s="94"/>
      <c r="AA25" s="94"/>
    </row>
    <row r="26" spans="1:28" s="95" customFormat="1" ht="47.25" customHeight="1" x14ac:dyDescent="0.25">
      <c r="A26" s="20">
        <v>1</v>
      </c>
      <c r="B26" s="21" t="s">
        <v>162</v>
      </c>
      <c r="C26" s="100" t="s">
        <v>58</v>
      </c>
      <c r="D26" s="98">
        <v>2</v>
      </c>
      <c r="E26" s="9"/>
      <c r="F26" s="13">
        <v>0.875</v>
      </c>
      <c r="G26" s="1">
        <v>18</v>
      </c>
      <c r="H26" s="13">
        <v>0.97916666666666663</v>
      </c>
      <c r="I26" s="1">
        <f t="shared" si="1"/>
        <v>18</v>
      </c>
      <c r="J26" s="13"/>
      <c r="K26" s="12" t="s">
        <v>116</v>
      </c>
      <c r="L26" s="13"/>
      <c r="M26" s="12" t="s">
        <v>161</v>
      </c>
      <c r="N26" s="10">
        <f t="shared" ref="N26:N28" si="10">VALUE(DAY(I26)*24*60+VALUE(HOUR(H26)*60+MINUTE(H26)))-SUM(VALUE(DAY(G26)*24*60+VALUE(HOUR(F26)*60+MINUTE(F26))))</f>
        <v>150</v>
      </c>
      <c r="O26" s="20">
        <v>1412</v>
      </c>
      <c r="P26" s="1">
        <f t="shared" ref="P26:P28" si="11">O26*N26</f>
        <v>211800</v>
      </c>
      <c r="Q26" s="20">
        <v>2</v>
      </c>
      <c r="R26" s="90"/>
      <c r="S26" s="91">
        <f t="shared" si="9"/>
        <v>1412</v>
      </c>
      <c r="T26" s="91">
        <f t="shared" si="9"/>
        <v>211800</v>
      </c>
      <c r="U26" s="92"/>
      <c r="V26" s="92"/>
      <c r="W26" s="92"/>
      <c r="X26" s="92"/>
      <c r="Y26" s="93"/>
      <c r="Z26" s="94"/>
      <c r="AA26" s="94"/>
    </row>
    <row r="27" spans="1:28" s="95" customFormat="1" ht="47.25" customHeight="1" x14ac:dyDescent="0.25">
      <c r="A27" s="20">
        <v>3</v>
      </c>
      <c r="B27" s="21" t="s">
        <v>250</v>
      </c>
      <c r="C27" s="100" t="s">
        <v>58</v>
      </c>
      <c r="D27" s="98">
        <v>2.5</v>
      </c>
      <c r="E27" s="9"/>
      <c r="F27" s="13">
        <v>0.875</v>
      </c>
      <c r="G27" s="1">
        <v>18</v>
      </c>
      <c r="H27" s="13">
        <v>0.97916666666666663</v>
      </c>
      <c r="I27" s="1">
        <f t="shared" si="1"/>
        <v>18</v>
      </c>
      <c r="J27" s="13"/>
      <c r="K27" s="12" t="s">
        <v>116</v>
      </c>
      <c r="L27" s="13"/>
      <c r="M27" s="12" t="s">
        <v>251</v>
      </c>
      <c r="N27" s="10">
        <f t="shared" si="10"/>
        <v>150</v>
      </c>
      <c r="O27" s="20">
        <v>3891</v>
      </c>
      <c r="P27" s="1">
        <f t="shared" si="11"/>
        <v>583650</v>
      </c>
      <c r="Q27" s="20">
        <v>2</v>
      </c>
      <c r="R27" s="90"/>
      <c r="S27" s="91">
        <f t="shared" si="9"/>
        <v>3891</v>
      </c>
      <c r="T27" s="91">
        <f t="shared" si="9"/>
        <v>583650</v>
      </c>
      <c r="U27" s="92"/>
      <c r="V27" s="92"/>
      <c r="W27" s="92"/>
      <c r="X27" s="92"/>
      <c r="Y27" s="93"/>
      <c r="Z27" s="94"/>
      <c r="AA27" s="94"/>
    </row>
    <row r="28" spans="1:28" s="95" customFormat="1" ht="47.25" customHeight="1" x14ac:dyDescent="0.25">
      <c r="A28" s="20">
        <v>4</v>
      </c>
      <c r="B28" s="21" t="s">
        <v>103</v>
      </c>
      <c r="C28" s="100" t="s">
        <v>57</v>
      </c>
      <c r="D28" s="98">
        <v>3</v>
      </c>
      <c r="E28" s="9"/>
      <c r="F28" s="13">
        <v>0.875</v>
      </c>
      <c r="G28" s="1">
        <v>18</v>
      </c>
      <c r="H28" s="13">
        <v>0.97916666666666663</v>
      </c>
      <c r="I28" s="1">
        <f t="shared" si="1"/>
        <v>18</v>
      </c>
      <c r="J28" s="13"/>
      <c r="K28" s="12" t="s">
        <v>116</v>
      </c>
      <c r="L28" s="13"/>
      <c r="M28" s="12" t="s">
        <v>153</v>
      </c>
      <c r="N28" s="10">
        <f t="shared" si="10"/>
        <v>150</v>
      </c>
      <c r="O28" s="20">
        <v>3725</v>
      </c>
      <c r="P28" s="1">
        <f t="shared" si="11"/>
        <v>558750</v>
      </c>
      <c r="Q28" s="20">
        <v>2</v>
      </c>
      <c r="R28" s="90"/>
      <c r="S28" s="91">
        <f t="shared" si="9"/>
        <v>3725</v>
      </c>
      <c r="T28" s="91">
        <f t="shared" si="9"/>
        <v>558750</v>
      </c>
      <c r="U28" s="92"/>
      <c r="V28" s="92"/>
      <c r="W28" s="92"/>
      <c r="X28" s="92"/>
      <c r="Y28" s="93"/>
      <c r="Z28" s="94"/>
      <c r="AA28" s="94"/>
    </row>
    <row r="29" spans="1:28" s="95" customFormat="1" ht="51.75" customHeight="1" x14ac:dyDescent="0.25">
      <c r="A29" s="20">
        <v>1</v>
      </c>
      <c r="B29" s="21" t="s">
        <v>97</v>
      </c>
      <c r="C29" s="100" t="s">
        <v>60</v>
      </c>
      <c r="D29" s="98">
        <v>2</v>
      </c>
      <c r="E29" s="9"/>
      <c r="F29" s="13">
        <v>0.875</v>
      </c>
      <c r="G29" s="1">
        <v>18</v>
      </c>
      <c r="H29" s="13">
        <v>0.97916666666666663</v>
      </c>
      <c r="I29" s="1">
        <f t="shared" si="1"/>
        <v>18</v>
      </c>
      <c r="J29" s="13"/>
      <c r="K29" s="12" t="s">
        <v>116</v>
      </c>
      <c r="L29" s="13"/>
      <c r="M29" s="12" t="s">
        <v>160</v>
      </c>
      <c r="N29" s="10">
        <f t="shared" ref="N29:N31" si="12">VALUE(DAY(I29)*24*60+VALUE(HOUR(H29)*60+MINUTE(H29)))-SUM(VALUE(DAY(G29)*24*60+VALUE(HOUR(F29)*60+MINUTE(F29))))</f>
        <v>150</v>
      </c>
      <c r="O29" s="20">
        <v>910</v>
      </c>
      <c r="P29" s="1">
        <f t="shared" ref="P29:P31" si="13">O29*N29</f>
        <v>136500</v>
      </c>
      <c r="Q29" s="20">
        <v>2</v>
      </c>
      <c r="R29" s="90"/>
      <c r="S29" s="91">
        <f t="shared" si="9"/>
        <v>910</v>
      </c>
      <c r="T29" s="91">
        <f t="shared" si="9"/>
        <v>136500</v>
      </c>
      <c r="U29" s="92"/>
      <c r="V29" s="92"/>
      <c r="W29" s="92"/>
      <c r="X29" s="92"/>
      <c r="Y29" s="93"/>
      <c r="Z29" s="94"/>
      <c r="AA29" s="94"/>
    </row>
    <row r="30" spans="1:28" s="95" customFormat="1" ht="51.75" customHeight="1" x14ac:dyDescent="0.25">
      <c r="A30" s="20">
        <v>2</v>
      </c>
      <c r="B30" s="21" t="s">
        <v>99</v>
      </c>
      <c r="C30" s="100" t="s">
        <v>60</v>
      </c>
      <c r="D30" s="98">
        <v>2</v>
      </c>
      <c r="E30" s="9"/>
      <c r="F30" s="13">
        <v>0.875</v>
      </c>
      <c r="G30" s="1">
        <v>18</v>
      </c>
      <c r="H30" s="13">
        <v>0.97916666666666663</v>
      </c>
      <c r="I30" s="1">
        <f t="shared" si="1"/>
        <v>18</v>
      </c>
      <c r="J30" s="13"/>
      <c r="K30" s="12" t="s">
        <v>116</v>
      </c>
      <c r="L30" s="13"/>
      <c r="M30" s="12" t="s">
        <v>163</v>
      </c>
      <c r="N30" s="10">
        <f t="shared" si="12"/>
        <v>150</v>
      </c>
      <c r="O30" s="20">
        <v>429</v>
      </c>
      <c r="P30" s="1">
        <f t="shared" si="13"/>
        <v>64350</v>
      </c>
      <c r="Q30" s="20">
        <v>2</v>
      </c>
      <c r="R30" s="90"/>
      <c r="S30" s="91">
        <f t="shared" si="9"/>
        <v>429</v>
      </c>
      <c r="T30" s="91">
        <f t="shared" si="9"/>
        <v>64350</v>
      </c>
      <c r="U30" s="92"/>
      <c r="V30" s="92"/>
      <c r="W30" s="92"/>
      <c r="X30" s="92"/>
      <c r="Y30" s="93"/>
      <c r="Z30" s="94"/>
      <c r="AA30" s="94"/>
    </row>
    <row r="31" spans="1:28" s="95" customFormat="1" ht="51.75" customHeight="1" x14ac:dyDescent="0.25">
      <c r="A31" s="20">
        <v>5</v>
      </c>
      <c r="B31" s="21" t="s">
        <v>159</v>
      </c>
      <c r="C31" s="100" t="s">
        <v>60</v>
      </c>
      <c r="D31" s="98">
        <v>1</v>
      </c>
      <c r="E31" s="9"/>
      <c r="F31" s="13">
        <v>0.875</v>
      </c>
      <c r="G31" s="1">
        <v>18</v>
      </c>
      <c r="H31" s="13">
        <v>0.97916666666666663</v>
      </c>
      <c r="I31" s="1">
        <f t="shared" si="1"/>
        <v>18</v>
      </c>
      <c r="J31" s="13"/>
      <c r="K31" s="12" t="s">
        <v>116</v>
      </c>
      <c r="L31" s="13"/>
      <c r="M31" s="12" t="s">
        <v>166</v>
      </c>
      <c r="N31" s="10">
        <f t="shared" si="12"/>
        <v>150</v>
      </c>
      <c r="O31" s="20">
        <v>1453</v>
      </c>
      <c r="P31" s="1">
        <f t="shared" si="13"/>
        <v>217950</v>
      </c>
      <c r="Q31" s="20">
        <v>2</v>
      </c>
      <c r="R31" s="90"/>
      <c r="S31" s="91">
        <f t="shared" si="9"/>
        <v>1453</v>
      </c>
      <c r="T31" s="91">
        <f t="shared" si="9"/>
        <v>217950</v>
      </c>
      <c r="U31" s="92"/>
      <c r="V31" s="92"/>
      <c r="W31" s="92"/>
      <c r="X31" s="92"/>
      <c r="Y31" s="93"/>
      <c r="Z31" s="94"/>
      <c r="AA31" s="94"/>
    </row>
    <row r="32" spans="1:28" s="65" customFormat="1" ht="21" customHeight="1" x14ac:dyDescent="0.2">
      <c r="A32" s="140" t="s">
        <v>34</v>
      </c>
      <c r="B32" s="62" t="s">
        <v>53</v>
      </c>
      <c r="C32" s="63"/>
      <c r="D32" s="143"/>
      <c r="E32" s="57">
        <f>N32/60*D32</f>
        <v>0</v>
      </c>
      <c r="F32" s="58"/>
      <c r="G32" s="148"/>
      <c r="H32" s="58"/>
      <c r="I32" s="148"/>
      <c r="J32" s="58"/>
      <c r="K32" s="48"/>
      <c r="L32" s="49"/>
      <c r="M32" s="48"/>
      <c r="N32" s="50">
        <f>VALUE(DAY(I32)*24*60+VALUE(HOUR(H32)*60+MINUTE(H32)))-SUM(VALUE(DAY(G32)*24*60+VALUE(HOUR(F32)*60+MINUTE(F32))))</f>
        <v>0</v>
      </c>
      <c r="O32" s="51"/>
      <c r="P32" s="148">
        <f>+O32*N32</f>
        <v>0</v>
      </c>
      <c r="Q32" s="47"/>
      <c r="R32" s="145"/>
      <c r="S32" s="55">
        <f t="shared" ref="S32:T34" si="14">O32</f>
        <v>0</v>
      </c>
      <c r="T32" s="55">
        <f t="shared" si="14"/>
        <v>0</v>
      </c>
      <c r="U32" s="56">
        <f t="shared" ref="U32" si="15">O32</f>
        <v>0</v>
      </c>
      <c r="V32" s="56">
        <f>P32</f>
        <v>0</v>
      </c>
      <c r="W32" s="56">
        <f>O32</f>
        <v>0</v>
      </c>
      <c r="X32" s="64"/>
      <c r="Y32" s="139">
        <f>IF(RIGHT(I32,2)="11",O32,0)</f>
        <v>0</v>
      </c>
      <c r="Z32" s="53">
        <f>IF(RIGHT(I32,2)="11",P32,0)</f>
        <v>0</v>
      </c>
      <c r="AA32" s="53">
        <f>+IF(RIGHT(I32,2)="12",O32,0)</f>
        <v>0</v>
      </c>
      <c r="AB32" s="32">
        <f>+IF(RIGHT(I32,2)="12",P32,0)</f>
        <v>0</v>
      </c>
    </row>
    <row r="33" spans="1:28" s="101" customFormat="1" ht="22.5" customHeight="1" x14ac:dyDescent="0.25">
      <c r="A33" s="20"/>
      <c r="B33" s="96" t="s">
        <v>49</v>
      </c>
      <c r="C33" s="20"/>
      <c r="D33" s="20"/>
      <c r="E33" s="3"/>
      <c r="F33" s="13"/>
      <c r="G33" s="20"/>
      <c r="H33" s="13"/>
      <c r="I33" s="20"/>
      <c r="J33" s="20"/>
      <c r="K33" s="97"/>
      <c r="L33" s="6"/>
      <c r="M33" s="21"/>
      <c r="N33" s="2"/>
      <c r="O33" s="20"/>
      <c r="P33" s="20"/>
      <c r="Q33" s="20"/>
      <c r="S33" s="91"/>
      <c r="T33" s="91"/>
      <c r="U33" s="92"/>
    </row>
    <row r="34" spans="1:28" s="65" customFormat="1" ht="39" customHeight="1" x14ac:dyDescent="0.2">
      <c r="A34" s="63"/>
      <c r="B34" s="67" t="s">
        <v>76</v>
      </c>
      <c r="C34" s="68">
        <f>+E34</f>
        <v>0.47916666666666669</v>
      </c>
      <c r="D34" s="69">
        <f>SUM(D11:D33)</f>
        <v>75.5</v>
      </c>
      <c r="E34" s="68">
        <f>SUM(E11:E33)</f>
        <v>0.47916666666666669</v>
      </c>
      <c r="F34" s="58"/>
      <c r="G34" s="47"/>
      <c r="H34" s="58"/>
      <c r="I34" s="47"/>
      <c r="J34" s="5"/>
      <c r="K34" s="70"/>
      <c r="L34" s="63"/>
      <c r="M34" s="67"/>
      <c r="N34" s="51"/>
      <c r="O34" s="47"/>
      <c r="P34" s="47"/>
      <c r="Q34" s="47"/>
      <c r="R34" s="145" t="s">
        <v>3</v>
      </c>
      <c r="S34" s="55">
        <f t="shared" si="14"/>
        <v>0</v>
      </c>
      <c r="T34" s="55">
        <f t="shared" si="14"/>
        <v>0</v>
      </c>
      <c r="U34" s="72"/>
      <c r="V34" s="64"/>
      <c r="W34" s="64"/>
      <c r="X34" s="64"/>
      <c r="Y34" s="139"/>
      <c r="Z34" s="53"/>
      <c r="AA34" s="53"/>
      <c r="AB34" s="32"/>
    </row>
    <row r="35" spans="1:28" ht="24.75" customHeight="1" x14ac:dyDescent="0.2">
      <c r="A35" s="136" t="s">
        <v>8</v>
      </c>
      <c r="B35" s="715" t="s">
        <v>244</v>
      </c>
      <c r="C35" s="715"/>
      <c r="D35" s="715"/>
      <c r="E35" s="715"/>
      <c r="F35" s="715"/>
      <c r="G35" s="715"/>
      <c r="H35" s="715"/>
      <c r="I35" s="715"/>
      <c r="J35" s="715"/>
      <c r="K35" s="715"/>
      <c r="L35" s="715"/>
      <c r="M35" s="715"/>
      <c r="N35" s="715"/>
      <c r="O35" s="715"/>
      <c r="P35" s="715"/>
      <c r="Q35" s="715"/>
      <c r="R35" s="145" t="s">
        <v>51</v>
      </c>
      <c r="S35" s="73">
        <f t="shared" ref="S35:Z35" si="16">+SUM(S13:S34)</f>
        <v>23768</v>
      </c>
      <c r="T35" s="73">
        <f t="shared" si="16"/>
        <v>3565200</v>
      </c>
      <c r="U35" s="73">
        <f t="shared" si="16"/>
        <v>0</v>
      </c>
      <c r="V35" s="73">
        <f t="shared" si="16"/>
        <v>0</v>
      </c>
      <c r="W35" s="73">
        <f t="shared" si="16"/>
        <v>0</v>
      </c>
      <c r="X35" s="73">
        <f t="shared" si="16"/>
        <v>0</v>
      </c>
      <c r="Y35" s="73">
        <f t="shared" si="16"/>
        <v>0</v>
      </c>
      <c r="Z35" s="73">
        <f t="shared" si="16"/>
        <v>0</v>
      </c>
      <c r="AA35" s="73">
        <f ca="1">+SUM(AA32:AA52)</f>
        <v>0</v>
      </c>
      <c r="AB35" s="73">
        <f ca="1">+SUM(AB32:AB52)</f>
        <v>3.8000000000000003</v>
      </c>
    </row>
    <row r="36" spans="1:28" ht="16.5" customHeight="1" x14ac:dyDescent="0.2">
      <c r="A36" s="711" t="s">
        <v>25</v>
      </c>
      <c r="B36" s="711"/>
      <c r="C36" s="711" t="s">
        <v>10</v>
      </c>
      <c r="D36" s="711"/>
      <c r="E36" s="711"/>
      <c r="F36" s="711"/>
      <c r="G36" s="711"/>
      <c r="H36" s="711"/>
      <c r="I36" s="711"/>
      <c r="J36" s="711"/>
      <c r="K36" s="141" t="s">
        <v>11</v>
      </c>
      <c r="L36" s="711" t="s">
        <v>12</v>
      </c>
      <c r="M36" s="711"/>
      <c r="N36" s="711" t="s">
        <v>26</v>
      </c>
      <c r="O36" s="711"/>
      <c r="P36" s="712">
        <v>472369</v>
      </c>
      <c r="Q36" s="712"/>
      <c r="R36" s="145" t="s">
        <v>50</v>
      </c>
      <c r="S36" s="73"/>
      <c r="T36" s="73"/>
      <c r="U36" s="73"/>
      <c r="V36" s="73"/>
      <c r="W36" s="73"/>
    </row>
    <row r="37" spans="1:28" ht="39" customHeight="1" x14ac:dyDescent="0.2">
      <c r="A37" s="705" t="s">
        <v>215</v>
      </c>
      <c r="B37" s="705"/>
      <c r="C37" s="724">
        <v>128.44</v>
      </c>
      <c r="D37" s="725"/>
      <c r="E37" s="725"/>
      <c r="F37" s="725"/>
      <c r="G37" s="725"/>
      <c r="H37" s="725"/>
      <c r="I37" s="725"/>
      <c r="J37" s="726"/>
      <c r="K37" s="74">
        <v>0.97</v>
      </c>
      <c r="L37" s="724">
        <v>0.72</v>
      </c>
      <c r="M37" s="726"/>
      <c r="N37" s="707" t="s">
        <v>27</v>
      </c>
      <c r="O37" s="707"/>
      <c r="P37" s="710" t="s">
        <v>4</v>
      </c>
      <c r="Q37" s="710"/>
      <c r="R37" s="145" t="s">
        <v>52</v>
      </c>
      <c r="S37" s="73"/>
      <c r="T37" s="73"/>
      <c r="U37" s="73"/>
      <c r="V37" s="73"/>
      <c r="W37" s="73"/>
      <c r="Y37" s="73"/>
    </row>
    <row r="38" spans="1:28" ht="30.75" hidden="1" customHeight="1" x14ac:dyDescent="0.2">
      <c r="A38" s="705" t="s">
        <v>73</v>
      </c>
      <c r="B38" s="705"/>
      <c r="C38" s="713">
        <v>202.1</v>
      </c>
      <c r="D38" s="713"/>
      <c r="E38" s="713"/>
      <c r="F38" s="713"/>
      <c r="G38" s="713"/>
      <c r="H38" s="713"/>
      <c r="I38" s="713"/>
      <c r="J38" s="713"/>
      <c r="K38" s="146">
        <v>0.68</v>
      </c>
      <c r="L38" s="708">
        <v>0</v>
      </c>
      <c r="M38" s="708"/>
      <c r="N38" s="75"/>
      <c r="O38" s="142">
        <f>S35</f>
        <v>23768</v>
      </c>
      <c r="P38" s="707">
        <f>T35</f>
        <v>3565200</v>
      </c>
      <c r="Q38" s="707"/>
      <c r="S38" s="76"/>
    </row>
    <row r="39" spans="1:28" ht="27" hidden="1" customHeight="1" x14ac:dyDescent="0.2">
      <c r="A39" s="705" t="s">
        <v>69</v>
      </c>
      <c r="B39" s="705"/>
      <c r="C39" s="713">
        <f>C40+C41+C42</f>
        <v>7.5474893568375574</v>
      </c>
      <c r="D39" s="713"/>
      <c r="E39" s="713"/>
      <c r="F39" s="713"/>
      <c r="G39" s="713"/>
      <c r="H39" s="713"/>
      <c r="I39" s="713"/>
      <c r="J39" s="713"/>
      <c r="K39" s="146">
        <f>K40+K41+K42</f>
        <v>5.0316595712250382E-2</v>
      </c>
      <c r="L39" s="708">
        <f>U35/P36</f>
        <v>0</v>
      </c>
      <c r="M39" s="708"/>
      <c r="N39" s="75"/>
      <c r="O39" s="142">
        <f>U35</f>
        <v>0</v>
      </c>
      <c r="P39" s="707">
        <f>T36</f>
        <v>0</v>
      </c>
      <c r="Q39" s="707"/>
      <c r="S39" s="76"/>
    </row>
    <row r="40" spans="1:28" ht="36.75" customHeight="1" x14ac:dyDescent="0.2">
      <c r="A40" s="705" t="s">
        <v>72</v>
      </c>
      <c r="B40" s="705"/>
      <c r="C40" s="708">
        <f>P40/P36</f>
        <v>7.5474893568375574</v>
      </c>
      <c r="D40" s="708"/>
      <c r="E40" s="708"/>
      <c r="F40" s="708"/>
      <c r="G40" s="708"/>
      <c r="H40" s="708"/>
      <c r="I40" s="708"/>
      <c r="J40" s="708"/>
      <c r="K40" s="147">
        <f>O40/P36</f>
        <v>5.0316595712250382E-2</v>
      </c>
      <c r="L40" s="708">
        <f>U35/P36</f>
        <v>0</v>
      </c>
      <c r="M40" s="708"/>
      <c r="N40" s="142" t="s">
        <v>5</v>
      </c>
      <c r="O40" s="148">
        <f>+S35</f>
        <v>23768</v>
      </c>
      <c r="P40" s="709">
        <f>+T35</f>
        <v>3565200</v>
      </c>
      <c r="Q40" s="709"/>
      <c r="S40" s="76"/>
    </row>
    <row r="41" spans="1:28" ht="36.75" customHeight="1" x14ac:dyDescent="0.2">
      <c r="A41" s="705" t="s">
        <v>45</v>
      </c>
      <c r="B41" s="705"/>
      <c r="C41" s="708">
        <f>P41/P36</f>
        <v>0</v>
      </c>
      <c r="D41" s="708"/>
      <c r="E41" s="708"/>
      <c r="F41" s="708"/>
      <c r="G41" s="708"/>
      <c r="H41" s="708"/>
      <c r="I41" s="708"/>
      <c r="J41" s="708"/>
      <c r="K41" s="147">
        <f>O41/P36</f>
        <v>0</v>
      </c>
      <c r="L41" s="708">
        <v>0</v>
      </c>
      <c r="M41" s="708"/>
      <c r="N41" s="142" t="s">
        <v>3</v>
      </c>
      <c r="O41" s="148">
        <f>Y35</f>
        <v>0</v>
      </c>
      <c r="P41" s="709">
        <f>Z35</f>
        <v>0</v>
      </c>
      <c r="Q41" s="709"/>
    </row>
    <row r="42" spans="1:28" ht="33.75" customHeight="1" x14ac:dyDescent="0.2">
      <c r="A42" s="705" t="s">
        <v>65</v>
      </c>
      <c r="B42" s="705"/>
      <c r="C42" s="708">
        <f>P42/P36</f>
        <v>0</v>
      </c>
      <c r="D42" s="708"/>
      <c r="E42" s="708"/>
      <c r="F42" s="708"/>
      <c r="G42" s="708"/>
      <c r="H42" s="708"/>
      <c r="I42" s="708"/>
      <c r="J42" s="708"/>
      <c r="K42" s="147">
        <f>O42/P36</f>
        <v>0</v>
      </c>
      <c r="L42" s="708">
        <v>0</v>
      </c>
      <c r="M42" s="708"/>
      <c r="N42" s="142" t="s">
        <v>36</v>
      </c>
      <c r="O42" s="148">
        <f>W35</f>
        <v>0</v>
      </c>
      <c r="P42" s="709">
        <f>V35</f>
        <v>0</v>
      </c>
      <c r="Q42" s="709"/>
    </row>
    <row r="43" spans="1:28" ht="43.5" hidden="1" customHeight="1" x14ac:dyDescent="0.2">
      <c r="A43" s="705" t="s">
        <v>71</v>
      </c>
      <c r="B43" s="705"/>
      <c r="C43" s="708">
        <f>P43/P36</f>
        <v>0</v>
      </c>
      <c r="D43" s="708"/>
      <c r="E43" s="708"/>
      <c r="F43" s="708"/>
      <c r="G43" s="708"/>
      <c r="H43" s="708"/>
      <c r="I43" s="708"/>
      <c r="J43" s="708"/>
      <c r="K43" s="147">
        <f>O43/P36</f>
        <v>0</v>
      </c>
      <c r="L43" s="708">
        <v>0</v>
      </c>
      <c r="M43" s="708"/>
      <c r="N43" s="142" t="s">
        <v>36</v>
      </c>
      <c r="O43" s="148">
        <f>W35</f>
        <v>0</v>
      </c>
      <c r="P43" s="709">
        <f>V35</f>
        <v>0</v>
      </c>
      <c r="Q43" s="709"/>
    </row>
    <row r="44" spans="1:28" ht="30" customHeight="1" x14ac:dyDescent="0.2">
      <c r="A44" s="705" t="s">
        <v>70</v>
      </c>
      <c r="B44" s="705"/>
      <c r="C44" s="706">
        <v>0</v>
      </c>
      <c r="D44" s="706"/>
      <c r="E44" s="706"/>
      <c r="F44" s="706"/>
      <c r="G44" s="706"/>
      <c r="H44" s="706"/>
      <c r="I44" s="706"/>
      <c r="J44" s="706"/>
      <c r="K44" s="149">
        <v>0</v>
      </c>
      <c r="L44" s="706">
        <f>L40</f>
        <v>0</v>
      </c>
      <c r="M44" s="706"/>
      <c r="N44" s="142"/>
      <c r="O44" s="142"/>
      <c r="P44" s="707"/>
      <c r="Q44" s="707"/>
    </row>
    <row r="45" spans="1:28" ht="52.5" hidden="1" customHeight="1" x14ac:dyDescent="0.2">
      <c r="A45" s="77" t="s">
        <v>9</v>
      </c>
      <c r="B45" s="691" t="s">
        <v>85</v>
      </c>
      <c r="C45" s="691"/>
      <c r="D45" s="691"/>
      <c r="E45" s="691"/>
      <c r="F45" s="691"/>
      <c r="G45" s="691"/>
      <c r="H45" s="691"/>
      <c r="I45" s="691"/>
      <c r="J45" s="691"/>
      <c r="K45" s="691"/>
      <c r="L45" s="691"/>
      <c r="M45" s="691"/>
      <c r="N45" s="691"/>
      <c r="O45" s="691"/>
      <c r="P45" s="691"/>
      <c r="Q45" s="691"/>
    </row>
    <row r="46" spans="1:28" ht="27.75" hidden="1" customHeight="1" x14ac:dyDescent="0.2">
      <c r="A46" s="77"/>
      <c r="B46" s="150"/>
      <c r="C46" s="78"/>
      <c r="D46" s="150"/>
      <c r="E46" s="79"/>
      <c r="F46" s="150"/>
      <c r="G46" s="150"/>
      <c r="H46" s="150"/>
      <c r="I46" s="150"/>
      <c r="J46" s="150"/>
      <c r="K46" s="150"/>
      <c r="L46" s="150"/>
      <c r="M46" s="150"/>
      <c r="N46" s="150"/>
      <c r="O46" s="150"/>
      <c r="P46" s="150"/>
      <c r="Q46" s="150"/>
    </row>
    <row r="47" spans="1:28" ht="8.25" customHeight="1" x14ac:dyDescent="0.2">
      <c r="A47" s="77"/>
      <c r="B47" s="150"/>
      <c r="C47" s="78"/>
      <c r="D47" s="150"/>
      <c r="E47" s="79"/>
      <c r="F47" s="150"/>
      <c r="G47" s="150"/>
      <c r="H47" s="150"/>
      <c r="I47" s="150"/>
      <c r="J47" s="150"/>
      <c r="K47" s="150"/>
      <c r="L47" s="150"/>
      <c r="M47" s="150"/>
      <c r="N47" s="150"/>
      <c r="O47" s="150"/>
      <c r="P47" s="150"/>
      <c r="Q47" s="150"/>
    </row>
    <row r="48" spans="1:28" ht="38.25" customHeight="1" x14ac:dyDescent="0.2">
      <c r="A48" s="692" t="s">
        <v>67</v>
      </c>
      <c r="B48" s="692"/>
      <c r="C48" s="77"/>
      <c r="D48" s="693" t="s">
        <v>54</v>
      </c>
      <c r="E48" s="693"/>
      <c r="F48" s="693"/>
      <c r="G48" s="693"/>
      <c r="H48" s="693"/>
      <c r="I48" s="693"/>
      <c r="J48" s="693"/>
      <c r="K48" s="151" t="s">
        <v>32</v>
      </c>
      <c r="L48" s="151"/>
      <c r="M48" s="693" t="s">
        <v>246</v>
      </c>
      <c r="N48" s="693"/>
      <c r="O48" s="693"/>
      <c r="P48" s="693"/>
      <c r="Q48" s="693"/>
    </row>
    <row r="49" spans="1:28" ht="132.75" customHeight="1" x14ac:dyDescent="0.25">
      <c r="A49" s="694" t="s">
        <v>86</v>
      </c>
      <c r="B49" s="694"/>
      <c r="C49" s="694"/>
      <c r="D49" s="704" t="s">
        <v>55</v>
      </c>
      <c r="E49" s="704"/>
      <c r="F49" s="704"/>
      <c r="G49" s="704"/>
      <c r="H49" s="704"/>
      <c r="I49" s="704"/>
      <c r="J49" s="704"/>
      <c r="K49" s="696" t="s">
        <v>111</v>
      </c>
      <c r="L49" s="151"/>
      <c r="M49" s="693" t="s">
        <v>82</v>
      </c>
      <c r="N49" s="693"/>
      <c r="O49" s="693"/>
      <c r="P49" s="693"/>
      <c r="Q49" s="693"/>
    </row>
    <row r="50" spans="1:28" ht="5.25" customHeight="1" x14ac:dyDescent="0.2">
      <c r="A50" s="80"/>
      <c r="B50" s="152"/>
      <c r="C50" s="80"/>
      <c r="D50" s="81"/>
      <c r="E50" s="82"/>
      <c r="F50" s="151"/>
      <c r="G50" s="151"/>
      <c r="H50" s="151"/>
      <c r="I50" s="151"/>
      <c r="J50" s="151"/>
      <c r="K50" s="696"/>
      <c r="L50" s="151"/>
      <c r="M50" s="693"/>
      <c r="N50" s="693"/>
      <c r="O50" s="693"/>
      <c r="P50" s="693"/>
      <c r="Q50" s="693"/>
    </row>
    <row r="51" spans="1:28" s="145" customFormat="1" x14ac:dyDescent="0.2">
      <c r="B51" s="52"/>
      <c r="D51" s="83"/>
      <c r="E51" s="84"/>
      <c r="K51" s="52"/>
      <c r="M51" s="85"/>
      <c r="N51" s="52"/>
      <c r="O51" s="52"/>
      <c r="P51" s="52"/>
      <c r="Q51" s="52"/>
      <c r="S51" s="32"/>
      <c r="T51" s="32"/>
      <c r="U51" s="32"/>
      <c r="V51" s="32"/>
      <c r="W51" s="32"/>
      <c r="X51" s="32"/>
      <c r="Y51" s="32"/>
      <c r="Z51" s="32"/>
      <c r="AA51" s="32"/>
      <c r="AB51" s="32"/>
    </row>
    <row r="52" spans="1:28" s="145" customFormat="1" x14ac:dyDescent="0.2">
      <c r="B52" s="52"/>
      <c r="D52" s="83"/>
      <c r="E52" s="84"/>
      <c r="K52" s="52"/>
      <c r="M52" s="85"/>
      <c r="N52" s="52"/>
      <c r="O52" s="52"/>
      <c r="P52" s="52"/>
      <c r="Q52" s="52"/>
      <c r="S52" s="32"/>
      <c r="T52" s="32"/>
      <c r="U52" s="32"/>
      <c r="V52" s="32"/>
      <c r="W52" s="32"/>
      <c r="X52" s="32"/>
      <c r="Y52" s="32"/>
      <c r="Z52" s="32"/>
      <c r="AA52" s="32"/>
      <c r="AB52" s="32"/>
    </row>
    <row r="57" spans="1:28" ht="65.25" hidden="1" customHeight="1" x14ac:dyDescent="0.2">
      <c r="A57" s="47">
        <v>1</v>
      </c>
      <c r="B57" s="61" t="s">
        <v>88</v>
      </c>
      <c r="C57" s="47" t="s">
        <v>60</v>
      </c>
      <c r="D57" s="47">
        <v>1.1000000000000001</v>
      </c>
      <c r="E57" s="57"/>
      <c r="F57" s="86">
        <v>0.33333333333333331</v>
      </c>
      <c r="G57" s="87">
        <v>22</v>
      </c>
      <c r="H57" s="86">
        <v>0.375</v>
      </c>
      <c r="I57" s="87">
        <f>G57</f>
        <v>22</v>
      </c>
      <c r="J57" s="58" t="s">
        <v>87</v>
      </c>
      <c r="K57" s="66" t="s">
        <v>90</v>
      </c>
      <c r="L57" s="47" t="s">
        <v>89</v>
      </c>
      <c r="M57" s="66"/>
      <c r="N57" s="51">
        <f>(H57-F57)*60*24</f>
        <v>60.000000000000021</v>
      </c>
      <c r="O57" s="47">
        <v>0</v>
      </c>
      <c r="P57" s="47">
        <f>O57*N57</f>
        <v>0</v>
      </c>
      <c r="Q57" s="47">
        <v>6</v>
      </c>
      <c r="S57" s="56"/>
      <c r="T57" s="56"/>
      <c r="U57" s="56"/>
      <c r="V57" s="56"/>
      <c r="W57" s="56"/>
      <c r="X57" s="56"/>
      <c r="Y57" s="139"/>
      <c r="Z57" s="53"/>
      <c r="AA57" s="53"/>
    </row>
    <row r="58" spans="1:28" ht="59.25" hidden="1" customHeight="1" x14ac:dyDescent="0.2">
      <c r="A58" s="731">
        <v>4</v>
      </c>
      <c r="B58" s="733" t="s">
        <v>93</v>
      </c>
      <c r="C58" s="47" t="s">
        <v>60</v>
      </c>
      <c r="D58" s="47">
        <v>0.2</v>
      </c>
      <c r="E58" s="57"/>
      <c r="F58" s="735">
        <v>0.25</v>
      </c>
      <c r="G58" s="737">
        <v>23</v>
      </c>
      <c r="H58" s="735">
        <v>0.66666666666666663</v>
      </c>
      <c r="I58" s="737">
        <f>G58</f>
        <v>23</v>
      </c>
      <c r="J58" s="727" t="s">
        <v>92</v>
      </c>
      <c r="K58" s="729" t="s">
        <v>94</v>
      </c>
      <c r="L58" s="731"/>
      <c r="M58" s="729" t="s">
        <v>91</v>
      </c>
      <c r="N58" s="51">
        <f>(H58-F58)*60*24</f>
        <v>599.99999999999989</v>
      </c>
      <c r="O58" s="47">
        <v>1453</v>
      </c>
      <c r="P58" s="47">
        <f>O58*N58</f>
        <v>871799.99999999988</v>
      </c>
      <c r="Q58" s="47">
        <v>6</v>
      </c>
      <c r="S58" s="56"/>
      <c r="T58" s="56"/>
      <c r="U58" s="56"/>
      <c r="V58" s="56"/>
      <c r="W58" s="56"/>
      <c r="X58" s="56"/>
      <c r="Y58" s="139"/>
      <c r="Z58" s="53"/>
      <c r="AA58" s="53"/>
    </row>
    <row r="59" spans="1:28" ht="59.25" hidden="1" customHeight="1" x14ac:dyDescent="0.2">
      <c r="A59" s="732"/>
      <c r="B59" s="734"/>
      <c r="C59" s="7" t="s">
        <v>58</v>
      </c>
      <c r="D59" s="8">
        <v>7.5</v>
      </c>
      <c r="E59" s="88"/>
      <c r="F59" s="736"/>
      <c r="G59" s="738"/>
      <c r="H59" s="736"/>
      <c r="I59" s="738"/>
      <c r="J59" s="728"/>
      <c r="K59" s="730"/>
      <c r="L59" s="732"/>
      <c r="M59" s="730"/>
      <c r="N59" s="51">
        <f>+N58</f>
        <v>599.99999999999989</v>
      </c>
      <c r="O59" s="47">
        <v>14566</v>
      </c>
      <c r="P59" s="47">
        <f>O59*N59</f>
        <v>8739599.9999999981</v>
      </c>
      <c r="Q59" s="47">
        <v>0</v>
      </c>
      <c r="S59" s="56"/>
      <c r="T59" s="56"/>
      <c r="U59" s="56"/>
      <c r="V59" s="56"/>
      <c r="W59" s="56"/>
      <c r="X59" s="56"/>
      <c r="Y59" s="139"/>
      <c r="Z59" s="53"/>
      <c r="AA59" s="53"/>
    </row>
    <row r="60" spans="1:28" s="118" customFormat="1" ht="132.75" hidden="1" customHeight="1" x14ac:dyDescent="0.25">
      <c r="A60" s="103">
        <v>8</v>
      </c>
      <c r="B60" s="104" t="s">
        <v>112</v>
      </c>
      <c r="C60" s="105" t="s">
        <v>1</v>
      </c>
      <c r="D60" s="105">
        <v>2.5</v>
      </c>
      <c r="E60" s="106"/>
      <c r="F60" s="107">
        <v>0.27083333333333331</v>
      </c>
      <c r="G60" s="108">
        <v>22</v>
      </c>
      <c r="H60" s="109">
        <v>0.27430555555555552</v>
      </c>
      <c r="I60" s="108">
        <v>22</v>
      </c>
      <c r="J60" s="105" t="s">
        <v>1</v>
      </c>
      <c r="K60" s="110" t="s">
        <v>113</v>
      </c>
      <c r="L60" s="103"/>
      <c r="M60" s="111" t="s">
        <v>114</v>
      </c>
      <c r="N60" s="16">
        <f t="shared" ref="N60" si="17">(H60-F60)*60*24</f>
        <v>4.9999999999999822</v>
      </c>
      <c r="O60" s="112">
        <v>2899</v>
      </c>
      <c r="P60" s="16">
        <f t="shared" ref="P60" si="18">O60*N60</f>
        <v>14494.999999999949</v>
      </c>
      <c r="Q60" s="105">
        <v>4</v>
      </c>
      <c r="R60" s="113"/>
      <c r="S60" s="114">
        <f t="shared" ref="S60:T60" si="19">O60</f>
        <v>2899</v>
      </c>
      <c r="T60" s="114">
        <f t="shared" si="19"/>
        <v>14494.999999999949</v>
      </c>
      <c r="U60" s="115"/>
      <c r="V60" s="115"/>
      <c r="W60" s="115"/>
      <c r="X60" s="115"/>
      <c r="Y60" s="116"/>
      <c r="Z60" s="117"/>
      <c r="AA60" s="117"/>
    </row>
  </sheetData>
  <protectedRanges>
    <protectedRange sqref="M60" name="Range1_6_2_2_1_1_1_1"/>
    <protectedRange sqref="M18:M24 M26:M31" name="Range1_6_2_2_1_1_3_1_1_1"/>
    <protectedRange sqref="L15:L16" name="Range1_6_2_1_1_1_1_1_1"/>
    <protectedRange sqref="M17" name="Range1_6_2_2_1_1_3_1_1_1_1"/>
    <protectedRange sqref="M25" name="Range1_6_2_2_1_1_3_1_1_1_2"/>
  </protectedRanges>
  <mergeCells count="84">
    <mergeCell ref="J58:J59"/>
    <mergeCell ref="K58:K59"/>
    <mergeCell ref="L58:L59"/>
    <mergeCell ref="M58:M59"/>
    <mergeCell ref="A49:C49"/>
    <mergeCell ref="D49:J49"/>
    <mergeCell ref="K49:K50"/>
    <mergeCell ref="M49:Q50"/>
    <mergeCell ref="A58:A59"/>
    <mergeCell ref="B58:B59"/>
    <mergeCell ref="F58:F59"/>
    <mergeCell ref="G58:G59"/>
    <mergeCell ref="H58:H59"/>
    <mergeCell ref="I58:I59"/>
    <mergeCell ref="A48:B48"/>
    <mergeCell ref="D48:J48"/>
    <mergeCell ref="M48:Q48"/>
    <mergeCell ref="A42:B42"/>
    <mergeCell ref="C42:J42"/>
    <mergeCell ref="L42:M42"/>
    <mergeCell ref="P42:Q42"/>
    <mergeCell ref="A43:B43"/>
    <mergeCell ref="C43:J43"/>
    <mergeCell ref="L43:M43"/>
    <mergeCell ref="P43:Q43"/>
    <mergeCell ref="A44:B44"/>
    <mergeCell ref="C44:J44"/>
    <mergeCell ref="L44:M44"/>
    <mergeCell ref="P44:Q44"/>
    <mergeCell ref="B45:Q45"/>
    <mergeCell ref="A40:B40"/>
    <mergeCell ref="C40:J40"/>
    <mergeCell ref="L40:M40"/>
    <mergeCell ref="P40:Q40"/>
    <mergeCell ref="A41:B41"/>
    <mergeCell ref="C41:J41"/>
    <mergeCell ref="L41:M41"/>
    <mergeCell ref="P41:Q41"/>
    <mergeCell ref="A38:B38"/>
    <mergeCell ref="C38:J38"/>
    <mergeCell ref="L38:M38"/>
    <mergeCell ref="P38:Q38"/>
    <mergeCell ref="A39:B39"/>
    <mergeCell ref="C39:J39"/>
    <mergeCell ref="L39:M39"/>
    <mergeCell ref="P39:Q39"/>
    <mergeCell ref="A36:B36"/>
    <mergeCell ref="C36:J36"/>
    <mergeCell ref="L36:M36"/>
    <mergeCell ref="N36:O36"/>
    <mergeCell ref="P36:Q36"/>
    <mergeCell ref="A37:B37"/>
    <mergeCell ref="C37:J37"/>
    <mergeCell ref="L37:M37"/>
    <mergeCell ref="N37:O37"/>
    <mergeCell ref="P37:Q37"/>
    <mergeCell ref="B35:Q35"/>
    <mergeCell ref="B13:C13"/>
    <mergeCell ref="A14:Q14"/>
    <mergeCell ref="B16:Q16"/>
    <mergeCell ref="Q7:Q9"/>
    <mergeCell ref="R7:R9"/>
    <mergeCell ref="F8:G8"/>
    <mergeCell ref="H8:I8"/>
    <mergeCell ref="V8:W8"/>
    <mergeCell ref="X8:Y8"/>
    <mergeCell ref="J7:J9"/>
    <mergeCell ref="K7:L8"/>
    <mergeCell ref="M7:M9"/>
    <mergeCell ref="N7:N9"/>
    <mergeCell ref="O7:O9"/>
    <mergeCell ref="P7:P9"/>
    <mergeCell ref="B6:F6"/>
    <mergeCell ref="A7:A9"/>
    <mergeCell ref="B7:B9"/>
    <mergeCell ref="C7:C9"/>
    <mergeCell ref="D7:D9"/>
    <mergeCell ref="F7:I7"/>
    <mergeCell ref="B5:Q5"/>
    <mergeCell ref="L1:Q1"/>
    <mergeCell ref="A2:F2"/>
    <mergeCell ref="G2:Q2"/>
    <mergeCell ref="B3:P3"/>
    <mergeCell ref="B4:Q4"/>
  </mergeCells>
  <conditionalFormatting sqref="A15">
    <cfRule type="duplicateValues" dxfId="2214" priority="23" stopIfTrue="1"/>
  </conditionalFormatting>
  <conditionalFormatting sqref="A16">
    <cfRule type="duplicateValues" dxfId="2213" priority="19" stopIfTrue="1"/>
  </conditionalFormatting>
  <conditionalFormatting sqref="B12">
    <cfRule type="duplicateValues" dxfId="2212" priority="38" stopIfTrue="1"/>
  </conditionalFormatting>
  <conditionalFormatting sqref="B15">
    <cfRule type="duplicateValues" dxfId="2211" priority="24" stopIfTrue="1"/>
    <cfRule type="duplicateValues" dxfId="2210" priority="26" stopIfTrue="1"/>
    <cfRule type="duplicateValues" dxfId="2209" priority="27" stopIfTrue="1"/>
  </conditionalFormatting>
  <conditionalFormatting sqref="B16">
    <cfRule type="duplicateValues" dxfId="2208" priority="20" stopIfTrue="1"/>
    <cfRule type="duplicateValues" dxfId="2207" priority="21" stopIfTrue="1"/>
    <cfRule type="duplicateValues" dxfId="2206" priority="22" stopIfTrue="1"/>
  </conditionalFormatting>
  <conditionalFormatting sqref="B32 B206">
    <cfRule type="duplicateValues" dxfId="2205" priority="102" stopIfTrue="1"/>
  </conditionalFormatting>
  <conditionalFormatting sqref="B33">
    <cfRule type="duplicateValues" dxfId="2204" priority="39" stopIfTrue="1"/>
  </conditionalFormatting>
  <conditionalFormatting sqref="B40:B52 B71:B89">
    <cfRule type="duplicateValues" dxfId="2203" priority="128" stopIfTrue="1"/>
  </conditionalFormatting>
  <conditionalFormatting sqref="B44">
    <cfRule type="duplicateValues" dxfId="2202" priority="49" stopIfTrue="1"/>
  </conditionalFormatting>
  <conditionalFormatting sqref="B51:B52 B234">
    <cfRule type="duplicateValues" dxfId="2201" priority="127" stopIfTrue="1"/>
  </conditionalFormatting>
  <conditionalFormatting sqref="B60">
    <cfRule type="duplicateValues" dxfId="2200" priority="37" stopIfTrue="1"/>
  </conditionalFormatting>
  <conditionalFormatting sqref="B72:B89">
    <cfRule type="duplicateValues" dxfId="2199" priority="40" stopIfTrue="1"/>
  </conditionalFormatting>
  <conditionalFormatting sqref="B90">
    <cfRule type="duplicateValues" dxfId="2198" priority="54" stopIfTrue="1"/>
  </conditionalFormatting>
  <conditionalFormatting sqref="B138:B140">
    <cfRule type="duplicateValues" dxfId="2197" priority="90" stopIfTrue="1"/>
  </conditionalFormatting>
  <conditionalFormatting sqref="B141:B142">
    <cfRule type="duplicateValues" dxfId="2196" priority="91" stopIfTrue="1"/>
  </conditionalFormatting>
  <conditionalFormatting sqref="B143:B144">
    <cfRule type="duplicateValues" dxfId="2195" priority="89" stopIfTrue="1"/>
  </conditionalFormatting>
  <conditionalFormatting sqref="B145">
    <cfRule type="duplicateValues" dxfId="2194" priority="88" stopIfTrue="1"/>
  </conditionalFormatting>
  <conditionalFormatting sqref="B163">
    <cfRule type="duplicateValues" dxfId="2193" priority="113" stopIfTrue="1"/>
  </conditionalFormatting>
  <conditionalFormatting sqref="B166:B168">
    <cfRule type="duplicateValues" dxfId="2192" priority="52" stopIfTrue="1"/>
  </conditionalFormatting>
  <conditionalFormatting sqref="B169:B170">
    <cfRule type="duplicateValues" dxfId="2191" priority="53" stopIfTrue="1"/>
  </conditionalFormatting>
  <conditionalFormatting sqref="B171:B172">
    <cfRule type="duplicateValues" dxfId="2190" priority="51" stopIfTrue="1"/>
  </conditionalFormatting>
  <conditionalFormatting sqref="B173">
    <cfRule type="duplicateValues" dxfId="2189" priority="50" stopIfTrue="1"/>
  </conditionalFormatting>
  <conditionalFormatting sqref="B187:B204 B209:B266 B269">
    <cfRule type="duplicateValues" dxfId="2188" priority="114" stopIfTrue="1"/>
  </conditionalFormatting>
  <conditionalFormatting sqref="B191">
    <cfRule type="duplicateValues" dxfId="2187" priority="74" stopIfTrue="1"/>
  </conditionalFormatting>
  <conditionalFormatting sqref="B206">
    <cfRule type="duplicateValues" dxfId="2186" priority="45" stopIfTrue="1"/>
  </conditionalFormatting>
  <conditionalFormatting sqref="B215:B232 B237:B294 B297">
    <cfRule type="duplicateValues" dxfId="2185" priority="75" stopIfTrue="1"/>
  </conditionalFormatting>
  <conditionalFormatting sqref="B234">
    <cfRule type="duplicateValues" dxfId="2184" priority="41" stopIfTrue="1"/>
  </conditionalFormatting>
  <conditionalFormatting sqref="B247">
    <cfRule type="duplicateValues" dxfId="2183" priority="111" stopIfTrue="1"/>
  </conditionalFormatting>
  <conditionalFormatting sqref="B248">
    <cfRule type="duplicateValues" dxfId="2182" priority="112" stopIfTrue="1"/>
  </conditionalFormatting>
  <conditionalFormatting sqref="B249">
    <cfRule type="duplicateValues" dxfId="2181" priority="110" stopIfTrue="1"/>
  </conditionalFormatting>
  <conditionalFormatting sqref="B250">
    <cfRule type="duplicateValues" dxfId="2180" priority="105" stopIfTrue="1"/>
  </conditionalFormatting>
  <conditionalFormatting sqref="B251">
    <cfRule type="duplicateValues" dxfId="2179" priority="106" stopIfTrue="1"/>
  </conditionalFormatting>
  <conditionalFormatting sqref="B252">
    <cfRule type="duplicateValues" dxfId="2178" priority="104" stopIfTrue="1"/>
  </conditionalFormatting>
  <conditionalFormatting sqref="B253">
    <cfRule type="duplicateValues" dxfId="2177" priority="98" stopIfTrue="1"/>
  </conditionalFormatting>
  <conditionalFormatting sqref="B253:B255 B257">
    <cfRule type="duplicateValues" dxfId="2176" priority="107" stopIfTrue="1"/>
  </conditionalFormatting>
  <conditionalFormatting sqref="B254">
    <cfRule type="duplicateValues" dxfId="2175" priority="97" stopIfTrue="1"/>
  </conditionalFormatting>
  <conditionalFormatting sqref="B255">
    <cfRule type="duplicateValues" dxfId="2174" priority="101" stopIfTrue="1"/>
  </conditionalFormatting>
  <conditionalFormatting sqref="B256 B264">
    <cfRule type="duplicateValues" dxfId="2173" priority="109" stopIfTrue="1"/>
  </conditionalFormatting>
  <conditionalFormatting sqref="B256">
    <cfRule type="duplicateValues" dxfId="2172" priority="93" stopIfTrue="1"/>
  </conditionalFormatting>
  <conditionalFormatting sqref="B256:B258">
    <cfRule type="duplicateValues" dxfId="2171" priority="100" stopIfTrue="1"/>
  </conditionalFormatting>
  <conditionalFormatting sqref="B257">
    <cfRule type="duplicateValues" dxfId="2170" priority="92" stopIfTrue="1"/>
  </conditionalFormatting>
  <conditionalFormatting sqref="B258">
    <cfRule type="duplicateValues" dxfId="2169" priority="103" stopIfTrue="1"/>
  </conditionalFormatting>
  <conditionalFormatting sqref="B259:B260">
    <cfRule type="duplicateValues" dxfId="2168" priority="108" stopIfTrue="1"/>
  </conditionalFormatting>
  <conditionalFormatting sqref="B260:B262 B264">
    <cfRule type="duplicateValues" dxfId="2167" priority="94" stopIfTrue="1"/>
  </conditionalFormatting>
  <conditionalFormatting sqref="B263 B273">
    <cfRule type="duplicateValues" dxfId="2166" priority="96" stopIfTrue="1"/>
  </conditionalFormatting>
  <conditionalFormatting sqref="B264">
    <cfRule type="duplicateValues" dxfId="2165" priority="46" stopIfTrue="1"/>
  </conditionalFormatting>
  <conditionalFormatting sqref="B268:B269">
    <cfRule type="duplicateValues" dxfId="2164" priority="95" stopIfTrue="1"/>
  </conditionalFormatting>
  <conditionalFormatting sqref="B269">
    <cfRule type="duplicateValues" dxfId="2163" priority="47" stopIfTrue="1"/>
  </conditionalFormatting>
  <conditionalFormatting sqref="B270">
    <cfRule type="duplicateValues" dxfId="2162" priority="125" stopIfTrue="1"/>
  </conditionalFormatting>
  <conditionalFormatting sqref="B271">
    <cfRule type="duplicateValues" dxfId="2161" priority="121" stopIfTrue="1"/>
  </conditionalFormatting>
  <conditionalFormatting sqref="B272">
    <cfRule type="duplicateValues" dxfId="2160" priority="120" stopIfTrue="1"/>
  </conditionalFormatting>
  <conditionalFormatting sqref="B273">
    <cfRule type="duplicateValues" dxfId="2159" priority="126" stopIfTrue="1"/>
  </conditionalFormatting>
  <conditionalFormatting sqref="B274">
    <cfRule type="duplicateValues" dxfId="2158" priority="116" stopIfTrue="1"/>
  </conditionalFormatting>
  <conditionalFormatting sqref="B274:B276">
    <cfRule type="duplicateValues" dxfId="2157" priority="124" stopIfTrue="1"/>
  </conditionalFormatting>
  <conditionalFormatting sqref="B275">
    <cfRule type="duplicateValues" dxfId="2156" priority="115" stopIfTrue="1"/>
  </conditionalFormatting>
  <conditionalFormatting sqref="B276">
    <cfRule type="duplicateValues" dxfId="2155" priority="73" stopIfTrue="1"/>
  </conditionalFormatting>
  <conditionalFormatting sqref="B277">
    <cfRule type="duplicateValues" dxfId="2154" priority="72" stopIfTrue="1"/>
  </conditionalFormatting>
  <conditionalFormatting sqref="B278">
    <cfRule type="duplicateValues" dxfId="2153" priority="67" stopIfTrue="1"/>
  </conditionalFormatting>
  <conditionalFormatting sqref="B278:B280 B282">
    <cfRule type="duplicateValues" dxfId="2152" priority="117" stopIfTrue="1"/>
  </conditionalFormatting>
  <conditionalFormatting sqref="B279">
    <cfRule type="duplicateValues" dxfId="2151" priority="68" stopIfTrue="1"/>
  </conditionalFormatting>
  <conditionalFormatting sqref="B280">
    <cfRule type="duplicateValues" dxfId="2150" priority="66" stopIfTrue="1"/>
  </conditionalFormatting>
  <conditionalFormatting sqref="B281 B291">
    <cfRule type="duplicateValues" dxfId="2149" priority="119" stopIfTrue="1"/>
  </conditionalFormatting>
  <conditionalFormatting sqref="B281">
    <cfRule type="duplicateValues" dxfId="2148" priority="61" stopIfTrue="1"/>
  </conditionalFormatting>
  <conditionalFormatting sqref="B281:B283 B285">
    <cfRule type="duplicateValues" dxfId="2147" priority="69" stopIfTrue="1"/>
  </conditionalFormatting>
  <conditionalFormatting sqref="B282">
    <cfRule type="duplicateValues" dxfId="2146" priority="60" stopIfTrue="1"/>
  </conditionalFormatting>
  <conditionalFormatting sqref="B283">
    <cfRule type="duplicateValues" dxfId="2145" priority="64" stopIfTrue="1"/>
  </conditionalFormatting>
  <conditionalFormatting sqref="B284 B292">
    <cfRule type="duplicateValues" dxfId="2144" priority="71" stopIfTrue="1"/>
  </conditionalFormatting>
  <conditionalFormatting sqref="B284">
    <cfRule type="duplicateValues" dxfId="2143" priority="56" stopIfTrue="1"/>
  </conditionalFormatting>
  <conditionalFormatting sqref="B284:B286">
    <cfRule type="duplicateValues" dxfId="2142" priority="63" stopIfTrue="1"/>
  </conditionalFormatting>
  <conditionalFormatting sqref="B285">
    <cfRule type="duplicateValues" dxfId="2141" priority="55" stopIfTrue="1"/>
  </conditionalFormatting>
  <conditionalFormatting sqref="B286">
    <cfRule type="duplicateValues" dxfId="2140" priority="65" stopIfTrue="1"/>
  </conditionalFormatting>
  <conditionalFormatting sqref="B286:B287">
    <cfRule type="duplicateValues" dxfId="2139" priority="118" stopIfTrue="1"/>
  </conditionalFormatting>
  <conditionalFormatting sqref="B287:B288">
    <cfRule type="duplicateValues" dxfId="2138" priority="70" stopIfTrue="1"/>
  </conditionalFormatting>
  <conditionalFormatting sqref="B288:B290 B292">
    <cfRule type="duplicateValues" dxfId="2137" priority="57" stopIfTrue="1"/>
  </conditionalFormatting>
  <conditionalFormatting sqref="B291 B301">
    <cfRule type="duplicateValues" dxfId="2136" priority="59" stopIfTrue="1"/>
  </conditionalFormatting>
  <conditionalFormatting sqref="B291">
    <cfRule type="duplicateValues" dxfId="2135" priority="48" stopIfTrue="1"/>
  </conditionalFormatting>
  <conditionalFormatting sqref="B292">
    <cfRule type="duplicateValues" dxfId="2134" priority="122" stopIfTrue="1"/>
  </conditionalFormatting>
  <conditionalFormatting sqref="B294">
    <cfRule type="duplicateValues" dxfId="2133" priority="99" stopIfTrue="1"/>
  </conditionalFormatting>
  <conditionalFormatting sqref="B296:B297">
    <cfRule type="duplicateValues" dxfId="2132" priority="58" stopIfTrue="1"/>
  </conditionalFormatting>
  <conditionalFormatting sqref="B297">
    <cfRule type="duplicateValues" dxfId="2131" priority="42" stopIfTrue="1"/>
  </conditionalFormatting>
  <conditionalFormatting sqref="B298">
    <cfRule type="duplicateValues" dxfId="2130" priority="86" stopIfTrue="1"/>
  </conditionalFormatting>
  <conditionalFormatting sqref="B299">
    <cfRule type="duplicateValues" dxfId="2129" priority="82" stopIfTrue="1"/>
  </conditionalFormatting>
  <conditionalFormatting sqref="B300">
    <cfRule type="duplicateValues" dxfId="2128" priority="81" stopIfTrue="1"/>
  </conditionalFormatting>
  <conditionalFormatting sqref="B301">
    <cfRule type="duplicateValues" dxfId="2127" priority="87" stopIfTrue="1"/>
  </conditionalFormatting>
  <conditionalFormatting sqref="B302">
    <cfRule type="duplicateValues" dxfId="2126" priority="77" stopIfTrue="1"/>
  </conditionalFormatting>
  <conditionalFormatting sqref="B302:B304">
    <cfRule type="duplicateValues" dxfId="2125" priority="85" stopIfTrue="1"/>
  </conditionalFormatting>
  <conditionalFormatting sqref="B303">
    <cfRule type="duplicateValues" dxfId="2124" priority="76" stopIfTrue="1"/>
  </conditionalFormatting>
  <conditionalFormatting sqref="B306:B308 B310">
    <cfRule type="duplicateValues" dxfId="2123" priority="78" stopIfTrue="1"/>
  </conditionalFormatting>
  <conditionalFormatting sqref="B309 B319">
    <cfRule type="duplicateValues" dxfId="2122" priority="80" stopIfTrue="1"/>
  </conditionalFormatting>
  <conditionalFormatting sqref="B310">
    <cfRule type="duplicateValues" dxfId="2121" priority="43" stopIfTrue="1"/>
  </conditionalFormatting>
  <conditionalFormatting sqref="B312">
    <cfRule type="duplicateValues" dxfId="2120" priority="123" stopIfTrue="1"/>
  </conditionalFormatting>
  <conditionalFormatting sqref="B314:B315">
    <cfRule type="duplicateValues" dxfId="2119" priority="79" stopIfTrue="1"/>
  </conditionalFormatting>
  <conditionalFormatting sqref="B319">
    <cfRule type="duplicateValues" dxfId="2118" priority="44" stopIfTrue="1"/>
  </conditionalFormatting>
  <conditionalFormatting sqref="B320">
    <cfRule type="duplicateValues" dxfId="2117" priority="83" stopIfTrue="1"/>
  </conditionalFormatting>
  <conditionalFormatting sqref="B322">
    <cfRule type="duplicateValues" dxfId="2116" priority="62" stopIfTrue="1"/>
  </conditionalFormatting>
  <conditionalFormatting sqref="B340">
    <cfRule type="duplicateValues" dxfId="2115" priority="84" stopIfTrue="1"/>
  </conditionalFormatting>
  <conditionalFormatting sqref="D15:E15">
    <cfRule type="cellIs" dxfId="2114" priority="25" operator="equal">
      <formula>0</formula>
    </cfRule>
  </conditionalFormatting>
  <dataValidations count="3">
    <dataValidation type="list" allowBlank="1" showInputMessage="1" showErrorMessage="1" sqref="J13 J17:J31" xr:uid="{00000000-0002-0000-04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11" xr:uid="{00000000-0002-0000-0400-000001000000}">
      <formula1>"CNCT PT,Việt Trì,ĐL  Lâm Thao,  Phù Ninh,  Thanh Ba,  Đoan Hùng, Hạ Hòa, Phú Thọ,  Cẩm Khê, Yên Lập,  Thanh Sơn,  Tân Sơn,  Tam Nông,  Thanh Thủy, Khách hàng"</formula1>
    </dataValidation>
    <dataValidation type="list" allowBlank="1" showInputMessage="1" showErrorMessage="1" sqref="C57:C60 J34 J60 C17:C33" xr:uid="{00000000-0002-0000-0400-000002000000}">
      <formula1>"Việt Trì, Lâm Thao, Phù Ninh, Thanh Ba, Đoan Hùng, Hạ Hòa, Phú Thọ,  Cẩm Khê, Yên Lập,  Thanh Sơn,  Tân Sơn,  Tam Nông,  Thanh Thủy, KH*"</formula1>
    </dataValidation>
  </dataValidations>
  <printOptions horizontalCentered="1"/>
  <pageMargins left="0.17" right="0.17" top="0.2" bottom="0.2" header="0.17" footer="0.17"/>
  <pageSetup scale="61" fitToHeight="0" orientation="landscape" r:id="rId1"/>
  <headerFooter>
    <oddFooter>&amp;CPage&amp;P</oddFooter>
  </headerFooter>
  <rowBreaks count="1" manualBreakCount="1">
    <brk id="33" max="16"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view="pageBreakPreview" zoomScale="60" zoomScaleNormal="100" workbookViewId="0">
      <selection activeCell="I14" sqref="I14"/>
    </sheetView>
  </sheetViews>
  <sheetFormatPr defaultColWidth="9.140625" defaultRowHeight="15" x14ac:dyDescent="0.25"/>
  <cols>
    <col min="1" max="1" width="7.7109375" style="127" customWidth="1"/>
    <col min="2" max="2" width="12.7109375" style="127" customWidth="1"/>
    <col min="3" max="3" width="18.7109375" style="127" bestFit="1" customWidth="1"/>
    <col min="4" max="4" width="20.7109375" style="127" customWidth="1"/>
    <col min="5" max="5" width="11.42578125" style="127" customWidth="1"/>
    <col min="6" max="6" width="10.5703125" style="127" customWidth="1"/>
    <col min="7" max="7" width="9.5703125" style="127" customWidth="1"/>
    <col min="8" max="8" width="10.140625" style="127" customWidth="1"/>
    <col min="9" max="9" width="48.28515625" style="127" customWidth="1"/>
    <col min="10" max="16384" width="9.140625" style="127"/>
  </cols>
  <sheetData>
    <row r="1" spans="1:9" x14ac:dyDescent="0.25">
      <c r="A1" s="743" t="s">
        <v>216</v>
      </c>
      <c r="B1" s="743"/>
      <c r="C1" s="743"/>
      <c r="D1" s="743"/>
      <c r="E1" s="743"/>
      <c r="F1" s="743"/>
      <c r="G1" s="743"/>
      <c r="H1" s="743"/>
    </row>
    <row r="2" spans="1:9" x14ac:dyDescent="0.25">
      <c r="A2" s="739" t="s">
        <v>217</v>
      </c>
      <c r="B2" s="739" t="s">
        <v>218</v>
      </c>
      <c r="C2" s="739" t="s">
        <v>219</v>
      </c>
      <c r="D2" s="739" t="s">
        <v>220</v>
      </c>
      <c r="E2" s="739" t="s">
        <v>221</v>
      </c>
      <c r="F2" s="739" t="s">
        <v>222</v>
      </c>
      <c r="G2" s="739" t="s">
        <v>223</v>
      </c>
      <c r="H2" s="739"/>
      <c r="I2" s="739" t="s">
        <v>108</v>
      </c>
    </row>
    <row r="3" spans="1:9" x14ac:dyDescent="0.25">
      <c r="A3" s="739"/>
      <c r="B3" s="739"/>
      <c r="C3" s="739"/>
      <c r="D3" s="739"/>
      <c r="E3" s="739"/>
      <c r="F3" s="739"/>
      <c r="G3" s="128" t="s">
        <v>224</v>
      </c>
      <c r="H3" s="128" t="s">
        <v>225</v>
      </c>
      <c r="I3" s="739"/>
    </row>
    <row r="4" spans="1:9" ht="30" x14ac:dyDescent="0.25">
      <c r="A4" s="740">
        <v>1</v>
      </c>
      <c r="B4" s="740" t="s">
        <v>59</v>
      </c>
      <c r="C4" s="129" t="s">
        <v>83</v>
      </c>
      <c r="D4" s="130" t="s">
        <v>226</v>
      </c>
      <c r="E4" s="129">
        <v>99</v>
      </c>
      <c r="F4" s="129">
        <v>16.2</v>
      </c>
      <c r="G4" s="131" t="s">
        <v>227</v>
      </c>
      <c r="H4" s="129"/>
      <c r="I4" s="128" t="s">
        <v>228</v>
      </c>
    </row>
    <row r="5" spans="1:9" ht="30" x14ac:dyDescent="0.25">
      <c r="A5" s="741"/>
      <c r="B5" s="741"/>
      <c r="C5" s="129" t="s">
        <v>229</v>
      </c>
      <c r="D5" s="130" t="s">
        <v>226</v>
      </c>
      <c r="E5" s="129">
        <v>102</v>
      </c>
      <c r="F5" s="129">
        <v>13</v>
      </c>
      <c r="G5" s="131" t="s">
        <v>227</v>
      </c>
      <c r="H5" s="129"/>
      <c r="I5" s="128" t="s">
        <v>230</v>
      </c>
    </row>
    <row r="6" spans="1:9" ht="30" x14ac:dyDescent="0.25">
      <c r="A6" s="741"/>
      <c r="B6" s="741"/>
      <c r="C6" s="132" t="s">
        <v>231</v>
      </c>
      <c r="D6" s="130" t="s">
        <v>232</v>
      </c>
      <c r="E6" s="131">
        <v>101</v>
      </c>
      <c r="F6" s="131">
        <v>1.1000000000000001</v>
      </c>
      <c r="G6" s="131" t="s">
        <v>227</v>
      </c>
      <c r="H6" s="131"/>
      <c r="I6" s="128" t="s">
        <v>233</v>
      </c>
    </row>
    <row r="7" spans="1:9" ht="30" x14ac:dyDescent="0.25">
      <c r="A7" s="741"/>
      <c r="B7" s="741"/>
      <c r="C7" s="132" t="s">
        <v>234</v>
      </c>
      <c r="D7" s="130" t="s">
        <v>226</v>
      </c>
      <c r="E7" s="131">
        <v>101</v>
      </c>
      <c r="F7" s="131">
        <v>14.7</v>
      </c>
      <c r="G7" s="131" t="s">
        <v>227</v>
      </c>
      <c r="H7" s="131"/>
      <c r="I7" s="128" t="s">
        <v>235</v>
      </c>
    </row>
    <row r="8" spans="1:9" ht="30" x14ac:dyDescent="0.25">
      <c r="A8" s="741"/>
      <c r="B8" s="741"/>
      <c r="C8" s="133" t="s">
        <v>236</v>
      </c>
      <c r="D8" s="130" t="s">
        <v>226</v>
      </c>
      <c r="E8" s="131">
        <v>106</v>
      </c>
      <c r="F8" s="131">
        <v>5.6</v>
      </c>
      <c r="G8" s="131" t="s">
        <v>237</v>
      </c>
      <c r="H8" s="131"/>
      <c r="I8" s="128" t="s">
        <v>238</v>
      </c>
    </row>
    <row r="9" spans="1:9" ht="30" x14ac:dyDescent="0.25">
      <c r="A9" s="741"/>
      <c r="B9" s="741"/>
      <c r="C9" s="132" t="s">
        <v>234</v>
      </c>
      <c r="D9" s="130" t="s">
        <v>232</v>
      </c>
      <c r="E9" s="131">
        <v>105</v>
      </c>
      <c r="F9" s="131">
        <v>4</v>
      </c>
      <c r="G9" s="131" t="s">
        <v>239</v>
      </c>
      <c r="H9" s="131"/>
      <c r="I9" s="128"/>
    </row>
    <row r="10" spans="1:9" ht="30" x14ac:dyDescent="0.25">
      <c r="A10" s="741"/>
      <c r="B10" s="741"/>
      <c r="C10" s="133" t="s">
        <v>240</v>
      </c>
      <c r="D10" s="130" t="s">
        <v>232</v>
      </c>
      <c r="E10" s="131">
        <v>106</v>
      </c>
      <c r="F10" s="131">
        <v>4.2</v>
      </c>
      <c r="G10" s="131" t="s">
        <v>241</v>
      </c>
      <c r="H10" s="131"/>
      <c r="I10" s="128" t="s">
        <v>242</v>
      </c>
    </row>
    <row r="11" spans="1:9" x14ac:dyDescent="0.25">
      <c r="A11" s="741"/>
      <c r="B11" s="741"/>
      <c r="C11" s="134"/>
      <c r="D11" s="130"/>
      <c r="E11" s="131"/>
      <c r="F11" s="131"/>
      <c r="G11" s="131"/>
      <c r="H11" s="131"/>
      <c r="I11" s="128"/>
    </row>
    <row r="12" spans="1:9" x14ac:dyDescent="0.25">
      <c r="A12" s="742"/>
      <c r="B12" s="742"/>
      <c r="C12" s="134"/>
      <c r="D12" s="128"/>
      <c r="E12" s="131"/>
      <c r="F12" s="131"/>
      <c r="G12" s="131"/>
      <c r="H12" s="131"/>
      <c r="I12" s="128"/>
    </row>
  </sheetData>
  <autoFilter ref="A3:I12" xr:uid="{00000000-0009-0000-0000-000005000000}"/>
  <mergeCells count="11">
    <mergeCell ref="I2:I3"/>
    <mergeCell ref="A4:A12"/>
    <mergeCell ref="B4:B12"/>
    <mergeCell ref="A1:H1"/>
    <mergeCell ref="A2:A3"/>
    <mergeCell ref="B2:B3"/>
    <mergeCell ref="C2:C3"/>
    <mergeCell ref="D2:D3"/>
    <mergeCell ref="E2:E3"/>
    <mergeCell ref="F2:F3"/>
    <mergeCell ref="G2:H2"/>
  </mergeCells>
  <pageMargins left="0.7" right="0.26" top="0.75" bottom="0.75" header="0.3" footer="0.3"/>
  <pageSetup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158"/>
  <sheetViews>
    <sheetView topLeftCell="A41" zoomScaleNormal="100" zoomScaleSheetLayoutView="85" workbookViewId="0">
      <selection activeCell="B47" sqref="B47"/>
    </sheetView>
  </sheetViews>
  <sheetFormatPr defaultColWidth="9.140625" defaultRowHeight="12.75" x14ac:dyDescent="0.2"/>
  <cols>
    <col min="1" max="1" width="5.28515625" style="139" customWidth="1"/>
    <col min="2" max="2" width="32.42578125" style="26" customWidth="1"/>
    <col min="3" max="3" width="11.85546875" style="27" customWidth="1"/>
    <col min="4" max="4" width="6.42578125" style="28" customWidth="1"/>
    <col min="5" max="5" width="7" style="29" hidden="1" customWidth="1"/>
    <col min="6" max="6" width="6.7109375" style="30" customWidth="1"/>
    <col min="7" max="7" width="6.7109375" style="31" customWidth="1"/>
    <col min="8" max="8" width="6.7109375" style="30" customWidth="1"/>
    <col min="9" max="9" width="6.140625" style="31" customWidth="1"/>
    <col min="10" max="10" width="8.28515625" style="27" customWidth="1"/>
    <col min="11" max="11" width="71.85546875" style="26" customWidth="1"/>
    <col min="12" max="12" width="8.5703125" style="31" customWidth="1"/>
    <col min="13" max="13" width="25.42578125" style="26" customWidth="1"/>
    <col min="14" max="14" width="7.7109375" style="56" customWidth="1"/>
    <col min="15" max="15" width="7" style="54" customWidth="1"/>
    <col min="16" max="16" width="9.28515625" style="56" customWidth="1"/>
    <col min="17" max="17" width="6.42578125"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8" ht="15.75" x14ac:dyDescent="0.2">
      <c r="L1" s="673" t="s">
        <v>110</v>
      </c>
      <c r="M1" s="673"/>
      <c r="N1" s="673"/>
      <c r="O1" s="673"/>
      <c r="P1" s="673"/>
      <c r="Q1" s="673"/>
    </row>
    <row r="2" spans="1:28" ht="46.5" customHeight="1" x14ac:dyDescent="0.2">
      <c r="A2" s="673" t="s">
        <v>68</v>
      </c>
      <c r="B2" s="673"/>
      <c r="C2" s="673"/>
      <c r="D2" s="673"/>
      <c r="E2" s="673"/>
      <c r="F2" s="673"/>
      <c r="G2" s="674" t="s">
        <v>320</v>
      </c>
      <c r="H2" s="674"/>
      <c r="I2" s="674"/>
      <c r="J2" s="674"/>
      <c r="K2" s="674"/>
      <c r="L2" s="674"/>
      <c r="M2" s="674"/>
      <c r="N2" s="674"/>
      <c r="O2" s="674"/>
      <c r="P2" s="674"/>
      <c r="Q2" s="674"/>
    </row>
    <row r="3" spans="1:28" ht="15.75" x14ac:dyDescent="0.2">
      <c r="A3" s="135"/>
      <c r="B3" s="675" t="s">
        <v>33</v>
      </c>
      <c r="C3" s="675"/>
      <c r="D3" s="675"/>
      <c r="E3" s="675"/>
      <c r="F3" s="675"/>
      <c r="G3" s="675"/>
      <c r="H3" s="675"/>
      <c r="I3" s="675"/>
      <c r="J3" s="675"/>
      <c r="K3" s="675"/>
      <c r="L3" s="675"/>
      <c r="M3" s="675"/>
      <c r="N3" s="675"/>
      <c r="O3" s="675"/>
      <c r="P3" s="675"/>
      <c r="Q3" s="137"/>
    </row>
    <row r="4" spans="1:28" s="33" customFormat="1" ht="42.75" customHeight="1" x14ac:dyDescent="0.2">
      <c r="A4" s="135"/>
      <c r="B4" s="672" t="s">
        <v>319</v>
      </c>
      <c r="C4" s="672"/>
      <c r="D4" s="672"/>
      <c r="E4" s="672"/>
      <c r="F4" s="672"/>
      <c r="G4" s="672"/>
      <c r="H4" s="672"/>
      <c r="I4" s="672"/>
      <c r="J4" s="672"/>
      <c r="K4" s="672"/>
      <c r="L4" s="672"/>
      <c r="M4" s="672"/>
      <c r="N4" s="672"/>
      <c r="O4" s="672"/>
      <c r="P4" s="672"/>
      <c r="Q4" s="672"/>
      <c r="R4" s="145"/>
    </row>
    <row r="5" spans="1:28" s="33" customFormat="1" ht="20.25" customHeight="1" x14ac:dyDescent="0.2">
      <c r="A5" s="135"/>
      <c r="B5" s="672" t="s">
        <v>245</v>
      </c>
      <c r="C5" s="672"/>
      <c r="D5" s="672"/>
      <c r="E5" s="672"/>
      <c r="F5" s="672"/>
      <c r="G5" s="672"/>
      <c r="H5" s="672"/>
      <c r="I5" s="672"/>
      <c r="J5" s="672"/>
      <c r="K5" s="672"/>
      <c r="L5" s="672"/>
      <c r="M5" s="672"/>
      <c r="N5" s="672"/>
      <c r="O5" s="672"/>
      <c r="P5" s="672"/>
      <c r="Q5" s="672"/>
      <c r="R5" s="145"/>
    </row>
    <row r="6" spans="1:28" ht="15" customHeight="1" x14ac:dyDescent="0.25">
      <c r="A6" s="136" t="s">
        <v>7</v>
      </c>
      <c r="B6" s="669" t="s">
        <v>6</v>
      </c>
      <c r="C6" s="669"/>
      <c r="D6" s="669"/>
      <c r="E6" s="669"/>
      <c r="F6" s="669"/>
      <c r="G6" s="135"/>
      <c r="H6" s="34"/>
      <c r="I6" s="135"/>
      <c r="J6" s="136"/>
      <c r="K6" s="138"/>
      <c r="L6" s="135"/>
      <c r="M6" s="138"/>
      <c r="N6" s="35"/>
      <c r="O6" s="35"/>
      <c r="P6" s="36"/>
      <c r="Q6" s="36"/>
    </row>
    <row r="7" spans="1:28" ht="20.25" customHeight="1" x14ac:dyDescent="0.2">
      <c r="A7" s="714" t="s">
        <v>13</v>
      </c>
      <c r="B7" s="714" t="s">
        <v>14</v>
      </c>
      <c r="C7" s="714" t="s">
        <v>38</v>
      </c>
      <c r="D7" s="718" t="s">
        <v>39</v>
      </c>
      <c r="E7" s="37"/>
      <c r="F7" s="714" t="s">
        <v>15</v>
      </c>
      <c r="G7" s="714"/>
      <c r="H7" s="714"/>
      <c r="I7" s="714"/>
      <c r="J7" s="714" t="s">
        <v>40</v>
      </c>
      <c r="K7" s="711" t="s">
        <v>29</v>
      </c>
      <c r="L7" s="711"/>
      <c r="M7" s="714" t="s">
        <v>30</v>
      </c>
      <c r="N7" s="707" t="s">
        <v>44</v>
      </c>
      <c r="O7" s="707" t="s">
        <v>20</v>
      </c>
      <c r="P7" s="707" t="s">
        <v>22</v>
      </c>
      <c r="Q7" s="707" t="s">
        <v>21</v>
      </c>
      <c r="R7" s="719" t="s">
        <v>35</v>
      </c>
    </row>
    <row r="8" spans="1:28" ht="21" customHeight="1" x14ac:dyDescent="0.2">
      <c r="A8" s="714"/>
      <c r="B8" s="714"/>
      <c r="C8" s="714"/>
      <c r="D8" s="718"/>
      <c r="E8" s="37"/>
      <c r="F8" s="714" t="s">
        <v>16</v>
      </c>
      <c r="G8" s="714"/>
      <c r="H8" s="714" t="s">
        <v>17</v>
      </c>
      <c r="I8" s="714"/>
      <c r="J8" s="714"/>
      <c r="K8" s="711"/>
      <c r="L8" s="711"/>
      <c r="M8" s="714"/>
      <c r="N8" s="707"/>
      <c r="O8" s="707"/>
      <c r="P8" s="707"/>
      <c r="Q8" s="707"/>
      <c r="R8" s="719"/>
      <c r="V8" s="717" t="s">
        <v>36</v>
      </c>
      <c r="W8" s="717"/>
      <c r="X8" s="717" t="s">
        <v>37</v>
      </c>
      <c r="Y8" s="717"/>
    </row>
    <row r="9" spans="1:28" ht="55.5" customHeight="1" x14ac:dyDescent="0.2">
      <c r="A9" s="714"/>
      <c r="B9" s="714"/>
      <c r="C9" s="714"/>
      <c r="D9" s="718"/>
      <c r="E9" s="37"/>
      <c r="F9" s="38" t="s">
        <v>19</v>
      </c>
      <c r="G9" s="140" t="s">
        <v>18</v>
      </c>
      <c r="H9" s="38" t="s">
        <v>19</v>
      </c>
      <c r="I9" s="140" t="s">
        <v>18</v>
      </c>
      <c r="J9" s="714"/>
      <c r="K9" s="141" t="s">
        <v>41</v>
      </c>
      <c r="L9" s="141" t="s">
        <v>42</v>
      </c>
      <c r="M9" s="714"/>
      <c r="N9" s="707"/>
      <c r="O9" s="707"/>
      <c r="P9" s="707"/>
      <c r="Q9" s="707"/>
      <c r="R9" s="719"/>
      <c r="V9" s="139" t="s">
        <v>0</v>
      </c>
      <c r="W9" s="139" t="s">
        <v>2</v>
      </c>
      <c r="X9" s="139" t="s">
        <v>31</v>
      </c>
      <c r="Y9" s="32" t="s">
        <v>3</v>
      </c>
    </row>
    <row r="10" spans="1:28" ht="19.5" customHeight="1" x14ac:dyDescent="0.2">
      <c r="A10" s="39">
        <v>1</v>
      </c>
      <c r="B10" s="39">
        <v>2</v>
      </c>
      <c r="C10" s="39">
        <v>3</v>
      </c>
      <c r="D10" s="40">
        <v>4</v>
      </c>
      <c r="E10" s="41"/>
      <c r="F10" s="39">
        <v>5</v>
      </c>
      <c r="G10" s="39">
        <v>6</v>
      </c>
      <c r="H10" s="39">
        <v>7</v>
      </c>
      <c r="I10" s="39">
        <v>8</v>
      </c>
      <c r="J10" s="39">
        <v>9</v>
      </c>
      <c r="K10" s="39">
        <v>10</v>
      </c>
      <c r="L10" s="39">
        <v>11</v>
      </c>
      <c r="M10" s="39">
        <v>12</v>
      </c>
      <c r="N10" s="42">
        <v>13</v>
      </c>
      <c r="O10" s="42">
        <v>14</v>
      </c>
      <c r="P10" s="42" t="s">
        <v>43</v>
      </c>
      <c r="Q10" s="42">
        <v>16</v>
      </c>
      <c r="V10" s="139"/>
      <c r="W10" s="139"/>
      <c r="X10" s="139"/>
    </row>
    <row r="11" spans="1:28" ht="21" customHeight="1" x14ac:dyDescent="0.2">
      <c r="A11" s="140" t="s">
        <v>23</v>
      </c>
      <c r="B11" s="144" t="s">
        <v>46</v>
      </c>
      <c r="C11" s="43"/>
      <c r="D11" s="44"/>
      <c r="E11" s="45"/>
      <c r="F11" s="46"/>
      <c r="G11" s="47"/>
      <c r="H11" s="46"/>
      <c r="I11" s="47"/>
      <c r="J11" s="141"/>
      <c r="K11" s="48"/>
      <c r="L11" s="49"/>
      <c r="M11" s="48"/>
      <c r="N11" s="50">
        <f>VALUE(DAY(I11)*24*60+VALUE(HOUR(H11)*60+MINUTE(H11)))-SUM(VALUE(DAY(G11)*24*60+VALUE(HOUR(F11)*60+MINUTE(F11))))</f>
        <v>0</v>
      </c>
      <c r="O11" s="51"/>
      <c r="P11" s="51">
        <f>O11*N11</f>
        <v>0</v>
      </c>
      <c r="Q11" s="148"/>
      <c r="R11" s="52" t="s">
        <v>48</v>
      </c>
      <c r="S11" s="27" t="s">
        <v>3</v>
      </c>
      <c r="T11" s="27" t="s">
        <v>31</v>
      </c>
      <c r="U11" s="27" t="s">
        <v>77</v>
      </c>
      <c r="V11" s="139"/>
      <c r="W11" s="139"/>
      <c r="X11" s="139"/>
      <c r="Y11" s="139" t="s">
        <v>3</v>
      </c>
      <c r="Z11" s="53" t="s">
        <v>31</v>
      </c>
      <c r="AA11" s="53"/>
    </row>
    <row r="12" spans="1:28" s="95" customFormat="1" ht="24.75" customHeight="1" x14ac:dyDescent="0.25">
      <c r="A12" s="89"/>
      <c r="B12" s="154" t="s">
        <v>49</v>
      </c>
      <c r="C12" s="155"/>
      <c r="D12" s="125"/>
      <c r="E12" s="157"/>
      <c r="F12" s="155"/>
      <c r="G12" s="89"/>
      <c r="H12" s="102"/>
      <c r="I12" s="89"/>
      <c r="J12" s="102"/>
      <c r="K12" s="165"/>
      <c r="L12" s="155"/>
      <c r="M12" s="166"/>
      <c r="N12" s="126"/>
      <c r="O12" s="89"/>
      <c r="P12" s="156"/>
      <c r="Q12" s="156"/>
      <c r="R12" s="99"/>
      <c r="S12" s="91"/>
      <c r="T12" s="91"/>
      <c r="U12" s="92"/>
      <c r="V12" s="93"/>
      <c r="W12" s="93"/>
      <c r="X12" s="93"/>
      <c r="Y12" s="93"/>
      <c r="Z12" s="93"/>
      <c r="AA12" s="94"/>
      <c r="AB12" s="94"/>
    </row>
    <row r="13" spans="1:28" ht="21" customHeight="1" x14ac:dyDescent="0.2">
      <c r="A13" s="140" t="s">
        <v>24</v>
      </c>
      <c r="B13" s="716" t="s">
        <v>47</v>
      </c>
      <c r="C13" s="716"/>
      <c r="D13" s="44"/>
      <c r="E13" s="57">
        <f>N13/60*D13</f>
        <v>0</v>
      </c>
      <c r="F13" s="58"/>
      <c r="G13" s="47"/>
      <c r="H13" s="58"/>
      <c r="I13" s="47"/>
      <c r="J13" s="141"/>
      <c r="K13" s="59"/>
      <c r="L13" s="47"/>
      <c r="M13" s="60"/>
      <c r="N13" s="50">
        <f>VALUE(DAY(I13)*24*60+VALUE(HOUR(H13)*60+MINUTE(H13)))-SUM(VALUE(DAY(G13)*24*60+VALUE(HOUR(F13)*60+MINUTE(F13))))</f>
        <v>0</v>
      </c>
      <c r="O13" s="51"/>
      <c r="P13" s="51">
        <f>O13*N13</f>
        <v>0</v>
      </c>
      <c r="Q13" s="47"/>
      <c r="R13" s="145" t="s">
        <v>3</v>
      </c>
      <c r="S13" s="55">
        <f t="shared" ref="S13:T60" si="0">O13</f>
        <v>0</v>
      </c>
      <c r="T13" s="55">
        <f t="shared" si="0"/>
        <v>0</v>
      </c>
      <c r="U13" s="55"/>
      <c r="V13" s="56">
        <f>P13</f>
        <v>0</v>
      </c>
      <c r="W13" s="56">
        <f>O13</f>
        <v>0</v>
      </c>
      <c r="X13" s="56"/>
      <c r="Y13" s="139">
        <f>IF(RIGHT(I13,2)="11",O13,0)</f>
        <v>0</v>
      </c>
      <c r="Z13" s="53">
        <f>IF(RIGHT(I13,2)="11",P13,0)</f>
        <v>0</v>
      </c>
      <c r="AA13" s="53">
        <f>+IF(RIGHT(I13,2)="12",O13,0)</f>
        <v>0</v>
      </c>
      <c r="AB13" s="32">
        <f>+IF(RIGHT(I13,2)="12",P13,0)</f>
        <v>0</v>
      </c>
    </row>
    <row r="14" spans="1:28" s="95" customFormat="1" ht="30.75" customHeight="1" x14ac:dyDescent="0.25">
      <c r="A14" s="701" t="s">
        <v>247</v>
      </c>
      <c r="B14" s="702"/>
      <c r="C14" s="702"/>
      <c r="D14" s="702"/>
      <c r="E14" s="702"/>
      <c r="F14" s="702"/>
      <c r="G14" s="702"/>
      <c r="H14" s="702"/>
      <c r="I14" s="702"/>
      <c r="J14" s="702"/>
      <c r="K14" s="702"/>
      <c r="L14" s="702"/>
      <c r="M14" s="702"/>
      <c r="N14" s="702"/>
      <c r="O14" s="702"/>
      <c r="P14" s="702"/>
      <c r="Q14" s="703"/>
      <c r="R14" s="90"/>
      <c r="S14" s="91"/>
      <c r="T14" s="91"/>
      <c r="U14" s="91"/>
      <c r="V14" s="92"/>
      <c r="W14" s="92"/>
      <c r="X14" s="92"/>
      <c r="Y14" s="93"/>
      <c r="Z14" s="94"/>
      <c r="AA14" s="94"/>
    </row>
    <row r="15" spans="1:28" s="95" customFormat="1" ht="49.5" customHeight="1" x14ac:dyDescent="0.25">
      <c r="A15" s="167" t="s">
        <v>7</v>
      </c>
      <c r="B15" s="168" t="s">
        <v>147</v>
      </c>
      <c r="C15" s="89" t="s">
        <v>148</v>
      </c>
      <c r="D15" s="89">
        <v>45</v>
      </c>
      <c r="E15" s="169">
        <v>0.47916666666666669</v>
      </c>
      <c r="F15" s="102">
        <v>0.5</v>
      </c>
      <c r="G15" s="156">
        <v>18</v>
      </c>
      <c r="H15" s="102">
        <v>0.625</v>
      </c>
      <c r="I15" s="156">
        <f>+G15</f>
        <v>18</v>
      </c>
      <c r="J15" s="168"/>
      <c r="K15" s="165" t="s">
        <v>150</v>
      </c>
      <c r="L15" s="170"/>
      <c r="M15" s="158"/>
      <c r="N15" s="158"/>
      <c r="O15" s="158"/>
      <c r="P15" s="89"/>
      <c r="Q15" s="89"/>
      <c r="R15" s="90"/>
      <c r="S15" s="91"/>
      <c r="T15" s="91"/>
      <c r="U15" s="91"/>
      <c r="V15" s="92"/>
      <c r="W15" s="92"/>
      <c r="X15" s="92"/>
      <c r="Y15" s="93"/>
      <c r="Z15" s="94"/>
      <c r="AA15" s="94"/>
    </row>
    <row r="16" spans="1:28" s="95" customFormat="1" ht="30.75" customHeight="1" x14ac:dyDescent="0.25">
      <c r="A16" s="167" t="s">
        <v>8</v>
      </c>
      <c r="B16" s="698" t="s">
        <v>149</v>
      </c>
      <c r="C16" s="699"/>
      <c r="D16" s="699"/>
      <c r="E16" s="699"/>
      <c r="F16" s="699"/>
      <c r="G16" s="699"/>
      <c r="H16" s="699"/>
      <c r="I16" s="699"/>
      <c r="J16" s="699"/>
      <c r="K16" s="699"/>
      <c r="L16" s="699"/>
      <c r="M16" s="699"/>
      <c r="N16" s="699"/>
      <c r="O16" s="699"/>
      <c r="P16" s="699"/>
      <c r="Q16" s="700"/>
      <c r="R16" s="90"/>
      <c r="S16" s="91"/>
      <c r="T16" s="91"/>
      <c r="U16" s="91"/>
      <c r="V16" s="92"/>
      <c r="W16" s="92"/>
      <c r="X16" s="92"/>
      <c r="Y16" s="93"/>
      <c r="Z16" s="94"/>
      <c r="AA16" s="94"/>
    </row>
    <row r="17" spans="1:27" s="95" customFormat="1" ht="33.75" customHeight="1" x14ac:dyDescent="0.25">
      <c r="A17" s="698" t="s">
        <v>151</v>
      </c>
      <c r="B17" s="699"/>
      <c r="C17" s="699"/>
      <c r="D17" s="699"/>
      <c r="E17" s="699"/>
      <c r="F17" s="699"/>
      <c r="G17" s="699"/>
      <c r="H17" s="699"/>
      <c r="I17" s="699"/>
      <c r="J17" s="699"/>
      <c r="K17" s="699"/>
      <c r="L17" s="699"/>
      <c r="M17" s="699"/>
      <c r="N17" s="699"/>
      <c r="O17" s="699"/>
      <c r="P17" s="699"/>
      <c r="Q17" s="700"/>
      <c r="R17" s="90"/>
      <c r="S17" s="91"/>
      <c r="T17" s="91"/>
      <c r="U17" s="91"/>
      <c r="V17" s="92"/>
      <c r="W17" s="92"/>
      <c r="X17" s="92"/>
      <c r="Y17" s="93"/>
      <c r="Z17" s="94"/>
      <c r="AA17" s="94"/>
    </row>
    <row r="18" spans="1:27" s="95" customFormat="1" ht="44.25" customHeight="1" x14ac:dyDescent="0.25">
      <c r="A18" s="89">
        <v>1</v>
      </c>
      <c r="B18" s="154" t="s">
        <v>115</v>
      </c>
      <c r="C18" s="171" t="s">
        <v>1</v>
      </c>
      <c r="D18" s="125">
        <v>2</v>
      </c>
      <c r="E18" s="157"/>
      <c r="F18" s="102">
        <v>0.5</v>
      </c>
      <c r="G18" s="156">
        <v>18</v>
      </c>
      <c r="H18" s="102">
        <v>0.625</v>
      </c>
      <c r="I18" s="156">
        <f>+G18</f>
        <v>18</v>
      </c>
      <c r="J18" s="102"/>
      <c r="K18" s="172" t="s">
        <v>116</v>
      </c>
      <c r="L18" s="102"/>
      <c r="M18" s="172" t="s">
        <v>121</v>
      </c>
      <c r="N18" s="126">
        <f t="shared" ref="N18:N22" si="1">VALUE(DAY(I18)*24*60+VALUE(HOUR(H18)*60+MINUTE(H18)))-SUM(VALUE(DAY(G18)*24*60+VALUE(HOUR(F18)*60+MINUTE(F18))))</f>
        <v>180</v>
      </c>
      <c r="O18" s="89">
        <v>1481</v>
      </c>
      <c r="P18" s="156">
        <f t="shared" ref="P18:P22" si="2">O18*N18</f>
        <v>266580</v>
      </c>
      <c r="Q18" s="89">
        <v>2</v>
      </c>
      <c r="R18" s="90"/>
      <c r="S18" s="91">
        <f t="shared" ref="S18:T33" si="3">O18</f>
        <v>1481</v>
      </c>
      <c r="T18" s="91">
        <f t="shared" si="3"/>
        <v>266580</v>
      </c>
      <c r="U18" s="92"/>
      <c r="V18" s="92"/>
      <c r="W18" s="92"/>
      <c r="X18" s="92"/>
      <c r="Y18" s="93"/>
      <c r="Z18" s="94"/>
      <c r="AA18" s="94"/>
    </row>
    <row r="19" spans="1:27" s="95" customFormat="1" ht="44.25" customHeight="1" x14ac:dyDescent="0.25">
      <c r="A19" s="89">
        <v>2</v>
      </c>
      <c r="B19" s="154" t="s">
        <v>167</v>
      </c>
      <c r="C19" s="171" t="s">
        <v>1</v>
      </c>
      <c r="D19" s="125">
        <v>2</v>
      </c>
      <c r="E19" s="157"/>
      <c r="F19" s="102">
        <v>0.5</v>
      </c>
      <c r="G19" s="156">
        <v>18</v>
      </c>
      <c r="H19" s="102">
        <v>0.625</v>
      </c>
      <c r="I19" s="156">
        <f t="shared" ref="I19:I22" si="4">+G19</f>
        <v>18</v>
      </c>
      <c r="J19" s="102"/>
      <c r="K19" s="172" t="s">
        <v>116</v>
      </c>
      <c r="L19" s="102"/>
      <c r="M19" s="172" t="s">
        <v>122</v>
      </c>
      <c r="N19" s="126">
        <f t="shared" si="1"/>
        <v>180</v>
      </c>
      <c r="O19" s="89">
        <v>2148</v>
      </c>
      <c r="P19" s="156">
        <f t="shared" si="2"/>
        <v>386640</v>
      </c>
      <c r="Q19" s="89">
        <v>2</v>
      </c>
      <c r="R19" s="90"/>
      <c r="S19" s="91">
        <f t="shared" si="3"/>
        <v>2148</v>
      </c>
      <c r="T19" s="91">
        <f t="shared" si="3"/>
        <v>386640</v>
      </c>
      <c r="U19" s="92"/>
      <c r="V19" s="92"/>
      <c r="W19" s="92"/>
      <c r="X19" s="92"/>
      <c r="Y19" s="93"/>
      <c r="Z19" s="94"/>
      <c r="AA19" s="94"/>
    </row>
    <row r="20" spans="1:27" s="95" customFormat="1" ht="44.25" customHeight="1" x14ac:dyDescent="0.25">
      <c r="A20" s="89">
        <v>3</v>
      </c>
      <c r="B20" s="154" t="s">
        <v>117</v>
      </c>
      <c r="C20" s="171" t="s">
        <v>59</v>
      </c>
      <c r="D20" s="125">
        <v>2</v>
      </c>
      <c r="E20" s="157"/>
      <c r="F20" s="102">
        <v>0.5</v>
      </c>
      <c r="G20" s="156">
        <v>18</v>
      </c>
      <c r="H20" s="102">
        <v>0.625</v>
      </c>
      <c r="I20" s="156">
        <f t="shared" si="4"/>
        <v>18</v>
      </c>
      <c r="J20" s="102"/>
      <c r="K20" s="172" t="s">
        <v>116</v>
      </c>
      <c r="L20" s="102"/>
      <c r="M20" s="172" t="s">
        <v>123</v>
      </c>
      <c r="N20" s="126">
        <f t="shared" si="1"/>
        <v>180</v>
      </c>
      <c r="O20" s="89">
        <v>1252</v>
      </c>
      <c r="P20" s="156">
        <f t="shared" si="2"/>
        <v>225360</v>
      </c>
      <c r="Q20" s="89">
        <v>2</v>
      </c>
      <c r="R20" s="90"/>
      <c r="S20" s="91">
        <f t="shared" si="3"/>
        <v>1252</v>
      </c>
      <c r="T20" s="91">
        <f t="shared" si="3"/>
        <v>225360</v>
      </c>
      <c r="U20" s="92"/>
      <c r="V20" s="92"/>
      <c r="W20" s="92"/>
      <c r="X20" s="92"/>
      <c r="Y20" s="93"/>
      <c r="Z20" s="94"/>
      <c r="AA20" s="94"/>
    </row>
    <row r="21" spans="1:27" s="95" customFormat="1" ht="44.25" customHeight="1" x14ac:dyDescent="0.25">
      <c r="A21" s="89">
        <v>4</v>
      </c>
      <c r="B21" s="154" t="s">
        <v>119</v>
      </c>
      <c r="C21" s="171" t="s">
        <v>28</v>
      </c>
      <c r="D21" s="125">
        <v>2</v>
      </c>
      <c r="E21" s="157"/>
      <c r="F21" s="102">
        <v>0.5</v>
      </c>
      <c r="G21" s="156">
        <v>18</v>
      </c>
      <c r="H21" s="102">
        <v>0.625</v>
      </c>
      <c r="I21" s="156">
        <f t="shared" si="4"/>
        <v>18</v>
      </c>
      <c r="J21" s="102"/>
      <c r="K21" s="172" t="s">
        <v>116</v>
      </c>
      <c r="L21" s="102"/>
      <c r="M21" s="172" t="s">
        <v>124</v>
      </c>
      <c r="N21" s="126">
        <f t="shared" si="1"/>
        <v>180</v>
      </c>
      <c r="O21" s="89">
        <v>1371</v>
      </c>
      <c r="P21" s="156">
        <f t="shared" si="2"/>
        <v>246780</v>
      </c>
      <c r="Q21" s="89">
        <v>2</v>
      </c>
      <c r="R21" s="90"/>
      <c r="S21" s="91">
        <f t="shared" si="3"/>
        <v>1371</v>
      </c>
      <c r="T21" s="91">
        <f t="shared" si="3"/>
        <v>246780</v>
      </c>
      <c r="U21" s="92"/>
      <c r="V21" s="92"/>
      <c r="W21" s="92"/>
      <c r="X21" s="92"/>
      <c r="Y21" s="93"/>
      <c r="Z21" s="94"/>
      <c r="AA21" s="94"/>
    </row>
    <row r="22" spans="1:27" s="95" customFormat="1" ht="44.25" customHeight="1" x14ac:dyDescent="0.25">
      <c r="A22" s="89">
        <v>5</v>
      </c>
      <c r="B22" s="154" t="s">
        <v>118</v>
      </c>
      <c r="C22" s="171" t="s">
        <v>28</v>
      </c>
      <c r="D22" s="125">
        <v>2</v>
      </c>
      <c r="E22" s="157"/>
      <c r="F22" s="102">
        <v>0.5</v>
      </c>
      <c r="G22" s="156">
        <v>18</v>
      </c>
      <c r="H22" s="102">
        <v>0.625</v>
      </c>
      <c r="I22" s="156">
        <f t="shared" si="4"/>
        <v>18</v>
      </c>
      <c r="J22" s="102"/>
      <c r="K22" s="172" t="s">
        <v>116</v>
      </c>
      <c r="L22" s="102"/>
      <c r="M22" s="172" t="s">
        <v>125</v>
      </c>
      <c r="N22" s="126">
        <f t="shared" si="1"/>
        <v>180</v>
      </c>
      <c r="O22" s="89">
        <v>3773</v>
      </c>
      <c r="P22" s="156">
        <f t="shared" si="2"/>
        <v>679140</v>
      </c>
      <c r="Q22" s="89">
        <v>2</v>
      </c>
      <c r="R22" s="90"/>
      <c r="S22" s="91">
        <f t="shared" si="3"/>
        <v>3773</v>
      </c>
      <c r="T22" s="91">
        <f t="shared" si="3"/>
        <v>679140</v>
      </c>
      <c r="U22" s="92"/>
      <c r="V22" s="92"/>
      <c r="W22" s="92"/>
      <c r="X22" s="92"/>
      <c r="Y22" s="93"/>
      <c r="Z22" s="94"/>
      <c r="AA22" s="94"/>
    </row>
    <row r="23" spans="1:27" s="95" customFormat="1" ht="35.25" customHeight="1" x14ac:dyDescent="0.25">
      <c r="A23" s="698" t="s">
        <v>155</v>
      </c>
      <c r="B23" s="699"/>
      <c r="C23" s="699"/>
      <c r="D23" s="699"/>
      <c r="E23" s="699"/>
      <c r="F23" s="699"/>
      <c r="G23" s="699"/>
      <c r="H23" s="699"/>
      <c r="I23" s="699"/>
      <c r="J23" s="699"/>
      <c r="K23" s="699"/>
      <c r="L23" s="699"/>
      <c r="M23" s="699"/>
      <c r="N23" s="699"/>
      <c r="O23" s="699"/>
      <c r="P23" s="699"/>
      <c r="Q23" s="700"/>
      <c r="R23" s="90"/>
      <c r="S23" s="91">
        <f t="shared" si="3"/>
        <v>0</v>
      </c>
      <c r="T23" s="91">
        <f t="shared" si="3"/>
        <v>0</v>
      </c>
      <c r="U23" s="92"/>
      <c r="V23" s="92"/>
      <c r="W23" s="92"/>
      <c r="X23" s="92"/>
      <c r="Y23" s="93"/>
      <c r="Z23" s="94"/>
      <c r="AA23" s="94"/>
    </row>
    <row r="24" spans="1:27" s="95" customFormat="1" ht="49.5" customHeight="1" x14ac:dyDescent="0.25">
      <c r="A24" s="89">
        <v>1</v>
      </c>
      <c r="B24" s="154" t="s">
        <v>127</v>
      </c>
      <c r="C24" s="171" t="s">
        <v>28</v>
      </c>
      <c r="D24" s="125">
        <v>2</v>
      </c>
      <c r="E24" s="157"/>
      <c r="F24" s="102">
        <v>0.5</v>
      </c>
      <c r="G24" s="156">
        <v>18</v>
      </c>
      <c r="H24" s="102">
        <v>0.625</v>
      </c>
      <c r="I24" s="156">
        <f t="shared" ref="I24:I28" si="5">+G24</f>
        <v>18</v>
      </c>
      <c r="J24" s="102"/>
      <c r="K24" s="172" t="s">
        <v>116</v>
      </c>
      <c r="L24" s="102"/>
      <c r="M24" s="172" t="s">
        <v>132</v>
      </c>
      <c r="N24" s="126">
        <f t="shared" ref="N24:N28" si="6">VALUE(DAY(I24)*24*60+VALUE(HOUR(H24)*60+MINUTE(H24)))-SUM(VALUE(DAY(G24)*24*60+VALUE(HOUR(F24)*60+MINUTE(F24))))</f>
        <v>180</v>
      </c>
      <c r="O24" s="89">
        <v>1844</v>
      </c>
      <c r="P24" s="156">
        <f t="shared" ref="P24:P28" si="7">O24*N24</f>
        <v>331920</v>
      </c>
      <c r="Q24" s="89">
        <v>2</v>
      </c>
      <c r="R24" s="90"/>
      <c r="S24" s="91">
        <f t="shared" si="3"/>
        <v>1844</v>
      </c>
      <c r="T24" s="91">
        <f t="shared" si="3"/>
        <v>331920</v>
      </c>
      <c r="U24" s="92"/>
      <c r="V24" s="92"/>
      <c r="W24" s="92"/>
      <c r="X24" s="92"/>
      <c r="Y24" s="93"/>
      <c r="Z24" s="94"/>
      <c r="AA24" s="94"/>
    </row>
    <row r="25" spans="1:27" s="95" customFormat="1" ht="49.5" customHeight="1" x14ac:dyDescent="0.25">
      <c r="A25" s="89">
        <v>2</v>
      </c>
      <c r="B25" s="154" t="s">
        <v>128</v>
      </c>
      <c r="C25" s="171" t="s">
        <v>28</v>
      </c>
      <c r="D25" s="125">
        <v>2</v>
      </c>
      <c r="E25" s="157"/>
      <c r="F25" s="102">
        <v>0.5</v>
      </c>
      <c r="G25" s="156">
        <v>18</v>
      </c>
      <c r="H25" s="102">
        <v>0.625</v>
      </c>
      <c r="I25" s="156">
        <f t="shared" si="5"/>
        <v>18</v>
      </c>
      <c r="J25" s="102"/>
      <c r="K25" s="172" t="s">
        <v>116</v>
      </c>
      <c r="L25" s="102"/>
      <c r="M25" s="172" t="s">
        <v>133</v>
      </c>
      <c r="N25" s="126">
        <f t="shared" si="6"/>
        <v>180</v>
      </c>
      <c r="O25" s="89">
        <v>3112</v>
      </c>
      <c r="P25" s="156">
        <f t="shared" si="7"/>
        <v>560160</v>
      </c>
      <c r="Q25" s="89">
        <v>2</v>
      </c>
      <c r="R25" s="90"/>
      <c r="S25" s="91">
        <f t="shared" si="3"/>
        <v>3112</v>
      </c>
      <c r="T25" s="91">
        <f t="shared" si="3"/>
        <v>560160</v>
      </c>
      <c r="U25" s="92"/>
      <c r="V25" s="92"/>
      <c r="W25" s="92"/>
      <c r="X25" s="92"/>
      <c r="Y25" s="93"/>
      <c r="Z25" s="94"/>
      <c r="AA25" s="94"/>
    </row>
    <row r="26" spans="1:27" s="95" customFormat="1" ht="49.5" customHeight="1" x14ac:dyDescent="0.25">
      <c r="A26" s="89">
        <v>3</v>
      </c>
      <c r="B26" s="154" t="s">
        <v>134</v>
      </c>
      <c r="C26" s="171" t="s">
        <v>58</v>
      </c>
      <c r="D26" s="125">
        <v>2</v>
      </c>
      <c r="E26" s="157"/>
      <c r="F26" s="102">
        <v>0.5</v>
      </c>
      <c r="G26" s="156">
        <v>18</v>
      </c>
      <c r="H26" s="102">
        <v>0.625</v>
      </c>
      <c r="I26" s="156">
        <f t="shared" si="5"/>
        <v>18</v>
      </c>
      <c r="J26" s="102"/>
      <c r="K26" s="172" t="s">
        <v>116</v>
      </c>
      <c r="L26" s="102"/>
      <c r="M26" s="172" t="s">
        <v>135</v>
      </c>
      <c r="N26" s="126">
        <f t="shared" si="6"/>
        <v>180</v>
      </c>
      <c r="O26" s="89">
        <v>1983</v>
      </c>
      <c r="P26" s="156">
        <f t="shared" si="7"/>
        <v>356940</v>
      </c>
      <c r="Q26" s="89">
        <v>2</v>
      </c>
      <c r="R26" s="90"/>
      <c r="S26" s="91">
        <f t="shared" si="3"/>
        <v>1983</v>
      </c>
      <c r="T26" s="91">
        <f t="shared" si="3"/>
        <v>356940</v>
      </c>
      <c r="U26" s="92"/>
      <c r="V26" s="92"/>
      <c r="W26" s="92"/>
      <c r="X26" s="92"/>
      <c r="Y26" s="93"/>
      <c r="Z26" s="94"/>
      <c r="AA26" s="94"/>
    </row>
    <row r="27" spans="1:27" s="95" customFormat="1" ht="48" customHeight="1" x14ac:dyDescent="0.25">
      <c r="A27" s="89">
        <v>4</v>
      </c>
      <c r="B27" s="154" t="s">
        <v>129</v>
      </c>
      <c r="C27" s="171" t="s">
        <v>58</v>
      </c>
      <c r="D27" s="125">
        <v>2</v>
      </c>
      <c r="E27" s="157"/>
      <c r="F27" s="102">
        <v>0.5</v>
      </c>
      <c r="G27" s="156">
        <v>18</v>
      </c>
      <c r="H27" s="102">
        <v>0.625</v>
      </c>
      <c r="I27" s="156">
        <f t="shared" si="5"/>
        <v>18</v>
      </c>
      <c r="J27" s="102"/>
      <c r="K27" s="172" t="s">
        <v>116</v>
      </c>
      <c r="L27" s="102"/>
      <c r="M27" s="172" t="s">
        <v>136</v>
      </c>
      <c r="N27" s="126">
        <f t="shared" si="6"/>
        <v>180</v>
      </c>
      <c r="O27" s="89">
        <v>602</v>
      </c>
      <c r="P27" s="156">
        <f t="shared" si="7"/>
        <v>108360</v>
      </c>
      <c r="Q27" s="89">
        <v>2</v>
      </c>
      <c r="R27" s="90"/>
      <c r="S27" s="91">
        <f t="shared" si="3"/>
        <v>602</v>
      </c>
      <c r="T27" s="91">
        <f t="shared" si="3"/>
        <v>108360</v>
      </c>
      <c r="U27" s="92"/>
      <c r="V27" s="92"/>
      <c r="W27" s="92"/>
      <c r="X27" s="92"/>
      <c r="Y27" s="93"/>
      <c r="Z27" s="94"/>
      <c r="AA27" s="94"/>
    </row>
    <row r="28" spans="1:27" s="95" customFormat="1" ht="49.5" customHeight="1" x14ac:dyDescent="0.25">
      <c r="A28" s="89">
        <v>5</v>
      </c>
      <c r="B28" s="154" t="s">
        <v>131</v>
      </c>
      <c r="C28" s="171" t="s">
        <v>63</v>
      </c>
      <c r="D28" s="125">
        <v>2</v>
      </c>
      <c r="E28" s="157"/>
      <c r="F28" s="102">
        <v>0.5</v>
      </c>
      <c r="G28" s="156">
        <v>18</v>
      </c>
      <c r="H28" s="102">
        <v>0.625</v>
      </c>
      <c r="I28" s="156">
        <f t="shared" si="5"/>
        <v>18</v>
      </c>
      <c r="J28" s="102"/>
      <c r="K28" s="172" t="s">
        <v>116</v>
      </c>
      <c r="L28" s="102"/>
      <c r="M28" s="172" t="s">
        <v>137</v>
      </c>
      <c r="N28" s="126">
        <f t="shared" si="6"/>
        <v>180</v>
      </c>
      <c r="O28" s="89">
        <v>2967</v>
      </c>
      <c r="P28" s="156">
        <f t="shared" si="7"/>
        <v>534060</v>
      </c>
      <c r="Q28" s="89">
        <v>2</v>
      </c>
      <c r="R28" s="90"/>
      <c r="S28" s="91">
        <f t="shared" si="3"/>
        <v>2967</v>
      </c>
      <c r="T28" s="91">
        <f t="shared" si="3"/>
        <v>534060</v>
      </c>
      <c r="U28" s="92"/>
      <c r="V28" s="92"/>
      <c r="W28" s="92"/>
      <c r="X28" s="92"/>
      <c r="Y28" s="93"/>
      <c r="Z28" s="94"/>
      <c r="AA28" s="94"/>
    </row>
    <row r="29" spans="1:27" s="95" customFormat="1" ht="35.25" customHeight="1" x14ac:dyDescent="0.25">
      <c r="A29" s="698" t="s">
        <v>154</v>
      </c>
      <c r="B29" s="699"/>
      <c r="C29" s="699"/>
      <c r="D29" s="699"/>
      <c r="E29" s="699"/>
      <c r="F29" s="699"/>
      <c r="G29" s="699"/>
      <c r="H29" s="699"/>
      <c r="I29" s="699"/>
      <c r="J29" s="699"/>
      <c r="K29" s="699"/>
      <c r="L29" s="699"/>
      <c r="M29" s="699"/>
      <c r="N29" s="699"/>
      <c r="O29" s="699"/>
      <c r="P29" s="699"/>
      <c r="Q29" s="700"/>
      <c r="R29" s="90"/>
      <c r="S29" s="91">
        <f t="shared" si="3"/>
        <v>0</v>
      </c>
      <c r="T29" s="91">
        <f t="shared" si="3"/>
        <v>0</v>
      </c>
      <c r="U29" s="92"/>
      <c r="V29" s="92"/>
      <c r="W29" s="92"/>
      <c r="X29" s="92"/>
      <c r="Y29" s="93"/>
      <c r="Z29" s="94"/>
      <c r="AA29" s="94"/>
    </row>
    <row r="30" spans="1:27" s="95" customFormat="1" ht="48" customHeight="1" x14ac:dyDescent="0.25">
      <c r="A30" s="89">
        <v>1</v>
      </c>
      <c r="B30" s="154" t="s">
        <v>142</v>
      </c>
      <c r="C30" s="171" t="s">
        <v>59</v>
      </c>
      <c r="D30" s="125">
        <v>2.5</v>
      </c>
      <c r="E30" s="157"/>
      <c r="F30" s="102">
        <v>0.5</v>
      </c>
      <c r="G30" s="156">
        <v>18</v>
      </c>
      <c r="H30" s="102">
        <v>0.625</v>
      </c>
      <c r="I30" s="156">
        <f>+G30</f>
        <v>18</v>
      </c>
      <c r="J30" s="102"/>
      <c r="K30" s="172" t="s">
        <v>116</v>
      </c>
      <c r="L30" s="102"/>
      <c r="M30" s="172" t="s">
        <v>143</v>
      </c>
      <c r="N30" s="126">
        <f t="shared" ref="N30:N34" si="8">VALUE(DAY(I30)*24*60+VALUE(HOUR(H30)*60+MINUTE(H30)))-SUM(VALUE(DAY(G30)*24*60+VALUE(HOUR(F30)*60+MINUTE(F30))))</f>
        <v>180</v>
      </c>
      <c r="O30" s="89">
        <v>1434</v>
      </c>
      <c r="P30" s="156">
        <f t="shared" ref="P30:P34" si="9">O30*N30</f>
        <v>258120</v>
      </c>
      <c r="Q30" s="89">
        <v>2</v>
      </c>
      <c r="R30" s="90"/>
      <c r="S30" s="91">
        <f t="shared" si="3"/>
        <v>1434</v>
      </c>
      <c r="T30" s="91">
        <f t="shared" si="3"/>
        <v>258120</v>
      </c>
      <c r="U30" s="92"/>
      <c r="V30" s="92"/>
      <c r="W30" s="92"/>
      <c r="X30" s="92"/>
      <c r="Y30" s="93"/>
      <c r="Z30" s="94"/>
      <c r="AA30" s="94"/>
    </row>
    <row r="31" spans="1:27" s="95" customFormat="1" ht="48" customHeight="1" x14ac:dyDescent="0.25">
      <c r="A31" s="89">
        <v>2</v>
      </c>
      <c r="B31" s="154" t="s">
        <v>307</v>
      </c>
      <c r="C31" s="171" t="s">
        <v>59</v>
      </c>
      <c r="D31" s="125">
        <v>2</v>
      </c>
      <c r="E31" s="157"/>
      <c r="F31" s="102">
        <v>0.5</v>
      </c>
      <c r="G31" s="156">
        <v>18</v>
      </c>
      <c r="H31" s="102">
        <v>0.625</v>
      </c>
      <c r="I31" s="156">
        <f>+G31</f>
        <v>18</v>
      </c>
      <c r="J31" s="102"/>
      <c r="K31" s="172" t="s">
        <v>116</v>
      </c>
      <c r="L31" s="102"/>
      <c r="M31" s="172" t="s">
        <v>321</v>
      </c>
      <c r="N31" s="126">
        <f t="shared" si="8"/>
        <v>180</v>
      </c>
      <c r="O31" s="89">
        <v>1131</v>
      </c>
      <c r="P31" s="156">
        <f t="shared" si="9"/>
        <v>203580</v>
      </c>
      <c r="Q31" s="89">
        <v>2</v>
      </c>
      <c r="R31" s="90"/>
      <c r="S31" s="91">
        <f t="shared" si="3"/>
        <v>1131</v>
      </c>
      <c r="T31" s="91">
        <f t="shared" si="3"/>
        <v>203580</v>
      </c>
      <c r="U31" s="92"/>
      <c r="V31" s="92"/>
      <c r="W31" s="92"/>
      <c r="X31" s="92"/>
      <c r="Y31" s="93"/>
      <c r="Z31" s="94"/>
      <c r="AA31" s="94"/>
    </row>
    <row r="32" spans="1:27" s="95" customFormat="1" ht="48" customHeight="1" x14ac:dyDescent="0.25">
      <c r="A32" s="89">
        <v>3</v>
      </c>
      <c r="B32" s="154" t="s">
        <v>139</v>
      </c>
      <c r="C32" s="171" t="s">
        <v>64</v>
      </c>
      <c r="D32" s="125">
        <v>2.5</v>
      </c>
      <c r="E32" s="157"/>
      <c r="F32" s="102">
        <v>0.5</v>
      </c>
      <c r="G32" s="156">
        <v>18</v>
      </c>
      <c r="H32" s="102">
        <v>0.625</v>
      </c>
      <c r="I32" s="156">
        <f>+G32</f>
        <v>18</v>
      </c>
      <c r="J32" s="102"/>
      <c r="K32" s="172" t="s">
        <v>116</v>
      </c>
      <c r="L32" s="102"/>
      <c r="M32" s="172" t="s">
        <v>144</v>
      </c>
      <c r="N32" s="126">
        <f t="shared" si="8"/>
        <v>180</v>
      </c>
      <c r="O32" s="89">
        <v>2478</v>
      </c>
      <c r="P32" s="156">
        <f t="shared" si="9"/>
        <v>446040</v>
      </c>
      <c r="Q32" s="89">
        <v>2</v>
      </c>
      <c r="R32" s="90"/>
      <c r="S32" s="91">
        <f t="shared" si="3"/>
        <v>2478</v>
      </c>
      <c r="T32" s="91">
        <f t="shared" si="3"/>
        <v>446040</v>
      </c>
      <c r="U32" s="92"/>
      <c r="V32" s="92"/>
      <c r="W32" s="92"/>
      <c r="X32" s="92"/>
      <c r="Y32" s="93"/>
      <c r="Z32" s="94"/>
      <c r="AA32" s="94"/>
    </row>
    <row r="33" spans="1:27" s="95" customFormat="1" ht="48" customHeight="1" x14ac:dyDescent="0.25">
      <c r="A33" s="89">
        <v>4</v>
      </c>
      <c r="B33" s="154" t="s">
        <v>140</v>
      </c>
      <c r="C33" s="171" t="s">
        <v>64</v>
      </c>
      <c r="D33" s="125">
        <v>2</v>
      </c>
      <c r="E33" s="157"/>
      <c r="F33" s="102">
        <v>0.5</v>
      </c>
      <c r="G33" s="156">
        <v>18</v>
      </c>
      <c r="H33" s="102">
        <v>0.625</v>
      </c>
      <c r="I33" s="156">
        <f>+G33</f>
        <v>18</v>
      </c>
      <c r="J33" s="102"/>
      <c r="K33" s="172" t="s">
        <v>116</v>
      </c>
      <c r="L33" s="102"/>
      <c r="M33" s="172" t="s">
        <v>145</v>
      </c>
      <c r="N33" s="126">
        <f t="shared" si="8"/>
        <v>180</v>
      </c>
      <c r="O33" s="89">
        <v>95</v>
      </c>
      <c r="P33" s="156">
        <f t="shared" si="9"/>
        <v>17100</v>
      </c>
      <c r="Q33" s="89">
        <v>2</v>
      </c>
      <c r="R33" s="90"/>
      <c r="S33" s="91">
        <f t="shared" si="3"/>
        <v>95</v>
      </c>
      <c r="T33" s="91">
        <f t="shared" si="3"/>
        <v>17100</v>
      </c>
      <c r="U33" s="92"/>
      <c r="V33" s="92"/>
      <c r="W33" s="92"/>
      <c r="X33" s="92"/>
      <c r="Y33" s="93"/>
      <c r="Z33" s="94"/>
      <c r="AA33" s="94"/>
    </row>
    <row r="34" spans="1:27" s="95" customFormat="1" ht="48" customHeight="1" x14ac:dyDescent="0.25">
      <c r="A34" s="89">
        <v>5</v>
      </c>
      <c r="B34" s="154" t="s">
        <v>141</v>
      </c>
      <c r="C34" s="171" t="s">
        <v>60</v>
      </c>
      <c r="D34" s="125">
        <v>1</v>
      </c>
      <c r="E34" s="157"/>
      <c r="F34" s="102">
        <v>0.5</v>
      </c>
      <c r="G34" s="156">
        <v>18</v>
      </c>
      <c r="H34" s="102">
        <v>0.625</v>
      </c>
      <c r="I34" s="156">
        <f>+G34</f>
        <v>18</v>
      </c>
      <c r="J34" s="102"/>
      <c r="K34" s="172" t="s">
        <v>116</v>
      </c>
      <c r="L34" s="102"/>
      <c r="M34" s="172" t="s">
        <v>146</v>
      </c>
      <c r="N34" s="126">
        <f t="shared" si="8"/>
        <v>180</v>
      </c>
      <c r="O34" s="89">
        <v>6</v>
      </c>
      <c r="P34" s="156">
        <f t="shared" si="9"/>
        <v>1080</v>
      </c>
      <c r="Q34" s="89">
        <v>2</v>
      </c>
      <c r="R34" s="90"/>
      <c r="S34" s="91">
        <f t="shared" ref="S34:T45" si="10">O34</f>
        <v>6</v>
      </c>
      <c r="T34" s="91">
        <f t="shared" si="10"/>
        <v>1080</v>
      </c>
      <c r="U34" s="92"/>
      <c r="V34" s="92"/>
      <c r="W34" s="92"/>
      <c r="X34" s="92"/>
      <c r="Y34" s="93"/>
      <c r="Z34" s="94"/>
      <c r="AA34" s="94"/>
    </row>
    <row r="35" spans="1:27" s="95" customFormat="1" ht="35.25" customHeight="1" x14ac:dyDescent="0.25">
      <c r="A35" s="698" t="s">
        <v>156</v>
      </c>
      <c r="B35" s="699"/>
      <c r="C35" s="699"/>
      <c r="D35" s="699"/>
      <c r="E35" s="699"/>
      <c r="F35" s="699"/>
      <c r="G35" s="699"/>
      <c r="H35" s="699"/>
      <c r="I35" s="699"/>
      <c r="J35" s="699"/>
      <c r="K35" s="699"/>
      <c r="L35" s="699"/>
      <c r="M35" s="699"/>
      <c r="N35" s="699"/>
      <c r="O35" s="699"/>
      <c r="P35" s="699"/>
      <c r="Q35" s="700"/>
      <c r="R35" s="90"/>
      <c r="S35" s="91">
        <f t="shared" si="10"/>
        <v>0</v>
      </c>
      <c r="T35" s="91">
        <f t="shared" si="10"/>
        <v>0</v>
      </c>
      <c r="U35" s="92"/>
      <c r="V35" s="92"/>
      <c r="W35" s="92"/>
      <c r="X35" s="92"/>
      <c r="Y35" s="93"/>
      <c r="Z35" s="94"/>
      <c r="AA35" s="94"/>
    </row>
    <row r="36" spans="1:27" s="95" customFormat="1" ht="47.25" customHeight="1" x14ac:dyDescent="0.25">
      <c r="A36" s="89">
        <v>1</v>
      </c>
      <c r="B36" s="154" t="s">
        <v>162</v>
      </c>
      <c r="C36" s="171" t="s">
        <v>58</v>
      </c>
      <c r="D36" s="125">
        <v>2</v>
      </c>
      <c r="E36" s="157"/>
      <c r="F36" s="102">
        <v>0.5</v>
      </c>
      <c r="G36" s="156">
        <v>18</v>
      </c>
      <c r="H36" s="102">
        <v>0.625</v>
      </c>
      <c r="I36" s="156">
        <f>+G36</f>
        <v>18</v>
      </c>
      <c r="J36" s="102"/>
      <c r="K36" s="172" t="s">
        <v>116</v>
      </c>
      <c r="L36" s="102"/>
      <c r="M36" s="172" t="s">
        <v>161</v>
      </c>
      <c r="N36" s="126">
        <f t="shared" ref="N36:N39" si="11">VALUE(DAY(I36)*24*60+VALUE(HOUR(H36)*60+MINUTE(H36)))-SUM(VALUE(DAY(G36)*24*60+VALUE(HOUR(F36)*60+MINUTE(F36))))</f>
        <v>180</v>
      </c>
      <c r="O36" s="89">
        <v>1412</v>
      </c>
      <c r="P36" s="156">
        <f t="shared" ref="P36:P39" si="12">O36*N36</f>
        <v>254160</v>
      </c>
      <c r="Q36" s="89">
        <v>2</v>
      </c>
      <c r="R36" s="90"/>
      <c r="S36" s="91">
        <f t="shared" si="10"/>
        <v>1412</v>
      </c>
      <c r="T36" s="91">
        <f t="shared" si="10"/>
        <v>254160</v>
      </c>
      <c r="U36" s="92"/>
      <c r="V36" s="92"/>
      <c r="W36" s="92"/>
      <c r="X36" s="92"/>
      <c r="Y36" s="93"/>
      <c r="Z36" s="94"/>
      <c r="AA36" s="94"/>
    </row>
    <row r="37" spans="1:27" s="95" customFormat="1" ht="47.25" customHeight="1" x14ac:dyDescent="0.25">
      <c r="A37" s="89">
        <v>2</v>
      </c>
      <c r="B37" s="154" t="s">
        <v>101</v>
      </c>
      <c r="C37" s="171" t="s">
        <v>56</v>
      </c>
      <c r="D37" s="125">
        <v>2.5</v>
      </c>
      <c r="E37" s="157"/>
      <c r="F37" s="102">
        <v>0.5</v>
      </c>
      <c r="G37" s="156">
        <v>18</v>
      </c>
      <c r="H37" s="102">
        <v>0.625</v>
      </c>
      <c r="I37" s="156">
        <f>+G37</f>
        <v>18</v>
      </c>
      <c r="J37" s="102"/>
      <c r="K37" s="172" t="s">
        <v>116</v>
      </c>
      <c r="L37" s="102"/>
      <c r="M37" s="172" t="s">
        <v>152</v>
      </c>
      <c r="N37" s="126">
        <f t="shared" si="11"/>
        <v>180</v>
      </c>
      <c r="O37" s="89">
        <v>4016</v>
      </c>
      <c r="P37" s="156">
        <f t="shared" si="12"/>
        <v>722880</v>
      </c>
      <c r="Q37" s="89">
        <v>2</v>
      </c>
      <c r="R37" s="90"/>
      <c r="S37" s="91">
        <f t="shared" si="10"/>
        <v>4016</v>
      </c>
      <c r="T37" s="91">
        <f t="shared" si="10"/>
        <v>722880</v>
      </c>
      <c r="U37" s="92"/>
      <c r="V37" s="92"/>
      <c r="W37" s="92"/>
      <c r="X37" s="92"/>
      <c r="Y37" s="93"/>
      <c r="Z37" s="94"/>
      <c r="AA37" s="94"/>
    </row>
    <row r="38" spans="1:27" s="95" customFormat="1" ht="47.25" customHeight="1" x14ac:dyDescent="0.25">
      <c r="A38" s="89">
        <v>3</v>
      </c>
      <c r="B38" s="154" t="s">
        <v>250</v>
      </c>
      <c r="C38" s="171" t="s">
        <v>58</v>
      </c>
      <c r="D38" s="125">
        <v>2.5</v>
      </c>
      <c r="E38" s="157"/>
      <c r="F38" s="102">
        <v>0.5</v>
      </c>
      <c r="G38" s="156">
        <v>18</v>
      </c>
      <c r="H38" s="102">
        <v>0.625</v>
      </c>
      <c r="I38" s="156">
        <f>+G38</f>
        <v>18</v>
      </c>
      <c r="J38" s="102"/>
      <c r="K38" s="172" t="s">
        <v>116</v>
      </c>
      <c r="L38" s="102"/>
      <c r="M38" s="172" t="s">
        <v>251</v>
      </c>
      <c r="N38" s="126">
        <f t="shared" si="11"/>
        <v>180</v>
      </c>
      <c r="O38" s="89">
        <v>3891</v>
      </c>
      <c r="P38" s="156">
        <f t="shared" si="12"/>
        <v>700380</v>
      </c>
      <c r="Q38" s="89">
        <v>2</v>
      </c>
      <c r="R38" s="90"/>
      <c r="S38" s="91">
        <f t="shared" si="10"/>
        <v>3891</v>
      </c>
      <c r="T38" s="91">
        <f t="shared" si="10"/>
        <v>700380</v>
      </c>
      <c r="U38" s="92"/>
      <c r="V38" s="92"/>
      <c r="W38" s="92"/>
      <c r="X38" s="92"/>
      <c r="Y38" s="93"/>
      <c r="Z38" s="94"/>
      <c r="AA38" s="94"/>
    </row>
    <row r="39" spans="1:27" s="95" customFormat="1" ht="47.25" customHeight="1" x14ac:dyDescent="0.25">
      <c r="A39" s="89">
        <v>4</v>
      </c>
      <c r="B39" s="154" t="s">
        <v>103</v>
      </c>
      <c r="C39" s="171" t="s">
        <v>57</v>
      </c>
      <c r="D39" s="125">
        <v>3</v>
      </c>
      <c r="E39" s="157"/>
      <c r="F39" s="102">
        <v>0.5</v>
      </c>
      <c r="G39" s="156">
        <v>18</v>
      </c>
      <c r="H39" s="102">
        <v>0.625</v>
      </c>
      <c r="I39" s="156">
        <f>+G39</f>
        <v>18</v>
      </c>
      <c r="J39" s="102"/>
      <c r="K39" s="172" t="s">
        <v>116</v>
      </c>
      <c r="L39" s="102"/>
      <c r="M39" s="172" t="s">
        <v>153</v>
      </c>
      <c r="N39" s="126">
        <f t="shared" si="11"/>
        <v>180</v>
      </c>
      <c r="O39" s="89">
        <v>3725</v>
      </c>
      <c r="P39" s="156">
        <f t="shared" si="12"/>
        <v>670500</v>
      </c>
      <c r="Q39" s="89">
        <v>2</v>
      </c>
      <c r="R39" s="90"/>
      <c r="S39" s="91">
        <f t="shared" si="10"/>
        <v>3725</v>
      </c>
      <c r="T39" s="91">
        <f t="shared" si="10"/>
        <v>670500</v>
      </c>
      <c r="U39" s="92"/>
      <c r="V39" s="92"/>
      <c r="W39" s="92"/>
      <c r="X39" s="92"/>
      <c r="Y39" s="93"/>
      <c r="Z39" s="94"/>
      <c r="AA39" s="94"/>
    </row>
    <row r="40" spans="1:27" s="95" customFormat="1" ht="35.25" customHeight="1" x14ac:dyDescent="0.25">
      <c r="A40" s="698" t="s">
        <v>157</v>
      </c>
      <c r="B40" s="699"/>
      <c r="C40" s="699"/>
      <c r="D40" s="699"/>
      <c r="E40" s="699"/>
      <c r="F40" s="699"/>
      <c r="G40" s="699"/>
      <c r="H40" s="699"/>
      <c r="I40" s="699"/>
      <c r="J40" s="699"/>
      <c r="K40" s="699"/>
      <c r="L40" s="699"/>
      <c r="M40" s="699"/>
      <c r="N40" s="699"/>
      <c r="O40" s="699"/>
      <c r="P40" s="699"/>
      <c r="Q40" s="700"/>
      <c r="R40" s="90"/>
      <c r="S40" s="91">
        <f t="shared" si="10"/>
        <v>0</v>
      </c>
      <c r="T40" s="91">
        <f t="shared" si="10"/>
        <v>0</v>
      </c>
      <c r="U40" s="92"/>
      <c r="V40" s="92"/>
      <c r="W40" s="92"/>
      <c r="X40" s="92"/>
      <c r="Y40" s="93"/>
      <c r="Z40" s="94"/>
      <c r="AA40" s="94"/>
    </row>
    <row r="41" spans="1:27" s="95" customFormat="1" ht="51.75" customHeight="1" x14ac:dyDescent="0.25">
      <c r="A41" s="89">
        <v>1</v>
      </c>
      <c r="B41" s="154" t="s">
        <v>97</v>
      </c>
      <c r="C41" s="171" t="s">
        <v>60</v>
      </c>
      <c r="D41" s="125">
        <v>2</v>
      </c>
      <c r="E41" s="157"/>
      <c r="F41" s="102">
        <v>0.5</v>
      </c>
      <c r="G41" s="156">
        <v>18</v>
      </c>
      <c r="H41" s="102">
        <v>0.625</v>
      </c>
      <c r="I41" s="156">
        <f>+G41</f>
        <v>18</v>
      </c>
      <c r="J41" s="102"/>
      <c r="K41" s="172" t="s">
        <v>116</v>
      </c>
      <c r="L41" s="102"/>
      <c r="M41" s="172" t="s">
        <v>160</v>
      </c>
      <c r="N41" s="126">
        <f t="shared" ref="N41:N45" si="13">VALUE(DAY(I41)*24*60+VALUE(HOUR(H41)*60+MINUTE(H41)))-SUM(VALUE(DAY(G41)*24*60+VALUE(HOUR(F41)*60+MINUTE(F41))))</f>
        <v>180</v>
      </c>
      <c r="O41" s="89">
        <v>910</v>
      </c>
      <c r="P41" s="156">
        <f t="shared" ref="P41:P45" si="14">O41*N41</f>
        <v>163800</v>
      </c>
      <c r="Q41" s="89">
        <v>2</v>
      </c>
      <c r="R41" s="90"/>
      <c r="S41" s="91">
        <f t="shared" si="10"/>
        <v>910</v>
      </c>
      <c r="T41" s="91">
        <f t="shared" si="10"/>
        <v>163800</v>
      </c>
      <c r="U41" s="92"/>
      <c r="V41" s="92"/>
      <c r="W41" s="92"/>
      <c r="X41" s="92"/>
      <c r="Y41" s="93"/>
      <c r="Z41" s="94"/>
      <c r="AA41" s="94"/>
    </row>
    <row r="42" spans="1:27" s="95" customFormat="1" ht="51.75" customHeight="1" x14ac:dyDescent="0.25">
      <c r="A42" s="89">
        <v>2</v>
      </c>
      <c r="B42" s="154" t="s">
        <v>99</v>
      </c>
      <c r="C42" s="171" t="s">
        <v>60</v>
      </c>
      <c r="D42" s="125">
        <v>2</v>
      </c>
      <c r="E42" s="157"/>
      <c r="F42" s="102">
        <v>0.5</v>
      </c>
      <c r="G42" s="156">
        <v>18</v>
      </c>
      <c r="H42" s="102">
        <v>0.625</v>
      </c>
      <c r="I42" s="156">
        <f>+G42</f>
        <v>18</v>
      </c>
      <c r="J42" s="102"/>
      <c r="K42" s="172" t="s">
        <v>116</v>
      </c>
      <c r="L42" s="102"/>
      <c r="M42" s="172" t="s">
        <v>163</v>
      </c>
      <c r="N42" s="126">
        <f t="shared" si="13"/>
        <v>180</v>
      </c>
      <c r="O42" s="89">
        <v>429</v>
      </c>
      <c r="P42" s="156">
        <f t="shared" si="14"/>
        <v>77220</v>
      </c>
      <c r="Q42" s="89">
        <v>2</v>
      </c>
      <c r="R42" s="90"/>
      <c r="S42" s="91">
        <f t="shared" si="10"/>
        <v>429</v>
      </c>
      <c r="T42" s="91">
        <f t="shared" si="10"/>
        <v>77220</v>
      </c>
      <c r="U42" s="92"/>
      <c r="V42" s="92"/>
      <c r="W42" s="92"/>
      <c r="X42" s="92"/>
      <c r="Y42" s="93"/>
      <c r="Z42" s="94"/>
      <c r="AA42" s="94"/>
    </row>
    <row r="43" spans="1:27" s="95" customFormat="1" ht="51.75" customHeight="1" x14ac:dyDescent="0.25">
      <c r="A43" s="89">
        <v>3</v>
      </c>
      <c r="B43" s="154" t="s">
        <v>100</v>
      </c>
      <c r="C43" s="171" t="s">
        <v>56</v>
      </c>
      <c r="D43" s="125">
        <v>3</v>
      </c>
      <c r="E43" s="157"/>
      <c r="F43" s="102">
        <v>0.5</v>
      </c>
      <c r="G43" s="156">
        <v>18</v>
      </c>
      <c r="H43" s="102">
        <v>0.625</v>
      </c>
      <c r="I43" s="156">
        <f>+G43</f>
        <v>18</v>
      </c>
      <c r="J43" s="102"/>
      <c r="K43" s="172" t="s">
        <v>116</v>
      </c>
      <c r="L43" s="102"/>
      <c r="M43" s="172" t="s">
        <v>164</v>
      </c>
      <c r="N43" s="126">
        <f t="shared" si="13"/>
        <v>180</v>
      </c>
      <c r="O43" s="89">
        <v>5666</v>
      </c>
      <c r="P43" s="156">
        <f t="shared" si="14"/>
        <v>1019880</v>
      </c>
      <c r="Q43" s="89">
        <v>2</v>
      </c>
      <c r="R43" s="90"/>
      <c r="S43" s="91">
        <f t="shared" si="10"/>
        <v>5666</v>
      </c>
      <c r="T43" s="91">
        <f t="shared" si="10"/>
        <v>1019880</v>
      </c>
      <c r="U43" s="92"/>
      <c r="V43" s="92"/>
      <c r="W43" s="92"/>
      <c r="X43" s="92"/>
      <c r="Y43" s="93"/>
      <c r="Z43" s="94"/>
      <c r="AA43" s="94"/>
    </row>
    <row r="44" spans="1:27" s="95" customFormat="1" ht="51.75" customHeight="1" x14ac:dyDescent="0.25">
      <c r="A44" s="89">
        <v>4</v>
      </c>
      <c r="B44" s="154" t="s">
        <v>158</v>
      </c>
      <c r="C44" s="171" t="s">
        <v>28</v>
      </c>
      <c r="D44" s="125">
        <v>2</v>
      </c>
      <c r="E44" s="157"/>
      <c r="F44" s="102">
        <v>0.5</v>
      </c>
      <c r="G44" s="156">
        <v>18</v>
      </c>
      <c r="H44" s="102">
        <v>0.625</v>
      </c>
      <c r="I44" s="156">
        <f>+G44</f>
        <v>18</v>
      </c>
      <c r="J44" s="102"/>
      <c r="K44" s="172" t="s">
        <v>116</v>
      </c>
      <c r="L44" s="102"/>
      <c r="M44" s="172" t="s">
        <v>165</v>
      </c>
      <c r="N44" s="126">
        <f t="shared" si="13"/>
        <v>180</v>
      </c>
      <c r="O44" s="89">
        <v>3629</v>
      </c>
      <c r="P44" s="156">
        <f t="shared" si="14"/>
        <v>653220</v>
      </c>
      <c r="Q44" s="89">
        <v>2</v>
      </c>
      <c r="R44" s="90"/>
      <c r="S44" s="91">
        <f t="shared" si="10"/>
        <v>3629</v>
      </c>
      <c r="T44" s="91">
        <f t="shared" si="10"/>
        <v>653220</v>
      </c>
      <c r="U44" s="92"/>
      <c r="V44" s="92"/>
      <c r="W44" s="92"/>
      <c r="X44" s="92"/>
      <c r="Y44" s="93"/>
      <c r="Z44" s="94"/>
      <c r="AA44" s="94"/>
    </row>
    <row r="45" spans="1:27" s="95" customFormat="1" ht="51.75" customHeight="1" x14ac:dyDescent="0.25">
      <c r="A45" s="89">
        <v>5</v>
      </c>
      <c r="B45" s="154" t="s">
        <v>159</v>
      </c>
      <c r="C45" s="171" t="s">
        <v>60</v>
      </c>
      <c r="D45" s="125">
        <v>1</v>
      </c>
      <c r="E45" s="157"/>
      <c r="F45" s="102">
        <v>0.5</v>
      </c>
      <c r="G45" s="156">
        <v>18</v>
      </c>
      <c r="H45" s="102">
        <v>0.625</v>
      </c>
      <c r="I45" s="156">
        <f>+G45</f>
        <v>18</v>
      </c>
      <c r="J45" s="102"/>
      <c r="K45" s="172" t="s">
        <v>116</v>
      </c>
      <c r="L45" s="102"/>
      <c r="M45" s="172" t="s">
        <v>166</v>
      </c>
      <c r="N45" s="126">
        <f t="shared" si="13"/>
        <v>180</v>
      </c>
      <c r="O45" s="89">
        <v>1453</v>
      </c>
      <c r="P45" s="156">
        <f t="shared" si="14"/>
        <v>261540</v>
      </c>
      <c r="Q45" s="89">
        <v>2</v>
      </c>
      <c r="R45" s="90"/>
      <c r="S45" s="91">
        <f t="shared" si="10"/>
        <v>1453</v>
      </c>
      <c r="T45" s="91">
        <f t="shared" si="10"/>
        <v>261540</v>
      </c>
      <c r="U45" s="92"/>
      <c r="V45" s="92"/>
      <c r="W45" s="92"/>
      <c r="X45" s="92"/>
      <c r="Y45" s="93"/>
      <c r="Z45" s="94"/>
      <c r="AA45" s="94"/>
    </row>
    <row r="46" spans="1:27" ht="39" customHeight="1" x14ac:dyDescent="0.2">
      <c r="A46" s="701" t="s">
        <v>248</v>
      </c>
      <c r="B46" s="702"/>
      <c r="C46" s="702"/>
      <c r="D46" s="702"/>
      <c r="E46" s="702"/>
      <c r="F46" s="702"/>
      <c r="G46" s="702"/>
      <c r="H46" s="702"/>
      <c r="I46" s="702"/>
      <c r="J46" s="702"/>
      <c r="K46" s="702"/>
      <c r="L46" s="702"/>
      <c r="M46" s="702"/>
      <c r="N46" s="702"/>
      <c r="O46" s="702"/>
      <c r="P46" s="702"/>
      <c r="Q46" s="703"/>
      <c r="S46" s="55"/>
      <c r="T46" s="55"/>
      <c r="U46" s="55"/>
      <c r="V46" s="56"/>
      <c r="W46" s="56"/>
      <c r="X46" s="56"/>
      <c r="Y46" s="139"/>
      <c r="Z46" s="53"/>
      <c r="AA46" s="53"/>
    </row>
    <row r="47" spans="1:27" s="95" customFormat="1" ht="53.25" customHeight="1" x14ac:dyDescent="0.25">
      <c r="A47" s="167" t="s">
        <v>7</v>
      </c>
      <c r="B47" s="168" t="s">
        <v>147</v>
      </c>
      <c r="C47" s="89" t="s">
        <v>148</v>
      </c>
      <c r="D47" s="89">
        <v>45</v>
      </c>
      <c r="E47" s="169">
        <v>0.47916666666666669</v>
      </c>
      <c r="F47" s="102">
        <v>0.875</v>
      </c>
      <c r="G47" s="156">
        <v>18</v>
      </c>
      <c r="H47" s="102">
        <v>0.97916666666666663</v>
      </c>
      <c r="I47" s="156">
        <f>+G47</f>
        <v>18</v>
      </c>
      <c r="J47" s="168"/>
      <c r="K47" s="165" t="s">
        <v>150</v>
      </c>
      <c r="L47" s="170"/>
      <c r="M47" s="158"/>
      <c r="N47" s="158"/>
      <c r="O47" s="158"/>
      <c r="P47" s="89"/>
      <c r="Q47" s="89"/>
      <c r="R47" s="90"/>
      <c r="S47" s="91"/>
      <c r="T47" s="91"/>
      <c r="U47" s="91"/>
      <c r="V47" s="92"/>
      <c r="W47" s="92"/>
      <c r="X47" s="92"/>
      <c r="Y47" s="93"/>
      <c r="Z47" s="94"/>
      <c r="AA47" s="94"/>
    </row>
    <row r="48" spans="1:27" s="95" customFormat="1" ht="30.75" customHeight="1" x14ac:dyDescent="0.25">
      <c r="A48" s="167" t="s">
        <v>8</v>
      </c>
      <c r="B48" s="698" t="s">
        <v>149</v>
      </c>
      <c r="C48" s="699"/>
      <c r="D48" s="699"/>
      <c r="E48" s="699"/>
      <c r="F48" s="699"/>
      <c r="G48" s="699"/>
      <c r="H48" s="699"/>
      <c r="I48" s="699"/>
      <c r="J48" s="699"/>
      <c r="K48" s="699"/>
      <c r="L48" s="699"/>
      <c r="M48" s="699"/>
      <c r="N48" s="699"/>
      <c r="O48" s="699"/>
      <c r="P48" s="699"/>
      <c r="Q48" s="700"/>
      <c r="R48" s="90"/>
      <c r="S48" s="91"/>
      <c r="T48" s="91"/>
      <c r="U48" s="91"/>
      <c r="V48" s="92"/>
      <c r="W48" s="92"/>
      <c r="X48" s="92"/>
      <c r="Y48" s="93"/>
      <c r="Z48" s="94"/>
      <c r="AA48" s="94"/>
    </row>
    <row r="49" spans="1:27" s="95" customFormat="1" ht="33.75" customHeight="1" x14ac:dyDescent="0.25">
      <c r="A49" s="698" t="s">
        <v>151</v>
      </c>
      <c r="B49" s="699"/>
      <c r="C49" s="699"/>
      <c r="D49" s="699"/>
      <c r="E49" s="699"/>
      <c r="F49" s="699"/>
      <c r="G49" s="699"/>
      <c r="H49" s="699"/>
      <c r="I49" s="699"/>
      <c r="J49" s="699"/>
      <c r="K49" s="699"/>
      <c r="L49" s="699"/>
      <c r="M49" s="699"/>
      <c r="N49" s="699"/>
      <c r="O49" s="699"/>
      <c r="P49" s="699"/>
      <c r="Q49" s="700"/>
      <c r="R49" s="90"/>
      <c r="S49" s="91"/>
      <c r="T49" s="91"/>
      <c r="U49" s="91"/>
      <c r="V49" s="92"/>
      <c r="W49" s="92"/>
      <c r="X49" s="92"/>
      <c r="Y49" s="93"/>
      <c r="Z49" s="94"/>
      <c r="AA49" s="94"/>
    </row>
    <row r="50" spans="1:27" s="95" customFormat="1" ht="48" customHeight="1" x14ac:dyDescent="0.25">
      <c r="A50" s="89">
        <v>1</v>
      </c>
      <c r="B50" s="154" t="s">
        <v>172</v>
      </c>
      <c r="C50" s="171" t="s">
        <v>56</v>
      </c>
      <c r="D50" s="125">
        <v>2</v>
      </c>
      <c r="E50" s="157"/>
      <c r="F50" s="102">
        <v>0.875</v>
      </c>
      <c r="G50" s="156">
        <v>18</v>
      </c>
      <c r="H50" s="102">
        <v>0.97916666666666663</v>
      </c>
      <c r="I50" s="156">
        <f t="shared" ref="I50:I54" si="15">+G50</f>
        <v>18</v>
      </c>
      <c r="J50" s="102"/>
      <c r="K50" s="172" t="s">
        <v>116</v>
      </c>
      <c r="L50" s="102"/>
      <c r="M50" s="172" t="s">
        <v>173</v>
      </c>
      <c r="N50" s="126">
        <f t="shared" ref="N50:N54" si="16">VALUE(DAY(I50)*24*60+VALUE(HOUR(H50)*60+MINUTE(H50)))-SUM(VALUE(DAY(G50)*24*60+VALUE(HOUR(F50)*60+MINUTE(F50))))</f>
        <v>150</v>
      </c>
      <c r="O50" s="173">
        <v>1481</v>
      </c>
      <c r="P50" s="156">
        <f t="shared" ref="P50:P54" si="17">O50*N50</f>
        <v>222150</v>
      </c>
      <c r="Q50" s="89">
        <v>2</v>
      </c>
      <c r="R50" s="90"/>
      <c r="S50" s="91">
        <f t="shared" si="0"/>
        <v>1481</v>
      </c>
      <c r="T50" s="91">
        <f t="shared" si="0"/>
        <v>222150</v>
      </c>
      <c r="U50" s="92"/>
      <c r="V50" s="92"/>
      <c r="W50" s="92"/>
      <c r="X50" s="92"/>
      <c r="Y50" s="93"/>
      <c r="Z50" s="94"/>
      <c r="AA50" s="94"/>
    </row>
    <row r="51" spans="1:27" s="95" customFormat="1" ht="48" customHeight="1" x14ac:dyDescent="0.25">
      <c r="A51" s="89">
        <v>2</v>
      </c>
      <c r="B51" s="154" t="s">
        <v>169</v>
      </c>
      <c r="C51" s="171" t="s">
        <v>56</v>
      </c>
      <c r="D51" s="125">
        <v>2</v>
      </c>
      <c r="E51" s="157"/>
      <c r="F51" s="102">
        <v>0.875</v>
      </c>
      <c r="G51" s="156">
        <v>18</v>
      </c>
      <c r="H51" s="102">
        <v>0.97916666666666663</v>
      </c>
      <c r="I51" s="156">
        <f t="shared" si="15"/>
        <v>18</v>
      </c>
      <c r="J51" s="102"/>
      <c r="K51" s="172" t="s">
        <v>116</v>
      </c>
      <c r="L51" s="102"/>
      <c r="M51" s="172" t="s">
        <v>174</v>
      </c>
      <c r="N51" s="126">
        <f t="shared" si="16"/>
        <v>150</v>
      </c>
      <c r="O51" s="173">
        <v>2148</v>
      </c>
      <c r="P51" s="156">
        <f t="shared" si="17"/>
        <v>322200</v>
      </c>
      <c r="Q51" s="89">
        <v>2</v>
      </c>
      <c r="R51" s="90"/>
      <c r="S51" s="91">
        <f t="shared" si="0"/>
        <v>2148</v>
      </c>
      <c r="T51" s="91">
        <f t="shared" si="0"/>
        <v>322200</v>
      </c>
      <c r="U51" s="92"/>
      <c r="V51" s="92"/>
      <c r="W51" s="92"/>
      <c r="X51" s="92"/>
      <c r="Y51" s="93"/>
      <c r="Z51" s="94"/>
      <c r="AA51" s="94"/>
    </row>
    <row r="52" spans="1:27" s="95" customFormat="1" ht="48" customHeight="1" x14ac:dyDescent="0.25">
      <c r="A52" s="89">
        <v>3</v>
      </c>
      <c r="B52" s="154" t="s">
        <v>171</v>
      </c>
      <c r="C52" s="171" t="s">
        <v>28</v>
      </c>
      <c r="D52" s="125">
        <v>2</v>
      </c>
      <c r="E52" s="157"/>
      <c r="F52" s="102">
        <v>0.875</v>
      </c>
      <c r="G52" s="156">
        <v>18</v>
      </c>
      <c r="H52" s="102">
        <v>0.97916666666666663</v>
      </c>
      <c r="I52" s="156">
        <f t="shared" si="15"/>
        <v>18</v>
      </c>
      <c r="J52" s="102"/>
      <c r="K52" s="172" t="s">
        <v>116</v>
      </c>
      <c r="L52" s="102"/>
      <c r="M52" s="172" t="s">
        <v>175</v>
      </c>
      <c r="N52" s="126">
        <f t="shared" si="16"/>
        <v>150</v>
      </c>
      <c r="O52" s="173">
        <v>1252</v>
      </c>
      <c r="P52" s="156">
        <f t="shared" si="17"/>
        <v>187800</v>
      </c>
      <c r="Q52" s="89">
        <v>2</v>
      </c>
      <c r="R52" s="90"/>
      <c r="S52" s="91">
        <f t="shared" si="0"/>
        <v>1252</v>
      </c>
      <c r="T52" s="91">
        <f t="shared" si="0"/>
        <v>187800</v>
      </c>
      <c r="U52" s="92"/>
      <c r="V52" s="92"/>
      <c r="W52" s="92"/>
      <c r="X52" s="92"/>
      <c r="Y52" s="93"/>
      <c r="Z52" s="94"/>
      <c r="AA52" s="94"/>
    </row>
    <row r="53" spans="1:27" s="95" customFormat="1" ht="48" customHeight="1" x14ac:dyDescent="0.25">
      <c r="A53" s="89">
        <v>5</v>
      </c>
      <c r="B53" s="154" t="s">
        <v>178</v>
      </c>
      <c r="C53" s="171" t="s">
        <v>61</v>
      </c>
      <c r="D53" s="125">
        <v>1</v>
      </c>
      <c r="E53" s="157"/>
      <c r="F53" s="102">
        <v>0.875</v>
      </c>
      <c r="G53" s="156">
        <v>18</v>
      </c>
      <c r="H53" s="102">
        <v>0.97916666666666663</v>
      </c>
      <c r="I53" s="156">
        <f t="shared" si="15"/>
        <v>18</v>
      </c>
      <c r="J53" s="102"/>
      <c r="K53" s="172" t="s">
        <v>116</v>
      </c>
      <c r="L53" s="102"/>
      <c r="M53" s="172" t="s">
        <v>177</v>
      </c>
      <c r="N53" s="126">
        <f t="shared" si="16"/>
        <v>150</v>
      </c>
      <c r="O53" s="173">
        <v>3773</v>
      </c>
      <c r="P53" s="156">
        <f t="shared" si="17"/>
        <v>565950</v>
      </c>
      <c r="Q53" s="89">
        <v>2</v>
      </c>
      <c r="R53" s="90"/>
      <c r="S53" s="91">
        <f t="shared" si="0"/>
        <v>3773</v>
      </c>
      <c r="T53" s="91">
        <f t="shared" si="0"/>
        <v>565950</v>
      </c>
      <c r="U53" s="92"/>
      <c r="V53" s="92"/>
      <c r="W53" s="92"/>
      <c r="X53" s="92"/>
      <c r="Y53" s="93"/>
      <c r="Z53" s="94"/>
      <c r="AA53" s="94"/>
    </row>
    <row r="54" spans="1:27" s="95" customFormat="1" ht="48" customHeight="1" x14ac:dyDescent="0.25">
      <c r="A54" s="89">
        <v>6</v>
      </c>
      <c r="B54" s="154" t="s">
        <v>170</v>
      </c>
      <c r="C54" s="155" t="s">
        <v>63</v>
      </c>
      <c r="D54" s="125">
        <v>3</v>
      </c>
      <c r="E54" s="157"/>
      <c r="F54" s="102">
        <v>0.875</v>
      </c>
      <c r="G54" s="156">
        <v>18</v>
      </c>
      <c r="H54" s="102">
        <v>0.97916666666666663</v>
      </c>
      <c r="I54" s="156">
        <f t="shared" si="15"/>
        <v>18</v>
      </c>
      <c r="J54" s="102"/>
      <c r="K54" s="172" t="s">
        <v>116</v>
      </c>
      <c r="L54" s="102"/>
      <c r="M54" s="172" t="s">
        <v>179</v>
      </c>
      <c r="N54" s="126">
        <f t="shared" si="16"/>
        <v>150</v>
      </c>
      <c r="O54" s="173">
        <v>1052</v>
      </c>
      <c r="P54" s="156">
        <f t="shared" si="17"/>
        <v>157800</v>
      </c>
      <c r="Q54" s="89">
        <v>2</v>
      </c>
      <c r="R54" s="90"/>
      <c r="S54" s="91">
        <f t="shared" si="0"/>
        <v>1052</v>
      </c>
      <c r="T54" s="91">
        <f t="shared" si="0"/>
        <v>157800</v>
      </c>
      <c r="U54" s="92"/>
      <c r="V54" s="92"/>
      <c r="W54" s="92"/>
      <c r="X54" s="92"/>
      <c r="Y54" s="93"/>
      <c r="Z54" s="94"/>
      <c r="AA54" s="94"/>
    </row>
    <row r="55" spans="1:27" s="95" customFormat="1" ht="35.25" customHeight="1" x14ac:dyDescent="0.25">
      <c r="A55" s="698" t="s">
        <v>155</v>
      </c>
      <c r="B55" s="699"/>
      <c r="C55" s="699"/>
      <c r="D55" s="699"/>
      <c r="E55" s="699"/>
      <c r="F55" s="699"/>
      <c r="G55" s="699"/>
      <c r="H55" s="699"/>
      <c r="I55" s="699"/>
      <c r="J55" s="699"/>
      <c r="K55" s="699"/>
      <c r="L55" s="699"/>
      <c r="M55" s="699"/>
      <c r="N55" s="699"/>
      <c r="O55" s="699"/>
      <c r="P55" s="699"/>
      <c r="Q55" s="700"/>
      <c r="R55" s="90"/>
      <c r="S55" s="91">
        <f t="shared" si="0"/>
        <v>0</v>
      </c>
      <c r="T55" s="91">
        <f t="shared" si="0"/>
        <v>0</v>
      </c>
      <c r="U55" s="92"/>
      <c r="V55" s="92"/>
      <c r="W55" s="92"/>
      <c r="X55" s="92"/>
      <c r="Y55" s="93"/>
      <c r="Z55" s="94"/>
      <c r="AA55" s="94"/>
    </row>
    <row r="56" spans="1:27" s="95" customFormat="1" ht="60.75" customHeight="1" x14ac:dyDescent="0.25">
      <c r="A56" s="89">
        <v>1</v>
      </c>
      <c r="B56" s="154" t="s">
        <v>180</v>
      </c>
      <c r="C56" s="171" t="s">
        <v>59</v>
      </c>
      <c r="D56" s="125">
        <v>2</v>
      </c>
      <c r="E56" s="157"/>
      <c r="F56" s="102">
        <v>0.875</v>
      </c>
      <c r="G56" s="156">
        <v>18</v>
      </c>
      <c r="H56" s="102">
        <v>0.97916666666666663</v>
      </c>
      <c r="I56" s="156">
        <f>+G56</f>
        <v>18</v>
      </c>
      <c r="J56" s="102"/>
      <c r="K56" s="172" t="s">
        <v>116</v>
      </c>
      <c r="L56" s="102"/>
      <c r="M56" s="172" t="s">
        <v>183</v>
      </c>
      <c r="N56" s="126">
        <f t="shared" ref="N56:N59" si="18">VALUE(DAY(I56)*24*60+VALUE(HOUR(H56)*60+MINUTE(H56)))-SUM(VALUE(DAY(G56)*24*60+VALUE(HOUR(F56)*60+MINUTE(F56))))</f>
        <v>150</v>
      </c>
      <c r="O56" s="173">
        <v>1844</v>
      </c>
      <c r="P56" s="156">
        <f t="shared" ref="P56:P59" si="19">O56*N56</f>
        <v>276600</v>
      </c>
      <c r="Q56" s="89">
        <v>2</v>
      </c>
      <c r="R56" s="90"/>
      <c r="S56" s="91">
        <f t="shared" si="0"/>
        <v>1844</v>
      </c>
      <c r="T56" s="91">
        <f t="shared" si="0"/>
        <v>276600</v>
      </c>
      <c r="U56" s="92"/>
      <c r="V56" s="92"/>
      <c r="W56" s="92"/>
      <c r="X56" s="92"/>
      <c r="Y56" s="93"/>
      <c r="Z56" s="94"/>
      <c r="AA56" s="94"/>
    </row>
    <row r="57" spans="1:27" s="95" customFormat="1" ht="60.75" customHeight="1" x14ac:dyDescent="0.25">
      <c r="A57" s="89">
        <v>2</v>
      </c>
      <c r="B57" s="154" t="s">
        <v>181</v>
      </c>
      <c r="C57" s="171" t="s">
        <v>63</v>
      </c>
      <c r="D57" s="125">
        <v>2.5</v>
      </c>
      <c r="E57" s="157"/>
      <c r="F57" s="102">
        <v>0.875</v>
      </c>
      <c r="G57" s="156">
        <v>18</v>
      </c>
      <c r="H57" s="102">
        <v>0.97916666666666663</v>
      </c>
      <c r="I57" s="156">
        <f>+G57</f>
        <v>18</v>
      </c>
      <c r="J57" s="102"/>
      <c r="K57" s="172" t="s">
        <v>116</v>
      </c>
      <c r="L57" s="102"/>
      <c r="M57" s="172" t="s">
        <v>184</v>
      </c>
      <c r="N57" s="126">
        <f t="shared" si="18"/>
        <v>150</v>
      </c>
      <c r="O57" s="173">
        <v>3112</v>
      </c>
      <c r="P57" s="156">
        <f t="shared" si="19"/>
        <v>466800</v>
      </c>
      <c r="Q57" s="89">
        <v>2</v>
      </c>
      <c r="R57" s="90"/>
      <c r="S57" s="91">
        <f t="shared" si="0"/>
        <v>3112</v>
      </c>
      <c r="T57" s="91">
        <f t="shared" si="0"/>
        <v>466800</v>
      </c>
      <c r="U57" s="92"/>
      <c r="V57" s="92"/>
      <c r="W57" s="92"/>
      <c r="X57" s="92"/>
      <c r="Y57" s="93"/>
      <c r="Z57" s="94"/>
      <c r="AA57" s="94"/>
    </row>
    <row r="58" spans="1:27" s="95" customFormat="1" ht="60.75" customHeight="1" x14ac:dyDescent="0.25">
      <c r="A58" s="89">
        <v>3</v>
      </c>
      <c r="B58" s="154" t="s">
        <v>105</v>
      </c>
      <c r="C58" s="171" t="s">
        <v>58</v>
      </c>
      <c r="D58" s="125">
        <v>2.5</v>
      </c>
      <c r="E58" s="157"/>
      <c r="F58" s="102">
        <v>0.875</v>
      </c>
      <c r="G58" s="156">
        <v>18</v>
      </c>
      <c r="H58" s="102">
        <v>0.97916666666666663</v>
      </c>
      <c r="I58" s="156">
        <f>+G58</f>
        <v>18</v>
      </c>
      <c r="J58" s="102"/>
      <c r="K58" s="172" t="s">
        <v>116</v>
      </c>
      <c r="L58" s="102"/>
      <c r="M58" s="172" t="s">
        <v>185</v>
      </c>
      <c r="N58" s="126">
        <f t="shared" si="18"/>
        <v>150</v>
      </c>
      <c r="O58" s="173">
        <v>1983</v>
      </c>
      <c r="P58" s="156">
        <f t="shared" si="19"/>
        <v>297450</v>
      </c>
      <c r="Q58" s="89">
        <v>2</v>
      </c>
      <c r="R58" s="90"/>
      <c r="S58" s="91">
        <f t="shared" si="0"/>
        <v>1983</v>
      </c>
      <c r="T58" s="91">
        <f t="shared" si="0"/>
        <v>297450</v>
      </c>
      <c r="U58" s="92"/>
      <c r="V58" s="92"/>
      <c r="W58" s="92"/>
      <c r="X58" s="92"/>
      <c r="Y58" s="93"/>
      <c r="Z58" s="94"/>
      <c r="AA58" s="94"/>
    </row>
    <row r="59" spans="1:27" s="95" customFormat="1" ht="60.75" customHeight="1" x14ac:dyDescent="0.25">
      <c r="A59" s="89">
        <v>4</v>
      </c>
      <c r="B59" s="154" t="s">
        <v>182</v>
      </c>
      <c r="C59" s="171" t="s">
        <v>64</v>
      </c>
      <c r="D59" s="125">
        <v>3</v>
      </c>
      <c r="E59" s="157"/>
      <c r="F59" s="102">
        <v>0.875</v>
      </c>
      <c r="G59" s="156">
        <v>18</v>
      </c>
      <c r="H59" s="102">
        <v>0.97916666666666663</v>
      </c>
      <c r="I59" s="156">
        <f>+G59</f>
        <v>18</v>
      </c>
      <c r="J59" s="102"/>
      <c r="K59" s="172" t="s">
        <v>116</v>
      </c>
      <c r="L59" s="102"/>
      <c r="M59" s="172" t="s">
        <v>186</v>
      </c>
      <c r="N59" s="126">
        <f t="shared" si="18"/>
        <v>150</v>
      </c>
      <c r="O59" s="173">
        <v>602</v>
      </c>
      <c r="P59" s="156">
        <f t="shared" si="19"/>
        <v>90300</v>
      </c>
      <c r="Q59" s="89">
        <v>2</v>
      </c>
      <c r="R59" s="90"/>
      <c r="S59" s="91">
        <f t="shared" si="0"/>
        <v>602</v>
      </c>
      <c r="T59" s="91">
        <f t="shared" si="0"/>
        <v>90300</v>
      </c>
      <c r="U59" s="92"/>
      <c r="V59" s="92"/>
      <c r="W59" s="92"/>
      <c r="X59" s="92"/>
      <c r="Y59" s="93"/>
      <c r="Z59" s="94"/>
      <c r="AA59" s="94"/>
    </row>
    <row r="60" spans="1:27" s="95" customFormat="1" ht="35.25" customHeight="1" x14ac:dyDescent="0.25">
      <c r="A60" s="698" t="s">
        <v>154</v>
      </c>
      <c r="B60" s="699"/>
      <c r="C60" s="699"/>
      <c r="D60" s="699"/>
      <c r="E60" s="699"/>
      <c r="F60" s="699"/>
      <c r="G60" s="699"/>
      <c r="H60" s="699"/>
      <c r="I60" s="699"/>
      <c r="J60" s="699"/>
      <c r="K60" s="699"/>
      <c r="L60" s="699"/>
      <c r="M60" s="699"/>
      <c r="N60" s="699"/>
      <c r="O60" s="699"/>
      <c r="P60" s="699"/>
      <c r="Q60" s="700"/>
      <c r="R60" s="90"/>
      <c r="S60" s="91">
        <f t="shared" si="0"/>
        <v>0</v>
      </c>
      <c r="T60" s="91">
        <f t="shared" si="0"/>
        <v>0</v>
      </c>
      <c r="U60" s="92"/>
      <c r="V60" s="92"/>
      <c r="W60" s="92"/>
      <c r="X60" s="92"/>
      <c r="Y60" s="93"/>
      <c r="Z60" s="94"/>
      <c r="AA60" s="94"/>
    </row>
    <row r="61" spans="1:27" s="95" customFormat="1" ht="49.5" customHeight="1" x14ac:dyDescent="0.25">
      <c r="A61" s="89">
        <v>1</v>
      </c>
      <c r="B61" s="154" t="s">
        <v>252</v>
      </c>
      <c r="C61" s="171" t="s">
        <v>62</v>
      </c>
      <c r="D61" s="125">
        <v>3</v>
      </c>
      <c r="E61" s="157"/>
      <c r="F61" s="102">
        <v>0.875</v>
      </c>
      <c r="G61" s="156">
        <v>18</v>
      </c>
      <c r="H61" s="102">
        <v>0.97916666666666663</v>
      </c>
      <c r="I61" s="156">
        <f>+G61</f>
        <v>18</v>
      </c>
      <c r="J61" s="102"/>
      <c r="K61" s="172" t="s">
        <v>116</v>
      </c>
      <c r="L61" s="102"/>
      <c r="M61" s="172" t="s">
        <v>187</v>
      </c>
      <c r="N61" s="126">
        <f t="shared" ref="N61:N64" si="20">VALUE(DAY(I61)*24*60+VALUE(HOUR(H61)*60+MINUTE(H61)))-SUM(VALUE(DAY(G61)*24*60+VALUE(HOUR(F61)*60+MINUTE(F61))))</f>
        <v>150</v>
      </c>
      <c r="O61" s="173">
        <v>1434</v>
      </c>
      <c r="P61" s="156">
        <f t="shared" ref="P61:P64" si="21">O61*N61</f>
        <v>215100</v>
      </c>
      <c r="Q61" s="89">
        <v>2</v>
      </c>
      <c r="R61" s="90"/>
      <c r="S61" s="91">
        <f t="shared" ref="S61:T76" si="22">O61</f>
        <v>1434</v>
      </c>
      <c r="T61" s="91">
        <f t="shared" si="22"/>
        <v>215100</v>
      </c>
      <c r="U61" s="92"/>
      <c r="V61" s="92"/>
      <c r="W61" s="92"/>
      <c r="X61" s="92"/>
      <c r="Y61" s="93"/>
      <c r="Z61" s="94"/>
      <c r="AA61" s="94"/>
    </row>
    <row r="62" spans="1:27" s="95" customFormat="1" ht="49.5" customHeight="1" x14ac:dyDescent="0.25">
      <c r="A62" s="89">
        <v>2</v>
      </c>
      <c r="B62" s="154" t="s">
        <v>188</v>
      </c>
      <c r="C62" s="171" t="s">
        <v>63</v>
      </c>
      <c r="D62" s="125">
        <v>2.5</v>
      </c>
      <c r="E62" s="157"/>
      <c r="F62" s="102">
        <v>0.875</v>
      </c>
      <c r="G62" s="156">
        <v>18</v>
      </c>
      <c r="H62" s="102">
        <v>0.97916666666666663</v>
      </c>
      <c r="I62" s="156">
        <f>+G62</f>
        <v>18</v>
      </c>
      <c r="J62" s="102"/>
      <c r="K62" s="172" t="s">
        <v>116</v>
      </c>
      <c r="L62" s="102"/>
      <c r="M62" s="172" t="s">
        <v>191</v>
      </c>
      <c r="N62" s="126">
        <f t="shared" si="20"/>
        <v>150</v>
      </c>
      <c r="O62" s="173">
        <v>1131</v>
      </c>
      <c r="P62" s="156">
        <f t="shared" si="21"/>
        <v>169650</v>
      </c>
      <c r="Q62" s="89">
        <v>2</v>
      </c>
      <c r="R62" s="90"/>
      <c r="S62" s="91">
        <f t="shared" si="22"/>
        <v>1131</v>
      </c>
      <c r="T62" s="91">
        <f t="shared" si="22"/>
        <v>169650</v>
      </c>
      <c r="U62" s="92"/>
      <c r="V62" s="92"/>
      <c r="W62" s="92"/>
      <c r="X62" s="92"/>
      <c r="Y62" s="93"/>
      <c r="Z62" s="94"/>
      <c r="AA62" s="94"/>
    </row>
    <row r="63" spans="1:27" s="95" customFormat="1" ht="49.5" customHeight="1" x14ac:dyDescent="0.25">
      <c r="A63" s="89">
        <v>3</v>
      </c>
      <c r="B63" s="154" t="s">
        <v>189</v>
      </c>
      <c r="C63" s="171" t="s">
        <v>61</v>
      </c>
      <c r="D63" s="125">
        <v>3</v>
      </c>
      <c r="E63" s="157"/>
      <c r="F63" s="102">
        <v>0.875</v>
      </c>
      <c r="G63" s="156">
        <v>18</v>
      </c>
      <c r="H63" s="102">
        <v>0.97916666666666663</v>
      </c>
      <c r="I63" s="156">
        <f>+G63</f>
        <v>18</v>
      </c>
      <c r="J63" s="102"/>
      <c r="K63" s="172" t="s">
        <v>116</v>
      </c>
      <c r="L63" s="102"/>
      <c r="M63" s="172" t="s">
        <v>192</v>
      </c>
      <c r="N63" s="126">
        <f t="shared" si="20"/>
        <v>150</v>
      </c>
      <c r="O63" s="173">
        <v>2478</v>
      </c>
      <c r="P63" s="156">
        <f t="shared" si="21"/>
        <v>371700</v>
      </c>
      <c r="Q63" s="89">
        <v>2</v>
      </c>
      <c r="R63" s="90"/>
      <c r="S63" s="91">
        <f t="shared" si="22"/>
        <v>2478</v>
      </c>
      <c r="T63" s="91">
        <f t="shared" si="22"/>
        <v>371700</v>
      </c>
      <c r="U63" s="92"/>
      <c r="V63" s="92"/>
      <c r="W63" s="92"/>
      <c r="X63" s="92"/>
      <c r="Y63" s="93"/>
      <c r="Z63" s="94"/>
      <c r="AA63" s="94"/>
    </row>
    <row r="64" spans="1:27" s="95" customFormat="1" ht="49.5" customHeight="1" x14ac:dyDescent="0.25">
      <c r="A64" s="89">
        <v>4</v>
      </c>
      <c r="B64" s="154" t="s">
        <v>190</v>
      </c>
      <c r="C64" s="171" t="s">
        <v>1</v>
      </c>
      <c r="D64" s="125">
        <v>1.5</v>
      </c>
      <c r="E64" s="157"/>
      <c r="F64" s="102">
        <v>0.875</v>
      </c>
      <c r="G64" s="156">
        <v>18</v>
      </c>
      <c r="H64" s="102">
        <v>0.97916666666666663</v>
      </c>
      <c r="I64" s="156">
        <f>+G64</f>
        <v>18</v>
      </c>
      <c r="J64" s="102"/>
      <c r="K64" s="172" t="s">
        <v>116</v>
      </c>
      <c r="L64" s="102"/>
      <c r="M64" s="172" t="s">
        <v>193</v>
      </c>
      <c r="N64" s="126">
        <f t="shared" si="20"/>
        <v>150</v>
      </c>
      <c r="O64" s="173">
        <v>95</v>
      </c>
      <c r="P64" s="156">
        <f t="shared" si="21"/>
        <v>14250</v>
      </c>
      <c r="Q64" s="89">
        <v>2</v>
      </c>
      <c r="R64" s="90"/>
      <c r="S64" s="91">
        <f t="shared" si="22"/>
        <v>95</v>
      </c>
      <c r="T64" s="91">
        <f t="shared" si="22"/>
        <v>14250</v>
      </c>
      <c r="U64" s="92"/>
      <c r="V64" s="92"/>
      <c r="W64" s="92"/>
      <c r="X64" s="92"/>
      <c r="Y64" s="93"/>
      <c r="Z64" s="94"/>
      <c r="AA64" s="94"/>
    </row>
    <row r="65" spans="1:27" s="95" customFormat="1" ht="35.25" customHeight="1" x14ac:dyDescent="0.25">
      <c r="A65" s="698" t="s">
        <v>156</v>
      </c>
      <c r="B65" s="699"/>
      <c r="C65" s="699"/>
      <c r="D65" s="699"/>
      <c r="E65" s="699"/>
      <c r="F65" s="699"/>
      <c r="G65" s="699"/>
      <c r="H65" s="699"/>
      <c r="I65" s="699"/>
      <c r="J65" s="699"/>
      <c r="K65" s="699"/>
      <c r="L65" s="699"/>
      <c r="M65" s="699"/>
      <c r="N65" s="699"/>
      <c r="O65" s="699"/>
      <c r="P65" s="699"/>
      <c r="Q65" s="700"/>
      <c r="R65" s="90"/>
      <c r="S65" s="91">
        <f t="shared" si="22"/>
        <v>0</v>
      </c>
      <c r="T65" s="91">
        <f t="shared" si="22"/>
        <v>0</v>
      </c>
      <c r="U65" s="92"/>
      <c r="V65" s="92"/>
      <c r="W65" s="92"/>
      <c r="X65" s="92"/>
      <c r="Y65" s="93"/>
      <c r="Z65" s="94"/>
      <c r="AA65" s="94"/>
    </row>
    <row r="66" spans="1:27" s="95" customFormat="1" ht="44.25" customHeight="1" x14ac:dyDescent="0.25">
      <c r="A66" s="89">
        <v>1</v>
      </c>
      <c r="B66" s="154" t="s">
        <v>194</v>
      </c>
      <c r="C66" s="171" t="s">
        <v>1</v>
      </c>
      <c r="D66" s="125">
        <v>2</v>
      </c>
      <c r="E66" s="157"/>
      <c r="F66" s="102">
        <v>0.875</v>
      </c>
      <c r="G66" s="156">
        <v>18</v>
      </c>
      <c r="H66" s="102">
        <v>0.97916666666666663</v>
      </c>
      <c r="I66" s="156">
        <f t="shared" ref="I66:I70" si="23">+G66</f>
        <v>18</v>
      </c>
      <c r="J66" s="102"/>
      <c r="K66" s="172" t="s">
        <v>116</v>
      </c>
      <c r="L66" s="102"/>
      <c r="M66" s="172" t="s">
        <v>195</v>
      </c>
      <c r="N66" s="126">
        <f t="shared" ref="N66:N70" si="24">VALUE(DAY(I66)*24*60+VALUE(HOUR(H66)*60+MINUTE(H66)))-SUM(VALUE(DAY(G66)*24*60+VALUE(HOUR(F66)*60+MINUTE(F66))))</f>
        <v>150</v>
      </c>
      <c r="O66" s="173">
        <v>1412</v>
      </c>
      <c r="P66" s="156">
        <f t="shared" ref="P66:P70" si="25">O66*N66</f>
        <v>211800</v>
      </c>
      <c r="Q66" s="89">
        <v>2</v>
      </c>
      <c r="R66" s="90"/>
      <c r="S66" s="91">
        <f t="shared" si="22"/>
        <v>1412</v>
      </c>
      <c r="T66" s="91">
        <f t="shared" si="22"/>
        <v>211800</v>
      </c>
      <c r="U66" s="92"/>
      <c r="V66" s="92"/>
      <c r="W66" s="92"/>
      <c r="X66" s="92"/>
      <c r="Y66" s="93"/>
      <c r="Z66" s="94"/>
      <c r="AA66" s="94"/>
    </row>
    <row r="67" spans="1:27" s="95" customFormat="1" ht="44.25" customHeight="1" x14ac:dyDescent="0.25">
      <c r="A67" s="89">
        <v>3</v>
      </c>
      <c r="B67" s="154" t="s">
        <v>196</v>
      </c>
      <c r="C67" s="171" t="s">
        <v>60</v>
      </c>
      <c r="D67" s="125">
        <v>2.5</v>
      </c>
      <c r="E67" s="157"/>
      <c r="F67" s="102">
        <v>0.875</v>
      </c>
      <c r="G67" s="156">
        <v>18</v>
      </c>
      <c r="H67" s="102">
        <v>0.97916666666666663</v>
      </c>
      <c r="I67" s="156">
        <f t="shared" si="23"/>
        <v>18</v>
      </c>
      <c r="J67" s="102"/>
      <c r="K67" s="172" t="s">
        <v>116</v>
      </c>
      <c r="L67" s="102"/>
      <c r="M67" s="172" t="s">
        <v>199</v>
      </c>
      <c r="N67" s="126">
        <f t="shared" si="24"/>
        <v>150</v>
      </c>
      <c r="O67" s="173">
        <v>3891</v>
      </c>
      <c r="P67" s="156">
        <f t="shared" si="25"/>
        <v>583650</v>
      </c>
      <c r="Q67" s="89">
        <v>2</v>
      </c>
      <c r="R67" s="90"/>
      <c r="S67" s="91">
        <f t="shared" si="22"/>
        <v>3891</v>
      </c>
      <c r="T67" s="91">
        <f t="shared" si="22"/>
        <v>583650</v>
      </c>
      <c r="U67" s="92"/>
      <c r="V67" s="92"/>
      <c r="W67" s="92"/>
      <c r="X67" s="92"/>
      <c r="Y67" s="93"/>
      <c r="Z67" s="94"/>
      <c r="AA67" s="94"/>
    </row>
    <row r="68" spans="1:27" s="95" customFormat="1" ht="44.25" customHeight="1" x14ac:dyDescent="0.25">
      <c r="A68" s="89">
        <v>4</v>
      </c>
      <c r="B68" s="154" t="s">
        <v>197</v>
      </c>
      <c r="C68" s="171" t="s">
        <v>28</v>
      </c>
      <c r="D68" s="125">
        <v>1.5</v>
      </c>
      <c r="E68" s="157"/>
      <c r="F68" s="102">
        <v>0.875</v>
      </c>
      <c r="G68" s="156">
        <v>18</v>
      </c>
      <c r="H68" s="102">
        <v>0.97916666666666663</v>
      </c>
      <c r="I68" s="156">
        <f t="shared" si="23"/>
        <v>18</v>
      </c>
      <c r="J68" s="102"/>
      <c r="K68" s="172" t="s">
        <v>116</v>
      </c>
      <c r="L68" s="102"/>
      <c r="M68" s="172" t="s">
        <v>200</v>
      </c>
      <c r="N68" s="126">
        <f t="shared" si="24"/>
        <v>150</v>
      </c>
      <c r="O68" s="173">
        <v>3725</v>
      </c>
      <c r="P68" s="156">
        <f t="shared" si="25"/>
        <v>558750</v>
      </c>
      <c r="Q68" s="89">
        <v>2</v>
      </c>
      <c r="R68" s="90"/>
      <c r="S68" s="91">
        <f t="shared" si="22"/>
        <v>3725</v>
      </c>
      <c r="T68" s="91">
        <f t="shared" si="22"/>
        <v>558750</v>
      </c>
      <c r="U68" s="92"/>
      <c r="V68" s="92"/>
      <c r="W68" s="92"/>
      <c r="X68" s="92"/>
      <c r="Y68" s="93"/>
      <c r="Z68" s="94"/>
      <c r="AA68" s="94"/>
    </row>
    <row r="69" spans="1:27" s="95" customFormat="1" ht="44.25" customHeight="1" x14ac:dyDescent="0.25">
      <c r="A69" s="89">
        <v>5</v>
      </c>
      <c r="B69" s="154" t="s">
        <v>198</v>
      </c>
      <c r="C69" s="171" t="s">
        <v>28</v>
      </c>
      <c r="D69" s="125">
        <v>1.5</v>
      </c>
      <c r="E69" s="157"/>
      <c r="F69" s="102">
        <v>0.875</v>
      </c>
      <c r="G69" s="156">
        <v>18</v>
      </c>
      <c r="H69" s="102">
        <v>0.97916666666666663</v>
      </c>
      <c r="I69" s="156">
        <f t="shared" si="23"/>
        <v>18</v>
      </c>
      <c r="J69" s="102"/>
      <c r="K69" s="172" t="s">
        <v>116</v>
      </c>
      <c r="L69" s="102"/>
      <c r="M69" s="172" t="s">
        <v>201</v>
      </c>
      <c r="N69" s="126">
        <f t="shared" si="24"/>
        <v>150</v>
      </c>
      <c r="O69" s="173">
        <v>3725</v>
      </c>
      <c r="P69" s="156">
        <f t="shared" si="25"/>
        <v>558750</v>
      </c>
      <c r="Q69" s="89">
        <v>2</v>
      </c>
      <c r="R69" s="90"/>
      <c r="S69" s="91">
        <f t="shared" si="22"/>
        <v>3725</v>
      </c>
      <c r="T69" s="91">
        <f t="shared" si="22"/>
        <v>558750</v>
      </c>
      <c r="U69" s="92"/>
      <c r="V69" s="92"/>
      <c r="W69" s="92"/>
      <c r="X69" s="92"/>
      <c r="Y69" s="93"/>
      <c r="Z69" s="94"/>
      <c r="AA69" s="94"/>
    </row>
    <row r="70" spans="1:27" s="95" customFormat="1" ht="44.25" customHeight="1" x14ac:dyDescent="0.25">
      <c r="A70" s="89">
        <v>6</v>
      </c>
      <c r="B70" s="154" t="s">
        <v>106</v>
      </c>
      <c r="C70" s="171" t="s">
        <v>61</v>
      </c>
      <c r="D70" s="125">
        <v>2.5</v>
      </c>
      <c r="E70" s="157"/>
      <c r="F70" s="102">
        <v>0.875</v>
      </c>
      <c r="G70" s="156">
        <v>18</v>
      </c>
      <c r="H70" s="102">
        <v>0.97916666666666663</v>
      </c>
      <c r="I70" s="156">
        <f t="shared" si="23"/>
        <v>18</v>
      </c>
      <c r="J70" s="102"/>
      <c r="K70" s="172" t="s">
        <v>116</v>
      </c>
      <c r="L70" s="102"/>
      <c r="M70" s="172" t="s">
        <v>202</v>
      </c>
      <c r="N70" s="126">
        <f t="shared" si="24"/>
        <v>150</v>
      </c>
      <c r="O70" s="173">
        <v>3725</v>
      </c>
      <c r="P70" s="156">
        <f t="shared" si="25"/>
        <v>558750</v>
      </c>
      <c r="Q70" s="89">
        <v>2</v>
      </c>
      <c r="R70" s="90"/>
      <c r="S70" s="91">
        <f t="shared" si="22"/>
        <v>3725</v>
      </c>
      <c r="T70" s="91">
        <f t="shared" si="22"/>
        <v>558750</v>
      </c>
      <c r="U70" s="92"/>
      <c r="V70" s="92"/>
      <c r="W70" s="92"/>
      <c r="X70" s="92"/>
      <c r="Y70" s="93"/>
      <c r="Z70" s="94"/>
      <c r="AA70" s="94"/>
    </row>
    <row r="71" spans="1:27" s="95" customFormat="1" ht="35.25" customHeight="1" x14ac:dyDescent="0.25">
      <c r="A71" s="698" t="s">
        <v>157</v>
      </c>
      <c r="B71" s="699"/>
      <c r="C71" s="699"/>
      <c r="D71" s="699"/>
      <c r="E71" s="699"/>
      <c r="F71" s="699"/>
      <c r="G71" s="699"/>
      <c r="H71" s="699"/>
      <c r="I71" s="699"/>
      <c r="J71" s="699"/>
      <c r="K71" s="699"/>
      <c r="L71" s="699"/>
      <c r="M71" s="699"/>
      <c r="N71" s="699"/>
      <c r="O71" s="699"/>
      <c r="P71" s="699"/>
      <c r="Q71" s="700"/>
      <c r="R71" s="90"/>
      <c r="S71" s="91">
        <f t="shared" si="22"/>
        <v>0</v>
      </c>
      <c r="T71" s="91">
        <f t="shared" si="22"/>
        <v>0</v>
      </c>
      <c r="U71" s="92"/>
      <c r="V71" s="92"/>
      <c r="W71" s="92"/>
      <c r="X71" s="92"/>
      <c r="Y71" s="93"/>
      <c r="Z71" s="94"/>
      <c r="AA71" s="94"/>
    </row>
    <row r="72" spans="1:27" s="95" customFormat="1" ht="69.75" customHeight="1" x14ac:dyDescent="0.25">
      <c r="A72" s="89">
        <v>1</v>
      </c>
      <c r="B72" s="154" t="s">
        <v>203</v>
      </c>
      <c r="C72" s="171" t="s">
        <v>64</v>
      </c>
      <c r="D72" s="125">
        <v>2</v>
      </c>
      <c r="E72" s="157"/>
      <c r="F72" s="102">
        <v>0.875</v>
      </c>
      <c r="G72" s="156">
        <v>18</v>
      </c>
      <c r="H72" s="102">
        <v>0.97916666666666663</v>
      </c>
      <c r="I72" s="156">
        <f t="shared" ref="I72:I76" si="26">+G72</f>
        <v>18</v>
      </c>
      <c r="J72" s="102"/>
      <c r="K72" s="172" t="s">
        <v>116</v>
      </c>
      <c r="L72" s="102"/>
      <c r="M72" s="172" t="s">
        <v>209</v>
      </c>
      <c r="N72" s="126">
        <f t="shared" ref="N72:N76" si="27">VALUE(DAY(I72)*24*60+VALUE(HOUR(H72)*60+MINUTE(H72)))-SUM(VALUE(DAY(G72)*24*60+VALUE(HOUR(F72)*60+MINUTE(F72))))</f>
        <v>150</v>
      </c>
      <c r="O72" s="173">
        <v>910</v>
      </c>
      <c r="P72" s="156">
        <f t="shared" ref="P72:P76" si="28">O72*N72</f>
        <v>136500</v>
      </c>
      <c r="Q72" s="89">
        <v>2</v>
      </c>
      <c r="R72" s="90"/>
      <c r="S72" s="91">
        <f t="shared" si="22"/>
        <v>910</v>
      </c>
      <c r="T72" s="91">
        <f t="shared" si="22"/>
        <v>136500</v>
      </c>
      <c r="U72" s="92"/>
      <c r="V72" s="92"/>
      <c r="W72" s="92"/>
      <c r="X72" s="92"/>
      <c r="Y72" s="93"/>
      <c r="Z72" s="94"/>
      <c r="AA72" s="94"/>
    </row>
    <row r="73" spans="1:27" s="95" customFormat="1" ht="69.75" customHeight="1" x14ac:dyDescent="0.25">
      <c r="A73" s="89">
        <v>2</v>
      </c>
      <c r="B73" s="154" t="s">
        <v>204</v>
      </c>
      <c r="C73" s="171" t="s">
        <v>59</v>
      </c>
      <c r="D73" s="125">
        <v>2</v>
      </c>
      <c r="E73" s="157"/>
      <c r="F73" s="102">
        <v>0.875</v>
      </c>
      <c r="G73" s="156">
        <v>18</v>
      </c>
      <c r="H73" s="102">
        <v>0.97916666666666663</v>
      </c>
      <c r="I73" s="156">
        <f t="shared" si="26"/>
        <v>18</v>
      </c>
      <c r="J73" s="102"/>
      <c r="K73" s="172" t="s">
        <v>116</v>
      </c>
      <c r="L73" s="102"/>
      <c r="M73" s="172" t="s">
        <v>210</v>
      </c>
      <c r="N73" s="126">
        <f t="shared" si="27"/>
        <v>150</v>
      </c>
      <c r="O73" s="173">
        <v>429</v>
      </c>
      <c r="P73" s="156">
        <f t="shared" si="28"/>
        <v>64350</v>
      </c>
      <c r="Q73" s="89">
        <v>2</v>
      </c>
      <c r="R73" s="90"/>
      <c r="S73" s="91">
        <f t="shared" si="22"/>
        <v>429</v>
      </c>
      <c r="T73" s="91">
        <f t="shared" si="22"/>
        <v>64350</v>
      </c>
      <c r="U73" s="92"/>
      <c r="V73" s="92"/>
      <c r="W73" s="92"/>
      <c r="X73" s="92"/>
      <c r="Y73" s="93"/>
      <c r="Z73" s="94"/>
      <c r="AA73" s="94"/>
    </row>
    <row r="74" spans="1:27" s="95" customFormat="1" ht="69.75" customHeight="1" x14ac:dyDescent="0.25">
      <c r="A74" s="89">
        <v>3</v>
      </c>
      <c r="B74" s="154" t="s">
        <v>205</v>
      </c>
      <c r="C74" s="171" t="s">
        <v>28</v>
      </c>
      <c r="D74" s="125">
        <v>2</v>
      </c>
      <c r="E74" s="157"/>
      <c r="F74" s="102">
        <v>0.875</v>
      </c>
      <c r="G74" s="156">
        <v>18</v>
      </c>
      <c r="H74" s="102">
        <v>0.97916666666666663</v>
      </c>
      <c r="I74" s="156">
        <f t="shared" si="26"/>
        <v>18</v>
      </c>
      <c r="J74" s="102"/>
      <c r="K74" s="172" t="s">
        <v>116</v>
      </c>
      <c r="L74" s="102"/>
      <c r="M74" s="172" t="s">
        <v>211</v>
      </c>
      <c r="N74" s="126">
        <f t="shared" si="27"/>
        <v>150</v>
      </c>
      <c r="O74" s="173">
        <v>5666</v>
      </c>
      <c r="P74" s="156">
        <f t="shared" si="28"/>
        <v>849900</v>
      </c>
      <c r="Q74" s="89">
        <v>2</v>
      </c>
      <c r="R74" s="90"/>
      <c r="S74" s="91">
        <f t="shared" si="22"/>
        <v>5666</v>
      </c>
      <c r="T74" s="91">
        <f t="shared" si="22"/>
        <v>849900</v>
      </c>
      <c r="U74" s="92"/>
      <c r="V74" s="92"/>
      <c r="W74" s="92"/>
      <c r="X74" s="92"/>
      <c r="Y74" s="93"/>
      <c r="Z74" s="94"/>
      <c r="AA74" s="94"/>
    </row>
    <row r="75" spans="1:27" s="95" customFormat="1" ht="69.75" customHeight="1" x14ac:dyDescent="0.25">
      <c r="A75" s="89">
        <v>4</v>
      </c>
      <c r="B75" s="154" t="s">
        <v>206</v>
      </c>
      <c r="C75" s="171" t="s">
        <v>61</v>
      </c>
      <c r="D75" s="125">
        <v>2</v>
      </c>
      <c r="E75" s="157"/>
      <c r="F75" s="102">
        <v>0.875</v>
      </c>
      <c r="G75" s="156">
        <v>18</v>
      </c>
      <c r="H75" s="102">
        <v>0.97916666666666663</v>
      </c>
      <c r="I75" s="156">
        <f t="shared" si="26"/>
        <v>18</v>
      </c>
      <c r="J75" s="102"/>
      <c r="K75" s="172" t="s">
        <v>116</v>
      </c>
      <c r="L75" s="102"/>
      <c r="M75" s="172" t="s">
        <v>212</v>
      </c>
      <c r="N75" s="126">
        <f t="shared" si="27"/>
        <v>150</v>
      </c>
      <c r="O75" s="173">
        <v>3629</v>
      </c>
      <c r="P75" s="156">
        <f t="shared" si="28"/>
        <v>544350</v>
      </c>
      <c r="Q75" s="89">
        <v>2</v>
      </c>
      <c r="R75" s="90"/>
      <c r="S75" s="91">
        <f t="shared" si="22"/>
        <v>3629</v>
      </c>
      <c r="T75" s="91">
        <f t="shared" si="22"/>
        <v>544350</v>
      </c>
      <c r="U75" s="92"/>
      <c r="V75" s="92"/>
      <c r="W75" s="92"/>
      <c r="X75" s="92"/>
      <c r="Y75" s="93"/>
      <c r="Z75" s="94"/>
      <c r="AA75" s="94"/>
    </row>
    <row r="76" spans="1:27" s="95" customFormat="1" ht="69.75" customHeight="1" x14ac:dyDescent="0.25">
      <c r="A76" s="89">
        <v>5</v>
      </c>
      <c r="B76" s="154" t="s">
        <v>207</v>
      </c>
      <c r="C76" s="171" t="s">
        <v>61</v>
      </c>
      <c r="D76" s="125">
        <v>2</v>
      </c>
      <c r="E76" s="157"/>
      <c r="F76" s="102">
        <v>0.875</v>
      </c>
      <c r="G76" s="156">
        <v>18</v>
      </c>
      <c r="H76" s="102">
        <v>0.97916666666666663</v>
      </c>
      <c r="I76" s="156">
        <f t="shared" si="26"/>
        <v>18</v>
      </c>
      <c r="J76" s="102"/>
      <c r="K76" s="172" t="s">
        <v>116</v>
      </c>
      <c r="L76" s="102"/>
      <c r="M76" s="172" t="s">
        <v>213</v>
      </c>
      <c r="N76" s="126">
        <f t="shared" si="27"/>
        <v>150</v>
      </c>
      <c r="O76" s="173">
        <v>1453</v>
      </c>
      <c r="P76" s="156">
        <f t="shared" si="28"/>
        <v>217950</v>
      </c>
      <c r="Q76" s="89">
        <v>2</v>
      </c>
      <c r="R76" s="90"/>
      <c r="S76" s="91">
        <f t="shared" si="22"/>
        <v>1453</v>
      </c>
      <c r="T76" s="91">
        <f t="shared" si="22"/>
        <v>217950</v>
      </c>
      <c r="U76" s="92"/>
      <c r="V76" s="92"/>
      <c r="W76" s="92"/>
      <c r="X76" s="92"/>
      <c r="Y76" s="93"/>
      <c r="Z76" s="94"/>
      <c r="AA76" s="94"/>
    </row>
    <row r="77" spans="1:27" s="118" customFormat="1" ht="30.75" customHeight="1" x14ac:dyDescent="0.25">
      <c r="A77" s="701" t="s">
        <v>249</v>
      </c>
      <c r="B77" s="702"/>
      <c r="C77" s="702"/>
      <c r="D77" s="702"/>
      <c r="E77" s="702"/>
      <c r="F77" s="702"/>
      <c r="G77" s="702"/>
      <c r="H77" s="702"/>
      <c r="I77" s="702"/>
      <c r="J77" s="702"/>
      <c r="K77" s="702"/>
      <c r="L77" s="702"/>
      <c r="M77" s="702"/>
      <c r="N77" s="702"/>
      <c r="O77" s="702"/>
      <c r="P77" s="702"/>
      <c r="Q77" s="703"/>
      <c r="R77" s="113"/>
      <c r="S77" s="114"/>
      <c r="T77" s="114"/>
      <c r="U77" s="114"/>
      <c r="V77" s="115"/>
      <c r="W77" s="115"/>
      <c r="X77" s="115"/>
      <c r="Y77" s="116"/>
      <c r="Z77" s="117"/>
      <c r="AA77" s="117"/>
    </row>
    <row r="78" spans="1:27" s="95" customFormat="1" ht="49.5" customHeight="1" x14ac:dyDescent="0.25">
      <c r="A78" s="167" t="s">
        <v>7</v>
      </c>
      <c r="B78" s="168" t="s">
        <v>147</v>
      </c>
      <c r="C78" s="89" t="s">
        <v>148</v>
      </c>
      <c r="D78" s="89">
        <v>45</v>
      </c>
      <c r="E78" s="169">
        <v>0.47916666666666669</v>
      </c>
      <c r="F78" s="102">
        <v>0.5</v>
      </c>
      <c r="G78" s="156">
        <v>19</v>
      </c>
      <c r="H78" s="102">
        <v>0.625</v>
      </c>
      <c r="I78" s="156">
        <f>+G78</f>
        <v>19</v>
      </c>
      <c r="J78" s="168"/>
      <c r="K78" s="165" t="s">
        <v>150</v>
      </c>
      <c r="L78" s="170"/>
      <c r="M78" s="158"/>
      <c r="N78" s="158"/>
      <c r="O78" s="158"/>
      <c r="P78" s="89"/>
      <c r="Q78" s="89"/>
      <c r="R78" s="90"/>
      <c r="S78" s="91"/>
      <c r="T78" s="91"/>
      <c r="U78" s="91"/>
      <c r="V78" s="92"/>
      <c r="W78" s="92"/>
      <c r="X78" s="92"/>
      <c r="Y78" s="93"/>
      <c r="Z78" s="94"/>
      <c r="AA78" s="94"/>
    </row>
    <row r="79" spans="1:27" s="95" customFormat="1" ht="30.75" customHeight="1" x14ac:dyDescent="0.25">
      <c r="A79" s="167" t="s">
        <v>8</v>
      </c>
      <c r="B79" s="698" t="s">
        <v>149</v>
      </c>
      <c r="C79" s="699"/>
      <c r="D79" s="699"/>
      <c r="E79" s="699"/>
      <c r="F79" s="699"/>
      <c r="G79" s="699"/>
      <c r="H79" s="699"/>
      <c r="I79" s="699"/>
      <c r="J79" s="699"/>
      <c r="K79" s="699"/>
      <c r="L79" s="699"/>
      <c r="M79" s="699"/>
      <c r="N79" s="699"/>
      <c r="O79" s="699"/>
      <c r="P79" s="699"/>
      <c r="Q79" s="700"/>
      <c r="R79" s="90"/>
      <c r="S79" s="91"/>
      <c r="T79" s="91"/>
      <c r="U79" s="91"/>
      <c r="V79" s="92"/>
      <c r="W79" s="92"/>
      <c r="X79" s="92"/>
      <c r="Y79" s="93"/>
      <c r="Z79" s="94"/>
      <c r="AA79" s="94"/>
    </row>
    <row r="80" spans="1:27" s="95" customFormat="1" ht="33.75" customHeight="1" x14ac:dyDescent="0.25">
      <c r="A80" s="698" t="s">
        <v>151</v>
      </c>
      <c r="B80" s="699"/>
      <c r="C80" s="699"/>
      <c r="D80" s="699"/>
      <c r="E80" s="699"/>
      <c r="F80" s="699"/>
      <c r="G80" s="699"/>
      <c r="H80" s="699"/>
      <c r="I80" s="699"/>
      <c r="J80" s="699"/>
      <c r="K80" s="699"/>
      <c r="L80" s="699"/>
      <c r="M80" s="699"/>
      <c r="N80" s="699"/>
      <c r="O80" s="699"/>
      <c r="P80" s="699"/>
      <c r="Q80" s="700"/>
      <c r="R80" s="90"/>
      <c r="S80" s="91"/>
      <c r="T80" s="91"/>
      <c r="U80" s="91"/>
      <c r="V80" s="92"/>
      <c r="W80" s="92"/>
      <c r="X80" s="92"/>
      <c r="Y80" s="93"/>
      <c r="Z80" s="94"/>
      <c r="AA80" s="94"/>
    </row>
    <row r="81" spans="1:27" s="95" customFormat="1" ht="44.25" customHeight="1" x14ac:dyDescent="0.25">
      <c r="A81" s="89">
        <v>1</v>
      </c>
      <c r="B81" s="154" t="s">
        <v>98</v>
      </c>
      <c r="C81" s="171" t="s">
        <v>60</v>
      </c>
      <c r="D81" s="125">
        <v>2</v>
      </c>
      <c r="E81" s="157"/>
      <c r="F81" s="102">
        <v>0.5</v>
      </c>
      <c r="G81" s="156">
        <v>19</v>
      </c>
      <c r="H81" s="102">
        <v>0.625</v>
      </c>
      <c r="I81" s="156">
        <f>+G81</f>
        <v>19</v>
      </c>
      <c r="J81" s="102"/>
      <c r="K81" s="172" t="s">
        <v>116</v>
      </c>
      <c r="L81" s="102"/>
      <c r="M81" s="172" t="s">
        <v>253</v>
      </c>
      <c r="N81" s="126">
        <f t="shared" ref="N81:N82" si="29">VALUE(DAY(I81)*24*60+VALUE(HOUR(H81)*60+MINUTE(H81)))-SUM(VALUE(DAY(G81)*24*60+VALUE(HOUR(F81)*60+MINUTE(F81))))</f>
        <v>180</v>
      </c>
      <c r="O81" s="89">
        <v>881</v>
      </c>
      <c r="P81" s="156">
        <f t="shared" ref="P81:P82" si="30">O81*N81</f>
        <v>158580</v>
      </c>
      <c r="Q81" s="89">
        <v>2</v>
      </c>
      <c r="R81" s="90"/>
      <c r="S81" s="91">
        <f t="shared" ref="S81:T101" si="31">O81</f>
        <v>881</v>
      </c>
      <c r="T81" s="91">
        <f t="shared" si="31"/>
        <v>158580</v>
      </c>
      <c r="U81" s="92"/>
      <c r="V81" s="92"/>
      <c r="W81" s="92"/>
      <c r="X81" s="92"/>
      <c r="Y81" s="93"/>
      <c r="Z81" s="94"/>
      <c r="AA81" s="94"/>
    </row>
    <row r="82" spans="1:27" s="95" customFormat="1" ht="52.5" customHeight="1" x14ac:dyDescent="0.25">
      <c r="A82" s="89">
        <v>2</v>
      </c>
      <c r="B82" s="154" t="s">
        <v>102</v>
      </c>
      <c r="C82" s="155" t="s">
        <v>254</v>
      </c>
      <c r="D82" s="125">
        <v>6</v>
      </c>
      <c r="E82" s="157"/>
      <c r="F82" s="102">
        <v>0.5</v>
      </c>
      <c r="G82" s="156">
        <v>19</v>
      </c>
      <c r="H82" s="102">
        <v>0.625</v>
      </c>
      <c r="I82" s="156">
        <f t="shared" ref="I82:I83" si="32">+G82</f>
        <v>19</v>
      </c>
      <c r="J82" s="102"/>
      <c r="K82" s="172" t="s">
        <v>116</v>
      </c>
      <c r="L82" s="102"/>
      <c r="M82" s="172" t="s">
        <v>255</v>
      </c>
      <c r="N82" s="126">
        <f t="shared" si="29"/>
        <v>180</v>
      </c>
      <c r="O82" s="89">
        <v>1807</v>
      </c>
      <c r="P82" s="156">
        <f t="shared" si="30"/>
        <v>325260</v>
      </c>
      <c r="Q82" s="89">
        <v>2</v>
      </c>
      <c r="R82" s="90"/>
      <c r="S82" s="91">
        <f t="shared" si="31"/>
        <v>1807</v>
      </c>
      <c r="T82" s="91">
        <f t="shared" si="31"/>
        <v>325260</v>
      </c>
      <c r="U82" s="92"/>
      <c r="V82" s="92"/>
      <c r="W82" s="92"/>
      <c r="X82" s="92"/>
      <c r="Y82" s="93"/>
      <c r="Z82" s="94"/>
      <c r="AA82" s="94"/>
    </row>
    <row r="83" spans="1:27" s="95" customFormat="1" ht="48.75" customHeight="1" x14ac:dyDescent="0.25">
      <c r="A83" s="89">
        <v>3</v>
      </c>
      <c r="B83" s="154" t="s">
        <v>208</v>
      </c>
      <c r="C83" s="171" t="s">
        <v>64</v>
      </c>
      <c r="D83" s="125">
        <v>2</v>
      </c>
      <c r="E83" s="157"/>
      <c r="F83" s="102">
        <v>0.875</v>
      </c>
      <c r="G83" s="156">
        <v>19</v>
      </c>
      <c r="H83" s="102">
        <v>0.97916666666666663</v>
      </c>
      <c r="I83" s="156">
        <f t="shared" si="32"/>
        <v>19</v>
      </c>
      <c r="J83" s="102"/>
      <c r="K83" s="172" t="s">
        <v>116</v>
      </c>
      <c r="L83" s="102"/>
      <c r="M83" s="172" t="s">
        <v>214</v>
      </c>
      <c r="N83" s="126">
        <f>VALUE(DAY(I83)*24*60+VALUE(HOUR(H83)*60+MINUTE(H83)))-SUM(VALUE(DAY(G83)*24*60+VALUE(HOUR(F83)*60+MINUTE(F83))))</f>
        <v>150</v>
      </c>
      <c r="O83" s="173">
        <v>1453</v>
      </c>
      <c r="P83" s="156">
        <f>O83*N83</f>
        <v>217950</v>
      </c>
      <c r="Q83" s="89">
        <v>2</v>
      </c>
      <c r="R83" s="90"/>
      <c r="S83" s="91">
        <f>O83</f>
        <v>1453</v>
      </c>
      <c r="T83" s="91">
        <f>P83</f>
        <v>217950</v>
      </c>
      <c r="U83" s="92"/>
      <c r="V83" s="92"/>
      <c r="W83" s="92"/>
      <c r="X83" s="92"/>
      <c r="Y83" s="93"/>
      <c r="Z83" s="94"/>
      <c r="AA83" s="94"/>
    </row>
    <row r="84" spans="1:27" s="95" customFormat="1" ht="35.25" customHeight="1" x14ac:dyDescent="0.25">
      <c r="A84" s="698" t="s">
        <v>155</v>
      </c>
      <c r="B84" s="699"/>
      <c r="C84" s="699"/>
      <c r="D84" s="699"/>
      <c r="E84" s="699"/>
      <c r="F84" s="699"/>
      <c r="G84" s="699"/>
      <c r="H84" s="699"/>
      <c r="I84" s="699"/>
      <c r="J84" s="699"/>
      <c r="K84" s="699"/>
      <c r="L84" s="699"/>
      <c r="M84" s="699"/>
      <c r="N84" s="699"/>
      <c r="O84" s="699"/>
      <c r="P84" s="699"/>
      <c r="Q84" s="700"/>
      <c r="R84" s="90"/>
      <c r="S84" s="91">
        <f t="shared" si="31"/>
        <v>0</v>
      </c>
      <c r="T84" s="91">
        <f t="shared" si="31"/>
        <v>0</v>
      </c>
      <c r="U84" s="92"/>
      <c r="V84" s="92"/>
      <c r="W84" s="92"/>
      <c r="X84" s="92"/>
      <c r="Y84" s="93"/>
      <c r="Z84" s="94"/>
      <c r="AA84" s="94"/>
    </row>
    <row r="85" spans="1:27" s="95" customFormat="1" ht="49.5" customHeight="1" x14ac:dyDescent="0.25">
      <c r="A85" s="89">
        <v>1</v>
      </c>
      <c r="B85" s="154" t="s">
        <v>258</v>
      </c>
      <c r="C85" s="171" t="s">
        <v>59</v>
      </c>
      <c r="D85" s="125">
        <v>3</v>
      </c>
      <c r="E85" s="157"/>
      <c r="F85" s="102">
        <v>0.5</v>
      </c>
      <c r="G85" s="156">
        <v>19</v>
      </c>
      <c r="H85" s="102">
        <v>0.625</v>
      </c>
      <c r="I85" s="156">
        <f>+G85</f>
        <v>19</v>
      </c>
      <c r="J85" s="102"/>
      <c r="K85" s="172" t="s">
        <v>116</v>
      </c>
      <c r="L85" s="102"/>
      <c r="M85" s="172" t="s">
        <v>259</v>
      </c>
      <c r="N85" s="126">
        <f t="shared" ref="N85:N88" si="33">VALUE(DAY(I85)*24*60+VALUE(HOUR(H85)*60+MINUTE(H85)))-SUM(VALUE(DAY(G85)*24*60+VALUE(HOUR(F85)*60+MINUTE(F85))))</f>
        <v>180</v>
      </c>
      <c r="O85" s="89">
        <v>1844</v>
      </c>
      <c r="P85" s="156">
        <f t="shared" ref="P85:P88" si="34">O85*N85</f>
        <v>331920</v>
      </c>
      <c r="Q85" s="89">
        <v>2</v>
      </c>
      <c r="R85" s="90"/>
      <c r="S85" s="91">
        <f t="shared" si="31"/>
        <v>1844</v>
      </c>
      <c r="T85" s="91">
        <f t="shared" si="31"/>
        <v>331920</v>
      </c>
      <c r="U85" s="92"/>
      <c r="V85" s="92"/>
      <c r="W85" s="92"/>
      <c r="X85" s="92"/>
      <c r="Y85" s="93"/>
      <c r="Z85" s="94"/>
      <c r="AA85" s="94"/>
    </row>
    <row r="86" spans="1:27" s="95" customFormat="1" ht="49.5" customHeight="1" x14ac:dyDescent="0.25">
      <c r="A86" s="89">
        <v>2</v>
      </c>
      <c r="B86" s="154" t="s">
        <v>260</v>
      </c>
      <c r="C86" s="171" t="s">
        <v>64</v>
      </c>
      <c r="D86" s="125">
        <v>2</v>
      </c>
      <c r="E86" s="157"/>
      <c r="F86" s="102">
        <v>0.5</v>
      </c>
      <c r="G86" s="156">
        <v>19</v>
      </c>
      <c r="H86" s="102">
        <v>0.625</v>
      </c>
      <c r="I86" s="156">
        <f>+G86</f>
        <v>19</v>
      </c>
      <c r="J86" s="102"/>
      <c r="K86" s="172" t="s">
        <v>116</v>
      </c>
      <c r="L86" s="102"/>
      <c r="M86" s="172" t="s">
        <v>261</v>
      </c>
      <c r="N86" s="126">
        <f t="shared" si="33"/>
        <v>180</v>
      </c>
      <c r="O86" s="89">
        <v>2752</v>
      </c>
      <c r="P86" s="156">
        <f t="shared" si="34"/>
        <v>495360</v>
      </c>
      <c r="Q86" s="89">
        <v>2</v>
      </c>
      <c r="R86" s="90"/>
      <c r="S86" s="91">
        <f t="shared" si="31"/>
        <v>2752</v>
      </c>
      <c r="T86" s="91">
        <f t="shared" si="31"/>
        <v>495360</v>
      </c>
      <c r="U86" s="92"/>
      <c r="V86" s="92"/>
      <c r="W86" s="92"/>
      <c r="X86" s="92"/>
      <c r="Y86" s="93"/>
      <c r="Z86" s="94"/>
      <c r="AA86" s="94"/>
    </row>
    <row r="87" spans="1:27" s="95" customFormat="1" ht="49.5" customHeight="1" x14ac:dyDescent="0.25">
      <c r="A87" s="89">
        <v>3</v>
      </c>
      <c r="B87" s="154" t="s">
        <v>262</v>
      </c>
      <c r="C87" s="171" t="s">
        <v>64</v>
      </c>
      <c r="D87" s="125">
        <v>2.5</v>
      </c>
      <c r="E87" s="157"/>
      <c r="F87" s="102">
        <v>0.5</v>
      </c>
      <c r="G87" s="156">
        <v>19</v>
      </c>
      <c r="H87" s="102">
        <v>0.625</v>
      </c>
      <c r="I87" s="156">
        <f>+G87</f>
        <v>19</v>
      </c>
      <c r="J87" s="102"/>
      <c r="K87" s="172" t="s">
        <v>116</v>
      </c>
      <c r="L87" s="102"/>
      <c r="M87" s="172" t="s">
        <v>263</v>
      </c>
      <c r="N87" s="126">
        <f t="shared" si="33"/>
        <v>180</v>
      </c>
      <c r="O87" s="89">
        <v>1890</v>
      </c>
      <c r="P87" s="156">
        <f t="shared" si="34"/>
        <v>340200</v>
      </c>
      <c r="Q87" s="89">
        <v>2</v>
      </c>
      <c r="R87" s="90"/>
      <c r="S87" s="91">
        <f t="shared" si="31"/>
        <v>1890</v>
      </c>
      <c r="T87" s="91">
        <f t="shared" si="31"/>
        <v>340200</v>
      </c>
      <c r="U87" s="92"/>
      <c r="V87" s="92"/>
      <c r="W87" s="92"/>
      <c r="X87" s="92"/>
      <c r="Y87" s="93"/>
      <c r="Z87" s="94"/>
      <c r="AA87" s="94"/>
    </row>
    <row r="88" spans="1:27" s="95" customFormat="1" ht="49.5" customHeight="1" x14ac:dyDescent="0.25">
      <c r="A88" s="89">
        <v>4</v>
      </c>
      <c r="B88" s="154" t="s">
        <v>264</v>
      </c>
      <c r="C88" s="171" t="s">
        <v>62</v>
      </c>
      <c r="D88" s="125">
        <v>2.5</v>
      </c>
      <c r="E88" s="157"/>
      <c r="F88" s="102">
        <v>0.5</v>
      </c>
      <c r="G88" s="156">
        <v>19</v>
      </c>
      <c r="H88" s="102">
        <v>0.625</v>
      </c>
      <c r="I88" s="156">
        <f>+G88</f>
        <v>19</v>
      </c>
      <c r="J88" s="102"/>
      <c r="K88" s="172" t="s">
        <v>116</v>
      </c>
      <c r="L88" s="102"/>
      <c r="M88" s="172" t="s">
        <v>265</v>
      </c>
      <c r="N88" s="126">
        <f t="shared" si="33"/>
        <v>180</v>
      </c>
      <c r="O88" s="89">
        <v>1687</v>
      </c>
      <c r="P88" s="156">
        <f t="shared" si="34"/>
        <v>303660</v>
      </c>
      <c r="Q88" s="89">
        <v>2</v>
      </c>
      <c r="R88" s="90"/>
      <c r="S88" s="91">
        <f t="shared" si="31"/>
        <v>1687</v>
      </c>
      <c r="T88" s="91">
        <f t="shared" si="31"/>
        <v>303660</v>
      </c>
      <c r="U88" s="92"/>
      <c r="V88" s="92"/>
      <c r="W88" s="92"/>
      <c r="X88" s="92"/>
      <c r="Y88" s="93"/>
      <c r="Z88" s="94"/>
      <c r="AA88" s="94"/>
    </row>
    <row r="89" spans="1:27" s="95" customFormat="1" ht="35.25" customHeight="1" x14ac:dyDescent="0.25">
      <c r="A89" s="698" t="s">
        <v>154</v>
      </c>
      <c r="B89" s="699"/>
      <c r="C89" s="699"/>
      <c r="D89" s="699"/>
      <c r="E89" s="699"/>
      <c r="F89" s="699"/>
      <c r="G89" s="699"/>
      <c r="H89" s="699"/>
      <c r="I89" s="699"/>
      <c r="J89" s="699"/>
      <c r="K89" s="699"/>
      <c r="L89" s="699"/>
      <c r="M89" s="699"/>
      <c r="N89" s="699"/>
      <c r="O89" s="699"/>
      <c r="P89" s="699"/>
      <c r="Q89" s="700"/>
      <c r="R89" s="90"/>
      <c r="S89" s="91">
        <f t="shared" si="31"/>
        <v>0</v>
      </c>
      <c r="T89" s="91">
        <f t="shared" si="31"/>
        <v>0</v>
      </c>
      <c r="U89" s="92"/>
      <c r="V89" s="92"/>
      <c r="W89" s="92"/>
      <c r="X89" s="92"/>
      <c r="Y89" s="93"/>
      <c r="Z89" s="94"/>
      <c r="AA89" s="94"/>
    </row>
    <row r="90" spans="1:27" s="95" customFormat="1" ht="35.25" customHeight="1" x14ac:dyDescent="0.25">
      <c r="A90" s="89">
        <v>1</v>
      </c>
      <c r="B90" s="154" t="s">
        <v>268</v>
      </c>
      <c r="C90" s="171" t="s">
        <v>63</v>
      </c>
      <c r="D90" s="125">
        <v>3</v>
      </c>
      <c r="E90" s="157"/>
      <c r="F90" s="102">
        <v>0.5</v>
      </c>
      <c r="G90" s="156">
        <v>19</v>
      </c>
      <c r="H90" s="102">
        <v>0.625</v>
      </c>
      <c r="I90" s="156">
        <f>+G90</f>
        <v>19</v>
      </c>
      <c r="J90" s="102"/>
      <c r="K90" s="172" t="s">
        <v>116</v>
      </c>
      <c r="L90" s="102"/>
      <c r="M90" s="172" t="s">
        <v>269</v>
      </c>
      <c r="N90" s="126">
        <f t="shared" ref="N90:N92" si="35">VALUE(DAY(I90)*24*60+VALUE(HOUR(H90)*60+MINUTE(H90)))-SUM(VALUE(DAY(G90)*24*60+VALUE(HOUR(F90)*60+MINUTE(F90))))</f>
        <v>180</v>
      </c>
      <c r="O90" s="89">
        <v>5488</v>
      </c>
      <c r="P90" s="156">
        <f t="shared" ref="P90:P92" si="36">O90*N90</f>
        <v>987840</v>
      </c>
      <c r="Q90" s="89">
        <v>2</v>
      </c>
      <c r="R90" s="90"/>
      <c r="S90" s="91">
        <f t="shared" si="31"/>
        <v>5488</v>
      </c>
      <c r="T90" s="91">
        <f t="shared" si="31"/>
        <v>987840</v>
      </c>
      <c r="U90" s="92"/>
      <c r="V90" s="92"/>
      <c r="W90" s="92"/>
      <c r="X90" s="92"/>
      <c r="Y90" s="93"/>
      <c r="Z90" s="94"/>
      <c r="AA90" s="94"/>
    </row>
    <row r="91" spans="1:27" s="95" customFormat="1" ht="35.25" customHeight="1" x14ac:dyDescent="0.25">
      <c r="A91" s="89">
        <v>2</v>
      </c>
      <c r="B91" s="154" t="s">
        <v>270</v>
      </c>
      <c r="C91" s="171" t="s">
        <v>57</v>
      </c>
      <c r="D91" s="125">
        <v>5</v>
      </c>
      <c r="E91" s="157"/>
      <c r="F91" s="102">
        <v>0.5</v>
      </c>
      <c r="G91" s="156">
        <v>19</v>
      </c>
      <c r="H91" s="102">
        <v>0.625</v>
      </c>
      <c r="I91" s="156">
        <f>+G91</f>
        <v>19</v>
      </c>
      <c r="J91" s="102"/>
      <c r="K91" s="172" t="s">
        <v>116</v>
      </c>
      <c r="L91" s="102"/>
      <c r="M91" s="172" t="s">
        <v>271</v>
      </c>
      <c r="N91" s="126">
        <f t="shared" si="35"/>
        <v>180</v>
      </c>
      <c r="O91" s="89">
        <v>5716</v>
      </c>
      <c r="P91" s="156">
        <f t="shared" si="36"/>
        <v>1028880</v>
      </c>
      <c r="Q91" s="89">
        <v>2</v>
      </c>
      <c r="R91" s="90"/>
      <c r="S91" s="91">
        <f t="shared" si="31"/>
        <v>5716</v>
      </c>
      <c r="T91" s="91">
        <f t="shared" si="31"/>
        <v>1028880</v>
      </c>
      <c r="U91" s="92"/>
      <c r="V91" s="92"/>
      <c r="W91" s="92"/>
      <c r="X91" s="92"/>
      <c r="Y91" s="93"/>
      <c r="Z91" s="94"/>
      <c r="AA91" s="94"/>
    </row>
    <row r="92" spans="1:27" s="95" customFormat="1" ht="44.25" customHeight="1" x14ac:dyDescent="0.25">
      <c r="A92" s="89">
        <v>3</v>
      </c>
      <c r="B92" s="154" t="s">
        <v>272</v>
      </c>
      <c r="C92" s="171" t="s">
        <v>57</v>
      </c>
      <c r="D92" s="125">
        <v>2</v>
      </c>
      <c r="E92" s="157"/>
      <c r="F92" s="102">
        <v>0.5</v>
      </c>
      <c r="G92" s="156">
        <v>19</v>
      </c>
      <c r="H92" s="102">
        <v>0.625</v>
      </c>
      <c r="I92" s="156">
        <f>+G92</f>
        <v>19</v>
      </c>
      <c r="J92" s="102"/>
      <c r="K92" s="172" t="s">
        <v>116</v>
      </c>
      <c r="L92" s="102"/>
      <c r="M92" s="172" t="s">
        <v>273</v>
      </c>
      <c r="N92" s="126">
        <f t="shared" si="35"/>
        <v>180</v>
      </c>
      <c r="O92" s="89">
        <v>6134</v>
      </c>
      <c r="P92" s="156">
        <f t="shared" si="36"/>
        <v>1104120</v>
      </c>
      <c r="Q92" s="89">
        <v>2</v>
      </c>
      <c r="R92" s="90"/>
      <c r="S92" s="91">
        <f t="shared" si="31"/>
        <v>6134</v>
      </c>
      <c r="T92" s="91">
        <f t="shared" si="31"/>
        <v>1104120</v>
      </c>
      <c r="U92" s="92"/>
      <c r="V92" s="92"/>
      <c r="W92" s="92"/>
      <c r="X92" s="92"/>
      <c r="Y92" s="93"/>
      <c r="Z92" s="94"/>
      <c r="AA92" s="94"/>
    </row>
    <row r="93" spans="1:27" s="95" customFormat="1" ht="35.25" customHeight="1" x14ac:dyDescent="0.25">
      <c r="A93" s="698" t="s">
        <v>156</v>
      </c>
      <c r="B93" s="699"/>
      <c r="C93" s="699"/>
      <c r="D93" s="699"/>
      <c r="E93" s="699"/>
      <c r="F93" s="699"/>
      <c r="G93" s="699"/>
      <c r="H93" s="699"/>
      <c r="I93" s="699"/>
      <c r="J93" s="699"/>
      <c r="K93" s="699"/>
      <c r="L93" s="699"/>
      <c r="M93" s="699"/>
      <c r="N93" s="699"/>
      <c r="O93" s="699"/>
      <c r="P93" s="699"/>
      <c r="Q93" s="700"/>
      <c r="R93" s="90"/>
      <c r="S93" s="91">
        <f t="shared" si="31"/>
        <v>0</v>
      </c>
      <c r="T93" s="91">
        <f t="shared" si="31"/>
        <v>0</v>
      </c>
      <c r="U93" s="92"/>
      <c r="V93" s="92"/>
      <c r="W93" s="92"/>
      <c r="X93" s="92"/>
      <c r="Y93" s="93"/>
      <c r="Z93" s="94"/>
      <c r="AA93" s="94"/>
    </row>
    <row r="94" spans="1:27" s="95" customFormat="1" ht="45" x14ac:dyDescent="0.25">
      <c r="A94" s="89">
        <v>1</v>
      </c>
      <c r="B94" s="154" t="s">
        <v>274</v>
      </c>
      <c r="C94" s="171" t="s">
        <v>58</v>
      </c>
      <c r="D94" s="125">
        <v>3</v>
      </c>
      <c r="E94" s="157"/>
      <c r="F94" s="102">
        <v>0.5</v>
      </c>
      <c r="G94" s="156">
        <v>19</v>
      </c>
      <c r="H94" s="102">
        <v>0.625</v>
      </c>
      <c r="I94" s="156">
        <f>+G94</f>
        <v>19</v>
      </c>
      <c r="J94" s="102"/>
      <c r="K94" s="172" t="s">
        <v>116</v>
      </c>
      <c r="L94" s="102"/>
      <c r="M94" s="172" t="s">
        <v>275</v>
      </c>
      <c r="N94" s="126">
        <f t="shared" ref="N94:N97" si="37">VALUE(DAY(I94)*24*60+VALUE(HOUR(H94)*60+MINUTE(H94)))-SUM(VALUE(DAY(G94)*24*60+VALUE(HOUR(F94)*60+MINUTE(F94))))</f>
        <v>180</v>
      </c>
      <c r="O94" s="89">
        <v>1744</v>
      </c>
      <c r="P94" s="156">
        <f t="shared" ref="P94:P97" si="38">O94*N94</f>
        <v>313920</v>
      </c>
      <c r="Q94" s="89">
        <v>2</v>
      </c>
      <c r="R94" s="90"/>
      <c r="S94" s="91">
        <f t="shared" si="31"/>
        <v>1744</v>
      </c>
      <c r="T94" s="91">
        <f t="shared" si="31"/>
        <v>313920</v>
      </c>
      <c r="U94" s="92"/>
      <c r="V94" s="92"/>
      <c r="W94" s="92"/>
      <c r="X94" s="92"/>
      <c r="Y94" s="93"/>
      <c r="Z94" s="94"/>
      <c r="AA94" s="94"/>
    </row>
    <row r="95" spans="1:27" s="95" customFormat="1" ht="42.75" customHeight="1" x14ac:dyDescent="0.25">
      <c r="A95" s="89">
        <v>2</v>
      </c>
      <c r="B95" s="154" t="s">
        <v>276</v>
      </c>
      <c r="C95" s="171" t="s">
        <v>60</v>
      </c>
      <c r="D95" s="125">
        <v>2</v>
      </c>
      <c r="E95" s="157"/>
      <c r="F95" s="102">
        <v>0.5</v>
      </c>
      <c r="G95" s="156">
        <v>19</v>
      </c>
      <c r="H95" s="102">
        <v>0.625</v>
      </c>
      <c r="I95" s="156">
        <f>+G95</f>
        <v>19</v>
      </c>
      <c r="J95" s="102"/>
      <c r="K95" s="172" t="s">
        <v>116</v>
      </c>
      <c r="L95" s="102"/>
      <c r="M95" s="172" t="s">
        <v>277</v>
      </c>
      <c r="N95" s="126">
        <f t="shared" si="37"/>
        <v>180</v>
      </c>
      <c r="O95" s="89">
        <v>984</v>
      </c>
      <c r="P95" s="156">
        <f t="shared" si="38"/>
        <v>177120</v>
      </c>
      <c r="Q95" s="89">
        <v>2</v>
      </c>
      <c r="R95" s="90"/>
      <c r="S95" s="91">
        <f t="shared" si="31"/>
        <v>984</v>
      </c>
      <c r="T95" s="91">
        <f t="shared" si="31"/>
        <v>177120</v>
      </c>
      <c r="U95" s="92"/>
      <c r="V95" s="92"/>
      <c r="W95" s="92"/>
      <c r="X95" s="92"/>
      <c r="Y95" s="93"/>
      <c r="Z95" s="94"/>
      <c r="AA95" s="94"/>
    </row>
    <row r="96" spans="1:27" s="95" customFormat="1" ht="42.75" customHeight="1" x14ac:dyDescent="0.25">
      <c r="A96" s="89">
        <v>3</v>
      </c>
      <c r="B96" s="154" t="s">
        <v>278</v>
      </c>
      <c r="C96" s="171" t="s">
        <v>60</v>
      </c>
      <c r="D96" s="125">
        <v>2</v>
      </c>
      <c r="E96" s="157"/>
      <c r="F96" s="102">
        <v>0.5</v>
      </c>
      <c r="G96" s="156">
        <v>19</v>
      </c>
      <c r="H96" s="102">
        <v>0.625</v>
      </c>
      <c r="I96" s="156">
        <f>+G96</f>
        <v>19</v>
      </c>
      <c r="J96" s="102"/>
      <c r="K96" s="172" t="s">
        <v>116</v>
      </c>
      <c r="L96" s="102"/>
      <c r="M96" s="172" t="s">
        <v>279</v>
      </c>
      <c r="N96" s="126">
        <f t="shared" si="37"/>
        <v>180</v>
      </c>
      <c r="O96" s="89">
        <v>698</v>
      </c>
      <c r="P96" s="156">
        <f t="shared" si="38"/>
        <v>125640</v>
      </c>
      <c r="Q96" s="89">
        <v>2</v>
      </c>
      <c r="R96" s="90"/>
      <c r="S96" s="91">
        <f t="shared" si="31"/>
        <v>698</v>
      </c>
      <c r="T96" s="91">
        <f t="shared" si="31"/>
        <v>125640</v>
      </c>
      <c r="U96" s="92"/>
      <c r="V96" s="92"/>
      <c r="W96" s="92"/>
      <c r="X96" s="92"/>
      <c r="Y96" s="93"/>
      <c r="Z96" s="94"/>
      <c r="AA96" s="94"/>
    </row>
    <row r="97" spans="1:27" s="95" customFormat="1" ht="42.75" customHeight="1" x14ac:dyDescent="0.25">
      <c r="A97" s="89">
        <v>4</v>
      </c>
      <c r="B97" s="154" t="s">
        <v>287</v>
      </c>
      <c r="C97" s="171" t="s">
        <v>63</v>
      </c>
      <c r="D97" s="125">
        <v>3</v>
      </c>
      <c r="E97" s="157"/>
      <c r="F97" s="102">
        <v>0.5</v>
      </c>
      <c r="G97" s="156">
        <v>19</v>
      </c>
      <c r="H97" s="102">
        <v>0.625</v>
      </c>
      <c r="I97" s="156">
        <f>+G97</f>
        <v>19</v>
      </c>
      <c r="J97" s="102"/>
      <c r="K97" s="172" t="s">
        <v>116</v>
      </c>
      <c r="L97" s="102"/>
      <c r="M97" s="172" t="s">
        <v>288</v>
      </c>
      <c r="N97" s="126">
        <f t="shared" si="37"/>
        <v>180</v>
      </c>
      <c r="O97" s="89">
        <v>5220</v>
      </c>
      <c r="P97" s="156">
        <f t="shared" si="38"/>
        <v>939600</v>
      </c>
      <c r="Q97" s="89">
        <v>2</v>
      </c>
      <c r="R97" s="90"/>
      <c r="S97" s="91">
        <f t="shared" si="31"/>
        <v>5220</v>
      </c>
      <c r="T97" s="91">
        <f t="shared" si="31"/>
        <v>939600</v>
      </c>
      <c r="U97" s="92"/>
      <c r="V97" s="92"/>
      <c r="W97" s="92"/>
      <c r="X97" s="92"/>
      <c r="Y97" s="93"/>
      <c r="Z97" s="94"/>
      <c r="AA97" s="94"/>
    </row>
    <row r="98" spans="1:27" s="95" customFormat="1" ht="35.25" customHeight="1" x14ac:dyDescent="0.25">
      <c r="A98" s="698" t="s">
        <v>157</v>
      </c>
      <c r="B98" s="699"/>
      <c r="C98" s="699"/>
      <c r="D98" s="699"/>
      <c r="E98" s="699"/>
      <c r="F98" s="699"/>
      <c r="G98" s="699"/>
      <c r="H98" s="699"/>
      <c r="I98" s="699"/>
      <c r="J98" s="699"/>
      <c r="K98" s="699"/>
      <c r="L98" s="699"/>
      <c r="M98" s="699"/>
      <c r="N98" s="699"/>
      <c r="O98" s="699"/>
      <c r="P98" s="699"/>
      <c r="Q98" s="700"/>
      <c r="R98" s="90"/>
      <c r="S98" s="91">
        <f t="shared" si="31"/>
        <v>0</v>
      </c>
      <c r="T98" s="91">
        <f t="shared" si="31"/>
        <v>0</v>
      </c>
      <c r="U98" s="92"/>
      <c r="V98" s="92"/>
      <c r="W98" s="92"/>
      <c r="X98" s="92"/>
      <c r="Y98" s="93"/>
      <c r="Z98" s="94"/>
      <c r="AA98" s="94"/>
    </row>
    <row r="99" spans="1:27" s="95" customFormat="1" ht="42.75" customHeight="1" x14ac:dyDescent="0.25">
      <c r="A99" s="89">
        <v>1</v>
      </c>
      <c r="B99" s="154" t="s">
        <v>280</v>
      </c>
      <c r="C99" s="171" t="s">
        <v>57</v>
      </c>
      <c r="D99" s="125">
        <v>3</v>
      </c>
      <c r="E99" s="157"/>
      <c r="F99" s="102">
        <v>0.5</v>
      </c>
      <c r="G99" s="156">
        <v>19</v>
      </c>
      <c r="H99" s="102">
        <v>0.625</v>
      </c>
      <c r="I99" s="156">
        <f>+G99</f>
        <v>19</v>
      </c>
      <c r="J99" s="102"/>
      <c r="K99" s="172" t="s">
        <v>116</v>
      </c>
      <c r="L99" s="102"/>
      <c r="M99" s="172" t="s">
        <v>281</v>
      </c>
      <c r="N99" s="126">
        <f t="shared" ref="N99:N101" si="39">VALUE(DAY(I99)*24*60+VALUE(HOUR(H99)*60+MINUTE(H99)))-SUM(VALUE(DAY(G99)*24*60+VALUE(HOUR(F99)*60+MINUTE(F99))))</f>
        <v>180</v>
      </c>
      <c r="O99" s="89">
        <v>2890</v>
      </c>
      <c r="P99" s="156">
        <f t="shared" ref="P99:P101" si="40">O99*N99</f>
        <v>520200</v>
      </c>
      <c r="Q99" s="89">
        <v>2</v>
      </c>
      <c r="R99" s="90"/>
      <c r="S99" s="91">
        <f t="shared" si="31"/>
        <v>2890</v>
      </c>
      <c r="T99" s="91">
        <f t="shared" si="31"/>
        <v>520200</v>
      </c>
      <c r="U99" s="92"/>
      <c r="V99" s="92"/>
      <c r="W99" s="92"/>
      <c r="X99" s="92"/>
      <c r="Y99" s="93"/>
      <c r="Z99" s="94"/>
      <c r="AA99" s="94"/>
    </row>
    <row r="100" spans="1:27" s="95" customFormat="1" ht="49.5" customHeight="1" x14ac:dyDescent="0.25">
      <c r="A100" s="89">
        <v>2</v>
      </c>
      <c r="B100" s="154" t="s">
        <v>130</v>
      </c>
      <c r="C100" s="171" t="s">
        <v>63</v>
      </c>
      <c r="D100" s="125">
        <v>2.5</v>
      </c>
      <c r="E100" s="157"/>
      <c r="F100" s="102">
        <v>0.5</v>
      </c>
      <c r="G100" s="156">
        <v>18</v>
      </c>
      <c r="H100" s="102">
        <v>0.625</v>
      </c>
      <c r="I100" s="156">
        <f>+G100</f>
        <v>18</v>
      </c>
      <c r="J100" s="102"/>
      <c r="K100" s="172" t="s">
        <v>116</v>
      </c>
      <c r="L100" s="102"/>
      <c r="M100" s="172" t="s">
        <v>138</v>
      </c>
      <c r="N100" s="126">
        <f>VALUE(DAY(I100)*24*60+VALUE(HOUR(H100)*60+MINUTE(H100)))-SUM(VALUE(DAY(G100)*24*60+VALUE(HOUR(F100)*60+MINUTE(F100))))</f>
        <v>180</v>
      </c>
      <c r="O100" s="89">
        <v>1570</v>
      </c>
      <c r="P100" s="156">
        <f>O100*N100</f>
        <v>282600</v>
      </c>
      <c r="Q100" s="89">
        <v>2</v>
      </c>
      <c r="R100" s="90"/>
      <c r="S100" s="91">
        <f>O100</f>
        <v>1570</v>
      </c>
      <c r="T100" s="91">
        <f>P100</f>
        <v>282600</v>
      </c>
      <c r="U100" s="92"/>
      <c r="V100" s="92"/>
      <c r="W100" s="92"/>
      <c r="X100" s="92"/>
      <c r="Y100" s="93"/>
      <c r="Z100" s="94"/>
      <c r="AA100" s="94"/>
    </row>
    <row r="101" spans="1:27" s="95" customFormat="1" ht="42.75" customHeight="1" x14ac:dyDescent="0.25">
      <c r="A101" s="89">
        <v>3</v>
      </c>
      <c r="B101" s="154" t="s">
        <v>284</v>
      </c>
      <c r="C101" s="171" t="s">
        <v>63</v>
      </c>
      <c r="D101" s="125">
        <v>4.5</v>
      </c>
      <c r="E101" s="157"/>
      <c r="F101" s="102">
        <v>0.5</v>
      </c>
      <c r="G101" s="156">
        <v>19</v>
      </c>
      <c r="H101" s="102">
        <v>0.625</v>
      </c>
      <c r="I101" s="156">
        <f>+G101</f>
        <v>19</v>
      </c>
      <c r="J101" s="102"/>
      <c r="K101" s="172" t="s">
        <v>116</v>
      </c>
      <c r="L101" s="102"/>
      <c r="M101" s="172" t="s">
        <v>285</v>
      </c>
      <c r="N101" s="126">
        <f t="shared" si="39"/>
        <v>180</v>
      </c>
      <c r="O101" s="89">
        <v>7971</v>
      </c>
      <c r="P101" s="156">
        <f t="shared" si="40"/>
        <v>1434780</v>
      </c>
      <c r="Q101" s="89">
        <v>2</v>
      </c>
      <c r="R101" s="90"/>
      <c r="S101" s="91">
        <f t="shared" si="31"/>
        <v>7971</v>
      </c>
      <c r="T101" s="91">
        <f t="shared" si="31"/>
        <v>1434780</v>
      </c>
      <c r="U101" s="92"/>
      <c r="V101" s="92"/>
      <c r="W101" s="92"/>
      <c r="X101" s="92"/>
      <c r="Y101" s="93"/>
      <c r="Z101" s="94"/>
      <c r="AA101" s="94"/>
    </row>
    <row r="102" spans="1:27" s="164" customFormat="1" ht="39" customHeight="1" x14ac:dyDescent="0.2">
      <c r="A102" s="701" t="s">
        <v>286</v>
      </c>
      <c r="B102" s="702"/>
      <c r="C102" s="702"/>
      <c r="D102" s="702"/>
      <c r="E102" s="702"/>
      <c r="F102" s="702"/>
      <c r="G102" s="702"/>
      <c r="H102" s="702"/>
      <c r="I102" s="702"/>
      <c r="J102" s="702"/>
      <c r="K102" s="702"/>
      <c r="L102" s="702"/>
      <c r="M102" s="702"/>
      <c r="N102" s="702"/>
      <c r="O102" s="702"/>
      <c r="P102" s="702"/>
      <c r="Q102" s="703"/>
      <c r="R102" s="159"/>
      <c r="S102" s="160"/>
      <c r="T102" s="160"/>
      <c r="U102" s="160"/>
      <c r="V102" s="161"/>
      <c r="W102" s="161"/>
      <c r="X102" s="161"/>
      <c r="Y102" s="162"/>
      <c r="Z102" s="163"/>
      <c r="AA102" s="163"/>
    </row>
    <row r="103" spans="1:27" s="95" customFormat="1" ht="53.25" customHeight="1" x14ac:dyDescent="0.25">
      <c r="A103" s="167" t="s">
        <v>7</v>
      </c>
      <c r="B103" s="168" t="s">
        <v>147</v>
      </c>
      <c r="C103" s="89" t="s">
        <v>148</v>
      </c>
      <c r="D103" s="89">
        <v>45</v>
      </c>
      <c r="E103" s="169">
        <v>0.47916666666666669</v>
      </c>
      <c r="F103" s="102">
        <v>0.875</v>
      </c>
      <c r="G103" s="156">
        <v>19</v>
      </c>
      <c r="H103" s="102">
        <v>0.97916666666666663</v>
      </c>
      <c r="I103" s="156">
        <f>+G103</f>
        <v>19</v>
      </c>
      <c r="J103" s="168"/>
      <c r="K103" s="165" t="s">
        <v>150</v>
      </c>
      <c r="L103" s="170"/>
      <c r="M103" s="158"/>
      <c r="N103" s="158"/>
      <c r="O103" s="158"/>
      <c r="P103" s="89"/>
      <c r="Q103" s="89"/>
      <c r="R103" s="90"/>
      <c r="S103" s="91"/>
      <c r="T103" s="91"/>
      <c r="U103" s="91"/>
      <c r="V103" s="92"/>
      <c r="W103" s="92"/>
      <c r="X103" s="92"/>
      <c r="Y103" s="93"/>
      <c r="Z103" s="94"/>
      <c r="AA103" s="94"/>
    </row>
    <row r="104" spans="1:27" s="95" customFormat="1" ht="30.75" customHeight="1" x14ac:dyDescent="0.25">
      <c r="A104" s="167" t="s">
        <v>8</v>
      </c>
      <c r="B104" s="698" t="s">
        <v>149</v>
      </c>
      <c r="C104" s="699"/>
      <c r="D104" s="699"/>
      <c r="E104" s="699"/>
      <c r="F104" s="699"/>
      <c r="G104" s="699"/>
      <c r="H104" s="699"/>
      <c r="I104" s="699"/>
      <c r="J104" s="699"/>
      <c r="K104" s="699"/>
      <c r="L104" s="699"/>
      <c r="M104" s="699"/>
      <c r="N104" s="699"/>
      <c r="O104" s="699"/>
      <c r="P104" s="699"/>
      <c r="Q104" s="700"/>
      <c r="R104" s="90"/>
      <c r="S104" s="91"/>
      <c r="T104" s="91"/>
      <c r="U104" s="91"/>
      <c r="V104" s="92"/>
      <c r="W104" s="92"/>
      <c r="X104" s="92"/>
      <c r="Y104" s="93"/>
      <c r="Z104" s="94"/>
      <c r="AA104" s="94"/>
    </row>
    <row r="105" spans="1:27" s="95" customFormat="1" ht="33.75" customHeight="1" x14ac:dyDescent="0.25">
      <c r="A105" s="698" t="s">
        <v>151</v>
      </c>
      <c r="B105" s="699"/>
      <c r="C105" s="699"/>
      <c r="D105" s="699"/>
      <c r="E105" s="699"/>
      <c r="F105" s="699"/>
      <c r="G105" s="699"/>
      <c r="H105" s="699"/>
      <c r="I105" s="699"/>
      <c r="J105" s="699"/>
      <c r="K105" s="699"/>
      <c r="L105" s="699"/>
      <c r="M105" s="699"/>
      <c r="N105" s="699"/>
      <c r="O105" s="699"/>
      <c r="P105" s="699"/>
      <c r="Q105" s="700"/>
      <c r="R105" s="90"/>
      <c r="S105" s="91"/>
      <c r="T105" s="91"/>
      <c r="U105" s="91"/>
      <c r="V105" s="92"/>
      <c r="W105" s="92"/>
      <c r="X105" s="92"/>
      <c r="Y105" s="93"/>
      <c r="Z105" s="94"/>
      <c r="AA105" s="94"/>
    </row>
    <row r="106" spans="1:27" s="95" customFormat="1" ht="44.25" customHeight="1" x14ac:dyDescent="0.25">
      <c r="A106" s="89">
        <v>1</v>
      </c>
      <c r="B106" s="154" t="s">
        <v>120</v>
      </c>
      <c r="C106" s="155" t="s">
        <v>168</v>
      </c>
      <c r="D106" s="125">
        <v>2.5</v>
      </c>
      <c r="E106" s="157"/>
      <c r="F106" s="102">
        <v>0.875</v>
      </c>
      <c r="G106" s="156">
        <v>19</v>
      </c>
      <c r="H106" s="102">
        <v>0.97916666666666663</v>
      </c>
      <c r="I106" s="156">
        <f t="shared" ref="I106:I109" si="41">+G106</f>
        <v>19</v>
      </c>
      <c r="J106" s="102"/>
      <c r="K106" s="172" t="s">
        <v>116</v>
      </c>
      <c r="L106" s="102"/>
      <c r="M106" s="172" t="s">
        <v>126</v>
      </c>
      <c r="N106" s="126">
        <f t="shared" ref="N106" si="42">VALUE(DAY(I106)*24*60+VALUE(HOUR(H106)*60+MINUTE(H106)))-SUM(VALUE(DAY(G106)*24*60+VALUE(HOUR(F106)*60+MINUTE(F106))))</f>
        <v>150</v>
      </c>
      <c r="O106" s="89">
        <v>1052</v>
      </c>
      <c r="P106" s="156">
        <f t="shared" ref="P106" si="43">O106*N106</f>
        <v>157800</v>
      </c>
      <c r="Q106" s="89">
        <v>2</v>
      </c>
      <c r="R106" s="90"/>
      <c r="S106" s="91">
        <f t="shared" ref="S106:T106" si="44">O106</f>
        <v>1052</v>
      </c>
      <c r="T106" s="91">
        <f t="shared" si="44"/>
        <v>157800</v>
      </c>
      <c r="U106" s="92"/>
      <c r="V106" s="92"/>
      <c r="W106" s="92"/>
      <c r="X106" s="92"/>
      <c r="Y106" s="93"/>
      <c r="Z106" s="94"/>
      <c r="AA106" s="94"/>
    </row>
    <row r="107" spans="1:27" s="95" customFormat="1" ht="48" customHeight="1" x14ac:dyDescent="0.25">
      <c r="A107" s="89">
        <v>2</v>
      </c>
      <c r="B107" s="154" t="s">
        <v>104</v>
      </c>
      <c r="C107" s="171" t="s">
        <v>57</v>
      </c>
      <c r="D107" s="125">
        <v>2</v>
      </c>
      <c r="E107" s="157"/>
      <c r="F107" s="102">
        <v>0.875</v>
      </c>
      <c r="G107" s="156">
        <v>19</v>
      </c>
      <c r="H107" s="102">
        <v>0.97916666666666663</v>
      </c>
      <c r="I107" s="156">
        <f t="shared" si="41"/>
        <v>19</v>
      </c>
      <c r="J107" s="102"/>
      <c r="K107" s="172" t="s">
        <v>116</v>
      </c>
      <c r="L107" s="102"/>
      <c r="M107" s="172" t="s">
        <v>176</v>
      </c>
      <c r="N107" s="126">
        <f>VALUE(DAY(I107)*24*60+VALUE(HOUR(H107)*60+MINUTE(H107)))-SUM(VALUE(DAY(G107)*24*60+VALUE(HOUR(F107)*60+MINUTE(F107))))</f>
        <v>150</v>
      </c>
      <c r="O107" s="89">
        <v>1371</v>
      </c>
      <c r="P107" s="156">
        <f>O107*N107</f>
        <v>205650</v>
      </c>
      <c r="Q107" s="89">
        <v>2</v>
      </c>
      <c r="R107" s="90"/>
      <c r="S107" s="91">
        <f>O107</f>
        <v>1371</v>
      </c>
      <c r="T107" s="91">
        <f>P107</f>
        <v>205650</v>
      </c>
      <c r="U107" s="92"/>
      <c r="V107" s="92"/>
      <c r="W107" s="92"/>
      <c r="X107" s="92"/>
      <c r="Y107" s="93"/>
      <c r="Z107" s="94"/>
      <c r="AA107" s="94"/>
    </row>
    <row r="108" spans="1:27" s="95" customFormat="1" ht="49.5" customHeight="1" x14ac:dyDescent="0.25">
      <c r="A108" s="89">
        <v>3</v>
      </c>
      <c r="B108" s="154" t="s">
        <v>266</v>
      </c>
      <c r="C108" s="171" t="s">
        <v>60</v>
      </c>
      <c r="D108" s="125">
        <v>2.5</v>
      </c>
      <c r="E108" s="157"/>
      <c r="F108" s="102">
        <v>0.875</v>
      </c>
      <c r="G108" s="156">
        <v>19</v>
      </c>
      <c r="H108" s="102">
        <v>0.97916666666666663</v>
      </c>
      <c r="I108" s="156">
        <f t="shared" si="41"/>
        <v>19</v>
      </c>
      <c r="J108" s="102"/>
      <c r="K108" s="172" t="s">
        <v>116</v>
      </c>
      <c r="L108" s="102"/>
      <c r="M108" s="172" t="s">
        <v>267</v>
      </c>
      <c r="N108" s="126">
        <f>VALUE(DAY(I108)*24*60+VALUE(HOUR(H108)*60+MINUTE(H108)))-SUM(VALUE(DAY(G108)*24*60+VALUE(HOUR(F108)*60+MINUTE(F108))))</f>
        <v>150</v>
      </c>
      <c r="O108" s="89">
        <v>1611</v>
      </c>
      <c r="P108" s="156">
        <f>O108*N108</f>
        <v>241650</v>
      </c>
      <c r="Q108" s="89">
        <v>2</v>
      </c>
      <c r="R108" s="90"/>
      <c r="S108" s="91">
        <f>O108</f>
        <v>1611</v>
      </c>
      <c r="T108" s="91">
        <f>P108</f>
        <v>241650</v>
      </c>
      <c r="U108" s="92"/>
      <c r="V108" s="92"/>
      <c r="W108" s="92"/>
      <c r="X108" s="92"/>
      <c r="Y108" s="93"/>
      <c r="Z108" s="94"/>
      <c r="AA108" s="94"/>
    </row>
    <row r="109" spans="1:27" s="95" customFormat="1" ht="42.75" customHeight="1" x14ac:dyDescent="0.25">
      <c r="A109" s="89">
        <v>4</v>
      </c>
      <c r="B109" s="154" t="s">
        <v>282</v>
      </c>
      <c r="C109" s="171" t="s">
        <v>56</v>
      </c>
      <c r="D109" s="125">
        <v>3</v>
      </c>
      <c r="E109" s="157"/>
      <c r="F109" s="102">
        <v>0.875</v>
      </c>
      <c r="G109" s="156">
        <v>19</v>
      </c>
      <c r="H109" s="102">
        <v>0.97916666666666663</v>
      </c>
      <c r="I109" s="156">
        <f t="shared" si="41"/>
        <v>19</v>
      </c>
      <c r="J109" s="102"/>
      <c r="K109" s="172" t="s">
        <v>116</v>
      </c>
      <c r="L109" s="102"/>
      <c r="M109" s="172" t="s">
        <v>283</v>
      </c>
      <c r="N109" s="126">
        <f t="shared" ref="N109" si="45">VALUE(DAY(I109)*24*60+VALUE(HOUR(H109)*60+MINUTE(H109)))-SUM(VALUE(DAY(G109)*24*60+VALUE(HOUR(F109)*60+MINUTE(F109))))</f>
        <v>150</v>
      </c>
      <c r="O109" s="89">
        <v>2155</v>
      </c>
      <c r="P109" s="156">
        <f t="shared" ref="P109" si="46">O109*N109</f>
        <v>323250</v>
      </c>
      <c r="Q109" s="89">
        <v>2</v>
      </c>
      <c r="R109" s="90"/>
      <c r="S109" s="91">
        <f t="shared" ref="S109:T124" si="47">O109</f>
        <v>2155</v>
      </c>
      <c r="T109" s="91">
        <f t="shared" si="47"/>
        <v>323250</v>
      </c>
      <c r="U109" s="92"/>
      <c r="V109" s="92"/>
      <c r="W109" s="92"/>
      <c r="X109" s="92"/>
      <c r="Y109" s="93"/>
      <c r="Z109" s="94"/>
      <c r="AA109" s="94"/>
    </row>
    <row r="110" spans="1:27" s="95" customFormat="1" ht="35.25" customHeight="1" x14ac:dyDescent="0.25">
      <c r="A110" s="698" t="s">
        <v>155</v>
      </c>
      <c r="B110" s="699"/>
      <c r="C110" s="699"/>
      <c r="D110" s="699"/>
      <c r="E110" s="699"/>
      <c r="F110" s="699"/>
      <c r="G110" s="699"/>
      <c r="H110" s="699"/>
      <c r="I110" s="699"/>
      <c r="J110" s="699"/>
      <c r="K110" s="699"/>
      <c r="L110" s="699"/>
      <c r="M110" s="699"/>
      <c r="N110" s="699"/>
      <c r="O110" s="699"/>
      <c r="P110" s="699"/>
      <c r="Q110" s="700"/>
      <c r="R110" s="90"/>
      <c r="S110" s="91">
        <f t="shared" si="47"/>
        <v>0</v>
      </c>
      <c r="T110" s="91">
        <f t="shared" si="47"/>
        <v>0</v>
      </c>
      <c r="U110" s="92"/>
      <c r="V110" s="92"/>
      <c r="W110" s="92"/>
      <c r="X110" s="92"/>
      <c r="Y110" s="93"/>
      <c r="Z110" s="94"/>
      <c r="AA110" s="94"/>
    </row>
    <row r="111" spans="1:27" s="95" customFormat="1" ht="44.25" customHeight="1" x14ac:dyDescent="0.25">
      <c r="A111" s="89">
        <v>1</v>
      </c>
      <c r="B111" s="154" t="s">
        <v>256</v>
      </c>
      <c r="C111" s="171" t="s">
        <v>56</v>
      </c>
      <c r="D111" s="125">
        <v>3</v>
      </c>
      <c r="E111" s="157"/>
      <c r="F111" s="102">
        <v>0.5</v>
      </c>
      <c r="G111" s="156">
        <v>19</v>
      </c>
      <c r="H111" s="102">
        <v>0.625</v>
      </c>
      <c r="I111" s="156">
        <f t="shared" ref="I111:I114" si="48">+G111</f>
        <v>19</v>
      </c>
      <c r="J111" s="102"/>
      <c r="K111" s="172" t="s">
        <v>116</v>
      </c>
      <c r="L111" s="102"/>
      <c r="M111" s="172" t="s">
        <v>257</v>
      </c>
      <c r="N111" s="126">
        <f t="shared" ref="N111:N114" si="49">VALUE(DAY(I111)*24*60+VALUE(HOUR(H111)*60+MINUTE(H111)))-SUM(VALUE(DAY(G111)*24*60+VALUE(HOUR(F111)*60+MINUTE(F111))))</f>
        <v>180</v>
      </c>
      <c r="O111" s="89">
        <v>3230</v>
      </c>
      <c r="P111" s="156">
        <f t="shared" ref="P111:P114" si="50">O111*N111</f>
        <v>581400</v>
      </c>
      <c r="Q111" s="89">
        <v>2</v>
      </c>
      <c r="R111" s="90"/>
      <c r="S111" s="91">
        <f t="shared" si="47"/>
        <v>3230</v>
      </c>
      <c r="T111" s="91">
        <f t="shared" si="47"/>
        <v>581400</v>
      </c>
      <c r="U111" s="92"/>
      <c r="V111" s="92"/>
      <c r="W111" s="92"/>
      <c r="X111" s="92"/>
      <c r="Y111" s="93"/>
      <c r="Z111" s="94"/>
      <c r="AA111" s="94"/>
    </row>
    <row r="112" spans="1:27" s="95" customFormat="1" ht="49.5" customHeight="1" x14ac:dyDescent="0.25">
      <c r="A112" s="89">
        <v>2</v>
      </c>
      <c r="B112" s="154" t="s">
        <v>291</v>
      </c>
      <c r="C112" s="171" t="s">
        <v>63</v>
      </c>
      <c r="D112" s="125">
        <v>2</v>
      </c>
      <c r="E112" s="157"/>
      <c r="F112" s="102">
        <v>0.875</v>
      </c>
      <c r="G112" s="156">
        <v>19</v>
      </c>
      <c r="H112" s="102">
        <v>0.97916666666666663</v>
      </c>
      <c r="I112" s="156">
        <f t="shared" si="48"/>
        <v>19</v>
      </c>
      <c r="J112" s="102"/>
      <c r="K112" s="172" t="s">
        <v>116</v>
      </c>
      <c r="L112" s="102"/>
      <c r="M112" s="172" t="s">
        <v>292</v>
      </c>
      <c r="N112" s="126">
        <f t="shared" si="49"/>
        <v>150</v>
      </c>
      <c r="O112" s="89">
        <v>3569</v>
      </c>
      <c r="P112" s="156">
        <f t="shared" si="50"/>
        <v>535350</v>
      </c>
      <c r="Q112" s="89">
        <v>2</v>
      </c>
      <c r="R112" s="90"/>
      <c r="S112" s="91">
        <f t="shared" si="47"/>
        <v>3569</v>
      </c>
      <c r="T112" s="91">
        <f t="shared" si="47"/>
        <v>535350</v>
      </c>
      <c r="U112" s="92"/>
      <c r="V112" s="92"/>
      <c r="W112" s="92"/>
      <c r="X112" s="92"/>
      <c r="Y112" s="93"/>
      <c r="Z112" s="94"/>
      <c r="AA112" s="94"/>
    </row>
    <row r="113" spans="1:27" s="95" customFormat="1" ht="49.5" customHeight="1" x14ac:dyDescent="0.25">
      <c r="A113" s="89">
        <v>3</v>
      </c>
      <c r="B113" s="154" t="s">
        <v>293</v>
      </c>
      <c r="C113" s="171" t="s">
        <v>61</v>
      </c>
      <c r="D113" s="125">
        <v>2.5</v>
      </c>
      <c r="E113" s="157"/>
      <c r="F113" s="102">
        <v>0.875</v>
      </c>
      <c r="G113" s="156">
        <v>19</v>
      </c>
      <c r="H113" s="102">
        <v>0.97916666666666663</v>
      </c>
      <c r="I113" s="156">
        <f t="shared" si="48"/>
        <v>19</v>
      </c>
      <c r="J113" s="102"/>
      <c r="K113" s="172" t="s">
        <v>116</v>
      </c>
      <c r="L113" s="102"/>
      <c r="M113" s="172" t="s">
        <v>294</v>
      </c>
      <c r="N113" s="126">
        <f t="shared" si="49"/>
        <v>150</v>
      </c>
      <c r="O113" s="89">
        <v>2967</v>
      </c>
      <c r="P113" s="156">
        <f t="shared" si="50"/>
        <v>445050</v>
      </c>
      <c r="Q113" s="89">
        <v>2</v>
      </c>
      <c r="R113" s="90"/>
      <c r="S113" s="91">
        <f t="shared" si="47"/>
        <v>2967</v>
      </c>
      <c r="T113" s="91">
        <f t="shared" si="47"/>
        <v>445050</v>
      </c>
      <c r="U113" s="92"/>
      <c r="V113" s="92"/>
      <c r="W113" s="92"/>
      <c r="X113" s="92"/>
      <c r="Y113" s="93"/>
      <c r="Z113" s="94"/>
      <c r="AA113" s="94"/>
    </row>
    <row r="114" spans="1:27" s="95" customFormat="1" ht="49.5" customHeight="1" x14ac:dyDescent="0.25">
      <c r="A114" s="89">
        <v>4</v>
      </c>
      <c r="B114" s="154" t="s">
        <v>295</v>
      </c>
      <c r="C114" s="171" t="s">
        <v>60</v>
      </c>
      <c r="D114" s="125">
        <v>2.5</v>
      </c>
      <c r="E114" s="157"/>
      <c r="F114" s="102">
        <v>0.875</v>
      </c>
      <c r="G114" s="156">
        <v>19</v>
      </c>
      <c r="H114" s="102">
        <v>0.97916666666666663</v>
      </c>
      <c r="I114" s="156">
        <f t="shared" si="48"/>
        <v>19</v>
      </c>
      <c r="J114" s="102"/>
      <c r="K114" s="172" t="s">
        <v>116</v>
      </c>
      <c r="L114" s="102"/>
      <c r="M114" s="172" t="s">
        <v>296</v>
      </c>
      <c r="N114" s="126">
        <f t="shared" si="49"/>
        <v>150</v>
      </c>
      <c r="O114" s="89">
        <v>655</v>
      </c>
      <c r="P114" s="156">
        <f t="shared" si="50"/>
        <v>98250</v>
      </c>
      <c r="Q114" s="89">
        <v>2</v>
      </c>
      <c r="R114" s="90"/>
      <c r="S114" s="91">
        <f t="shared" si="47"/>
        <v>655</v>
      </c>
      <c r="T114" s="91">
        <f t="shared" si="47"/>
        <v>98250</v>
      </c>
      <c r="U114" s="92"/>
      <c r="V114" s="92"/>
      <c r="W114" s="92"/>
      <c r="X114" s="92"/>
      <c r="Y114" s="93"/>
      <c r="Z114" s="94"/>
      <c r="AA114" s="94"/>
    </row>
    <row r="115" spans="1:27" s="95" customFormat="1" ht="35.25" customHeight="1" x14ac:dyDescent="0.25">
      <c r="A115" s="698" t="s">
        <v>154</v>
      </c>
      <c r="B115" s="699"/>
      <c r="C115" s="699"/>
      <c r="D115" s="699"/>
      <c r="E115" s="699"/>
      <c r="F115" s="699"/>
      <c r="G115" s="699"/>
      <c r="H115" s="699"/>
      <c r="I115" s="699"/>
      <c r="J115" s="699"/>
      <c r="K115" s="699"/>
      <c r="L115" s="699"/>
      <c r="M115" s="699"/>
      <c r="N115" s="699"/>
      <c r="O115" s="699"/>
      <c r="P115" s="699"/>
      <c r="Q115" s="700"/>
      <c r="R115" s="90"/>
      <c r="S115" s="91">
        <f t="shared" si="47"/>
        <v>0</v>
      </c>
      <c r="T115" s="91">
        <f t="shared" si="47"/>
        <v>0</v>
      </c>
      <c r="U115" s="92"/>
      <c r="V115" s="92"/>
      <c r="W115" s="92"/>
      <c r="X115" s="92"/>
      <c r="Y115" s="93"/>
      <c r="Z115" s="94"/>
      <c r="AA115" s="94"/>
    </row>
    <row r="116" spans="1:27" s="95" customFormat="1" ht="49.5" customHeight="1" x14ac:dyDescent="0.25">
      <c r="A116" s="89">
        <v>1</v>
      </c>
      <c r="B116" s="154" t="s">
        <v>289</v>
      </c>
      <c r="C116" s="171" t="s">
        <v>56</v>
      </c>
      <c r="D116" s="125">
        <v>3</v>
      </c>
      <c r="E116" s="157"/>
      <c r="F116" s="102">
        <v>0.875</v>
      </c>
      <c r="G116" s="156">
        <v>19</v>
      </c>
      <c r="H116" s="102">
        <v>0.97916666666666663</v>
      </c>
      <c r="I116" s="156">
        <f t="shared" ref="I116" si="51">+G116</f>
        <v>19</v>
      </c>
      <c r="J116" s="102"/>
      <c r="K116" s="172" t="s">
        <v>116</v>
      </c>
      <c r="L116" s="102"/>
      <c r="M116" s="172" t="s">
        <v>290</v>
      </c>
      <c r="N116" s="126">
        <f t="shared" ref="N116:N120" si="52">VALUE(DAY(I116)*24*60+VALUE(HOUR(H116)*60+MINUTE(H116)))-SUM(VALUE(DAY(G116)*24*60+VALUE(HOUR(F116)*60+MINUTE(F116))))</f>
        <v>150</v>
      </c>
      <c r="O116" s="89">
        <v>2155</v>
      </c>
      <c r="P116" s="156">
        <f t="shared" ref="P116:P120" si="53">O116*N116</f>
        <v>323250</v>
      </c>
      <c r="Q116" s="89">
        <v>2</v>
      </c>
      <c r="R116" s="90"/>
      <c r="S116" s="91">
        <f t="shared" si="47"/>
        <v>2155</v>
      </c>
      <c r="T116" s="91">
        <f t="shared" si="47"/>
        <v>323250</v>
      </c>
      <c r="U116" s="92"/>
      <c r="V116" s="92"/>
      <c r="W116" s="92"/>
      <c r="X116" s="92"/>
      <c r="Y116" s="93"/>
      <c r="Z116" s="94"/>
      <c r="AA116" s="94"/>
    </row>
    <row r="117" spans="1:27" s="95" customFormat="1" ht="35.25" customHeight="1" x14ac:dyDescent="0.25">
      <c r="A117" s="89">
        <v>2</v>
      </c>
      <c r="B117" s="154" t="s">
        <v>297</v>
      </c>
      <c r="C117" s="171" t="s">
        <v>60</v>
      </c>
      <c r="D117" s="125">
        <v>2.5</v>
      </c>
      <c r="E117" s="157"/>
      <c r="F117" s="102">
        <v>0.875</v>
      </c>
      <c r="G117" s="156">
        <v>19</v>
      </c>
      <c r="H117" s="102">
        <v>0.97916666666666663</v>
      </c>
      <c r="I117" s="156">
        <f>+G117</f>
        <v>19</v>
      </c>
      <c r="J117" s="102"/>
      <c r="K117" s="172" t="s">
        <v>116</v>
      </c>
      <c r="L117" s="102"/>
      <c r="M117" s="172" t="s">
        <v>298</v>
      </c>
      <c r="N117" s="126">
        <f t="shared" si="52"/>
        <v>150</v>
      </c>
      <c r="O117" s="89">
        <v>1797</v>
      </c>
      <c r="P117" s="156">
        <f t="shared" si="53"/>
        <v>269550</v>
      </c>
      <c r="Q117" s="89">
        <v>2</v>
      </c>
      <c r="R117" s="90"/>
      <c r="S117" s="91">
        <f t="shared" si="47"/>
        <v>1797</v>
      </c>
      <c r="T117" s="91">
        <f t="shared" si="47"/>
        <v>269550</v>
      </c>
      <c r="U117" s="92"/>
      <c r="V117" s="92"/>
      <c r="W117" s="92"/>
      <c r="X117" s="92"/>
      <c r="Y117" s="93"/>
      <c r="Z117" s="94"/>
      <c r="AA117" s="94"/>
    </row>
    <row r="118" spans="1:27" s="95" customFormat="1" ht="44.25" customHeight="1" x14ac:dyDescent="0.25">
      <c r="A118" s="89">
        <v>3</v>
      </c>
      <c r="B118" s="154" t="s">
        <v>299</v>
      </c>
      <c r="C118" s="171" t="s">
        <v>60</v>
      </c>
      <c r="D118" s="125">
        <v>1.5</v>
      </c>
      <c r="E118" s="157"/>
      <c r="F118" s="102">
        <v>0.875</v>
      </c>
      <c r="G118" s="156">
        <v>19</v>
      </c>
      <c r="H118" s="102">
        <v>0.97916666666666663</v>
      </c>
      <c r="I118" s="156">
        <f>+G118</f>
        <v>19</v>
      </c>
      <c r="J118" s="102"/>
      <c r="K118" s="172" t="s">
        <v>116</v>
      </c>
      <c r="L118" s="102"/>
      <c r="M118" s="172" t="s">
        <v>300</v>
      </c>
      <c r="N118" s="126">
        <f t="shared" si="52"/>
        <v>150</v>
      </c>
      <c r="O118" s="89">
        <v>959</v>
      </c>
      <c r="P118" s="156">
        <f t="shared" si="53"/>
        <v>143850</v>
      </c>
      <c r="Q118" s="89">
        <v>2</v>
      </c>
      <c r="R118" s="90"/>
      <c r="S118" s="91">
        <f t="shared" si="47"/>
        <v>959</v>
      </c>
      <c r="T118" s="91">
        <f t="shared" si="47"/>
        <v>143850</v>
      </c>
      <c r="U118" s="92"/>
      <c r="V118" s="92"/>
      <c r="W118" s="92"/>
      <c r="X118" s="92"/>
      <c r="Y118" s="93"/>
      <c r="Z118" s="94"/>
      <c r="AA118" s="94"/>
    </row>
    <row r="119" spans="1:27" s="95" customFormat="1" ht="35.25" customHeight="1" x14ac:dyDescent="0.25">
      <c r="A119" s="89">
        <v>4</v>
      </c>
      <c r="B119" s="154" t="s">
        <v>301</v>
      </c>
      <c r="C119" s="171" t="s">
        <v>60</v>
      </c>
      <c r="D119" s="125">
        <v>1.5</v>
      </c>
      <c r="E119" s="157"/>
      <c r="F119" s="102">
        <v>0.875</v>
      </c>
      <c r="G119" s="156">
        <v>19</v>
      </c>
      <c r="H119" s="102">
        <v>0.97916666666666663</v>
      </c>
      <c r="I119" s="156">
        <f>+G119</f>
        <v>19</v>
      </c>
      <c r="J119" s="102"/>
      <c r="K119" s="172" t="s">
        <v>116</v>
      </c>
      <c r="L119" s="102"/>
      <c r="M119" s="172" t="s">
        <v>302</v>
      </c>
      <c r="N119" s="126">
        <f t="shared" si="52"/>
        <v>150</v>
      </c>
      <c r="O119" s="89">
        <v>393</v>
      </c>
      <c r="P119" s="156">
        <f t="shared" si="53"/>
        <v>58950</v>
      </c>
      <c r="Q119" s="89">
        <v>2</v>
      </c>
      <c r="R119" s="90"/>
      <c r="S119" s="91">
        <f t="shared" si="47"/>
        <v>393</v>
      </c>
      <c r="T119" s="91">
        <f t="shared" si="47"/>
        <v>58950</v>
      </c>
      <c r="U119" s="92"/>
      <c r="V119" s="92"/>
      <c r="W119" s="92"/>
      <c r="X119" s="92"/>
      <c r="Y119" s="93"/>
      <c r="Z119" s="94"/>
      <c r="AA119" s="94"/>
    </row>
    <row r="120" spans="1:27" s="95" customFormat="1" ht="35.25" customHeight="1" x14ac:dyDescent="0.25">
      <c r="A120" s="89">
        <v>5</v>
      </c>
      <c r="B120" s="154" t="s">
        <v>303</v>
      </c>
      <c r="C120" s="171" t="s">
        <v>60</v>
      </c>
      <c r="D120" s="125">
        <v>1.5</v>
      </c>
      <c r="E120" s="157"/>
      <c r="F120" s="102">
        <v>0.875</v>
      </c>
      <c r="G120" s="156">
        <v>19</v>
      </c>
      <c r="H120" s="102">
        <v>0.97916666666666663</v>
      </c>
      <c r="I120" s="156">
        <f>+G120</f>
        <v>19</v>
      </c>
      <c r="J120" s="102"/>
      <c r="K120" s="172" t="s">
        <v>116</v>
      </c>
      <c r="L120" s="102"/>
      <c r="M120" s="172" t="s">
        <v>304</v>
      </c>
      <c r="N120" s="126">
        <f t="shared" si="52"/>
        <v>150</v>
      </c>
      <c r="O120" s="89">
        <v>653</v>
      </c>
      <c r="P120" s="156">
        <f t="shared" si="53"/>
        <v>97950</v>
      </c>
      <c r="Q120" s="89">
        <v>2</v>
      </c>
      <c r="R120" s="90"/>
      <c r="S120" s="91">
        <f t="shared" si="47"/>
        <v>653</v>
      </c>
      <c r="T120" s="91">
        <f t="shared" si="47"/>
        <v>97950</v>
      </c>
      <c r="U120" s="92"/>
      <c r="V120" s="92"/>
      <c r="W120" s="92"/>
      <c r="X120" s="92"/>
      <c r="Y120" s="93"/>
      <c r="Z120" s="94"/>
      <c r="AA120" s="94"/>
    </row>
    <row r="121" spans="1:27" s="95" customFormat="1" ht="35.25" customHeight="1" x14ac:dyDescent="0.25">
      <c r="A121" s="698" t="s">
        <v>156</v>
      </c>
      <c r="B121" s="699"/>
      <c r="C121" s="699"/>
      <c r="D121" s="699"/>
      <c r="E121" s="699"/>
      <c r="F121" s="699"/>
      <c r="G121" s="699"/>
      <c r="H121" s="699"/>
      <c r="I121" s="699"/>
      <c r="J121" s="699"/>
      <c r="K121" s="699"/>
      <c r="L121" s="699"/>
      <c r="M121" s="699"/>
      <c r="N121" s="699"/>
      <c r="O121" s="699"/>
      <c r="P121" s="699"/>
      <c r="Q121" s="700"/>
      <c r="R121" s="90"/>
      <c r="S121" s="91">
        <f t="shared" si="47"/>
        <v>0</v>
      </c>
      <c r="T121" s="91">
        <f t="shared" si="47"/>
        <v>0</v>
      </c>
      <c r="U121" s="92"/>
      <c r="V121" s="92"/>
      <c r="W121" s="92"/>
      <c r="X121" s="92"/>
      <c r="Y121" s="93"/>
      <c r="Z121" s="94"/>
      <c r="AA121" s="94"/>
    </row>
    <row r="122" spans="1:27" s="95" customFormat="1" ht="42.75" customHeight="1" x14ac:dyDescent="0.25">
      <c r="A122" s="89">
        <v>1</v>
      </c>
      <c r="B122" s="154" t="s">
        <v>305</v>
      </c>
      <c r="C122" s="171" t="s">
        <v>57</v>
      </c>
      <c r="D122" s="125">
        <v>5</v>
      </c>
      <c r="E122" s="157"/>
      <c r="F122" s="102">
        <v>0.875</v>
      </c>
      <c r="G122" s="156">
        <v>19</v>
      </c>
      <c r="H122" s="102">
        <v>0.97916666666666663</v>
      </c>
      <c r="I122" s="156">
        <f>+G122</f>
        <v>19</v>
      </c>
      <c r="J122" s="102"/>
      <c r="K122" s="172" t="s">
        <v>116</v>
      </c>
      <c r="L122" s="102"/>
      <c r="M122" s="172" t="s">
        <v>306</v>
      </c>
      <c r="N122" s="126">
        <f t="shared" ref="N122:N124" si="54">VALUE(DAY(I122)*24*60+VALUE(HOUR(H122)*60+MINUTE(H122)))-SUM(VALUE(DAY(G122)*24*60+VALUE(HOUR(F122)*60+MINUTE(F122))))</f>
        <v>150</v>
      </c>
      <c r="O122" s="89">
        <v>4096</v>
      </c>
      <c r="P122" s="156">
        <f t="shared" ref="P122:P124" si="55">O122*N122</f>
        <v>614400</v>
      </c>
      <c r="Q122" s="89">
        <v>2</v>
      </c>
      <c r="R122" s="90"/>
      <c r="S122" s="91">
        <f t="shared" si="47"/>
        <v>4096</v>
      </c>
      <c r="T122" s="91">
        <f t="shared" si="47"/>
        <v>614400</v>
      </c>
      <c r="U122" s="92"/>
      <c r="V122" s="92"/>
      <c r="W122" s="92"/>
      <c r="X122" s="92"/>
      <c r="Y122" s="93"/>
      <c r="Z122" s="94"/>
      <c r="AA122" s="94"/>
    </row>
    <row r="123" spans="1:27" s="95" customFormat="1" ht="42.75" customHeight="1" x14ac:dyDescent="0.25">
      <c r="A123" s="89">
        <v>2</v>
      </c>
      <c r="B123" s="154" t="s">
        <v>107</v>
      </c>
      <c r="C123" s="171" t="s">
        <v>1</v>
      </c>
      <c r="D123" s="125">
        <v>2</v>
      </c>
      <c r="E123" s="157"/>
      <c r="F123" s="102">
        <v>0.875</v>
      </c>
      <c r="G123" s="156">
        <v>19</v>
      </c>
      <c r="H123" s="102">
        <v>0.97916666666666663</v>
      </c>
      <c r="I123" s="156">
        <f>+G123</f>
        <v>19</v>
      </c>
      <c r="J123" s="102"/>
      <c r="K123" s="172" t="s">
        <v>116</v>
      </c>
      <c r="L123" s="102"/>
      <c r="M123" s="172" t="s">
        <v>316</v>
      </c>
      <c r="N123" s="126">
        <f t="shared" si="54"/>
        <v>150</v>
      </c>
      <c r="O123" s="89">
        <v>2285</v>
      </c>
      <c r="P123" s="156">
        <f t="shared" si="55"/>
        <v>342750</v>
      </c>
      <c r="Q123" s="89">
        <v>2</v>
      </c>
      <c r="R123" s="90"/>
      <c r="S123" s="91">
        <f t="shared" si="47"/>
        <v>2285</v>
      </c>
      <c r="T123" s="91">
        <f t="shared" si="47"/>
        <v>342750</v>
      </c>
      <c r="U123" s="92"/>
      <c r="V123" s="92"/>
      <c r="W123" s="92"/>
      <c r="X123" s="92"/>
      <c r="Y123" s="93"/>
      <c r="Z123" s="94"/>
      <c r="AA123" s="94"/>
    </row>
    <row r="124" spans="1:27" s="95" customFormat="1" ht="42.75" customHeight="1" x14ac:dyDescent="0.25">
      <c r="A124" s="89">
        <v>3</v>
      </c>
      <c r="B124" s="154" t="s">
        <v>310</v>
      </c>
      <c r="C124" s="171" t="s">
        <v>57</v>
      </c>
      <c r="D124" s="125">
        <v>3</v>
      </c>
      <c r="E124" s="157"/>
      <c r="F124" s="102">
        <v>0.875</v>
      </c>
      <c r="G124" s="156">
        <v>19</v>
      </c>
      <c r="H124" s="102">
        <v>0.97916666666666663</v>
      </c>
      <c r="I124" s="156">
        <f>+G124</f>
        <v>19</v>
      </c>
      <c r="J124" s="102"/>
      <c r="K124" s="172" t="s">
        <v>116</v>
      </c>
      <c r="L124" s="102"/>
      <c r="M124" s="172" t="s">
        <v>311</v>
      </c>
      <c r="N124" s="126">
        <f t="shared" si="54"/>
        <v>150</v>
      </c>
      <c r="O124" s="89">
        <v>1954</v>
      </c>
      <c r="P124" s="156">
        <f t="shared" si="55"/>
        <v>293100</v>
      </c>
      <c r="Q124" s="89">
        <v>2</v>
      </c>
      <c r="R124" s="90"/>
      <c r="S124" s="91">
        <f t="shared" si="47"/>
        <v>1954</v>
      </c>
      <c r="T124" s="91">
        <f t="shared" si="47"/>
        <v>293100</v>
      </c>
      <c r="U124" s="92"/>
      <c r="V124" s="92"/>
      <c r="W124" s="92"/>
      <c r="X124" s="92"/>
      <c r="Y124" s="93"/>
      <c r="Z124" s="94"/>
      <c r="AA124" s="94"/>
    </row>
    <row r="125" spans="1:27" s="95" customFormat="1" ht="35.25" customHeight="1" x14ac:dyDescent="0.25">
      <c r="A125" s="698" t="s">
        <v>157</v>
      </c>
      <c r="B125" s="699"/>
      <c r="C125" s="699"/>
      <c r="D125" s="699"/>
      <c r="E125" s="699"/>
      <c r="F125" s="699"/>
      <c r="G125" s="699"/>
      <c r="H125" s="699"/>
      <c r="I125" s="699"/>
      <c r="J125" s="699"/>
      <c r="K125" s="699"/>
      <c r="L125" s="699"/>
      <c r="M125" s="699"/>
      <c r="N125" s="699"/>
      <c r="O125" s="699"/>
      <c r="P125" s="699"/>
      <c r="Q125" s="700"/>
      <c r="R125" s="90"/>
      <c r="S125" s="91">
        <f t="shared" ref="S125:T132" si="56">O125</f>
        <v>0</v>
      </c>
      <c r="T125" s="91">
        <f t="shared" si="56"/>
        <v>0</v>
      </c>
      <c r="U125" s="92"/>
      <c r="V125" s="92"/>
      <c r="W125" s="92"/>
      <c r="X125" s="92"/>
      <c r="Y125" s="93"/>
      <c r="Z125" s="94"/>
      <c r="AA125" s="94"/>
    </row>
    <row r="126" spans="1:27" s="95" customFormat="1" ht="42.75" customHeight="1" x14ac:dyDescent="0.25">
      <c r="A126" s="89">
        <v>1</v>
      </c>
      <c r="B126" s="154" t="s">
        <v>308</v>
      </c>
      <c r="C126" s="171" t="s">
        <v>59</v>
      </c>
      <c r="D126" s="125">
        <v>2</v>
      </c>
      <c r="E126" s="157"/>
      <c r="F126" s="102">
        <v>0.875</v>
      </c>
      <c r="G126" s="156">
        <v>19</v>
      </c>
      <c r="H126" s="102">
        <v>0.97916666666666663</v>
      </c>
      <c r="I126" s="156">
        <f>+G126</f>
        <v>19</v>
      </c>
      <c r="J126" s="102"/>
      <c r="K126" s="172" t="s">
        <v>116</v>
      </c>
      <c r="L126" s="102"/>
      <c r="M126" s="172" t="s">
        <v>309</v>
      </c>
      <c r="N126" s="126">
        <f t="shared" ref="N126:N129" si="57">VALUE(DAY(I126)*24*60+VALUE(HOUR(H126)*60+MINUTE(H126)))-SUM(VALUE(DAY(G126)*24*60+VALUE(HOUR(F126)*60+MINUTE(F126))))</f>
        <v>150</v>
      </c>
      <c r="O126" s="89">
        <v>2351</v>
      </c>
      <c r="P126" s="156">
        <f t="shared" ref="P126:P129" si="58">O126*N126</f>
        <v>352650</v>
      </c>
      <c r="Q126" s="89">
        <v>2</v>
      </c>
      <c r="R126" s="90"/>
      <c r="S126" s="91">
        <f t="shared" si="56"/>
        <v>2351</v>
      </c>
      <c r="T126" s="91">
        <f t="shared" si="56"/>
        <v>352650</v>
      </c>
      <c r="U126" s="92"/>
      <c r="V126" s="92"/>
      <c r="W126" s="92"/>
      <c r="X126" s="92"/>
      <c r="Y126" s="93"/>
      <c r="Z126" s="94"/>
      <c r="AA126" s="94"/>
    </row>
    <row r="127" spans="1:27" s="95" customFormat="1" ht="42.75" customHeight="1" x14ac:dyDescent="0.25">
      <c r="A127" s="89">
        <v>2</v>
      </c>
      <c r="B127" s="154" t="s">
        <v>317</v>
      </c>
      <c r="C127" s="171" t="s">
        <v>1</v>
      </c>
      <c r="D127" s="125">
        <v>2</v>
      </c>
      <c r="E127" s="157"/>
      <c r="F127" s="102">
        <v>0.875</v>
      </c>
      <c r="G127" s="156">
        <v>19</v>
      </c>
      <c r="H127" s="102">
        <v>0.97916666666666663</v>
      </c>
      <c r="I127" s="156">
        <f>+G127</f>
        <v>19</v>
      </c>
      <c r="J127" s="102"/>
      <c r="K127" s="172" t="s">
        <v>116</v>
      </c>
      <c r="L127" s="102"/>
      <c r="M127" s="172" t="s">
        <v>318</v>
      </c>
      <c r="N127" s="126">
        <f t="shared" si="57"/>
        <v>150</v>
      </c>
      <c r="O127" s="89">
        <v>1421</v>
      </c>
      <c r="P127" s="156">
        <f t="shared" si="58"/>
        <v>213150</v>
      </c>
      <c r="Q127" s="89">
        <v>2</v>
      </c>
      <c r="R127" s="90"/>
      <c r="S127" s="91">
        <f t="shared" si="56"/>
        <v>1421</v>
      </c>
      <c r="T127" s="91">
        <f t="shared" si="56"/>
        <v>213150</v>
      </c>
      <c r="U127" s="92"/>
      <c r="V127" s="92"/>
      <c r="W127" s="92"/>
      <c r="X127" s="92"/>
      <c r="Y127" s="93"/>
      <c r="Z127" s="94"/>
      <c r="AA127" s="94"/>
    </row>
    <row r="128" spans="1:27" s="95" customFormat="1" ht="42.75" customHeight="1" x14ac:dyDescent="0.25">
      <c r="A128" s="89">
        <v>3</v>
      </c>
      <c r="B128" s="154" t="s">
        <v>312</v>
      </c>
      <c r="C128" s="171" t="s">
        <v>59</v>
      </c>
      <c r="D128" s="125">
        <v>3</v>
      </c>
      <c r="E128" s="157"/>
      <c r="F128" s="102">
        <v>0.875</v>
      </c>
      <c r="G128" s="156">
        <v>19</v>
      </c>
      <c r="H128" s="102">
        <v>0.97916666666666663</v>
      </c>
      <c r="I128" s="156">
        <f>+G128</f>
        <v>19</v>
      </c>
      <c r="J128" s="102"/>
      <c r="K128" s="172" t="s">
        <v>116</v>
      </c>
      <c r="L128" s="102"/>
      <c r="M128" s="172" t="s">
        <v>313</v>
      </c>
      <c r="N128" s="126">
        <f t="shared" si="57"/>
        <v>150</v>
      </c>
      <c r="O128" s="89">
        <v>1606</v>
      </c>
      <c r="P128" s="156">
        <f t="shared" si="58"/>
        <v>240900</v>
      </c>
      <c r="Q128" s="89">
        <v>2</v>
      </c>
      <c r="R128" s="90"/>
      <c r="S128" s="91">
        <f t="shared" si="56"/>
        <v>1606</v>
      </c>
      <c r="T128" s="91">
        <f t="shared" si="56"/>
        <v>240900</v>
      </c>
      <c r="U128" s="92"/>
      <c r="V128" s="92"/>
      <c r="W128" s="92"/>
      <c r="X128" s="92"/>
      <c r="Y128" s="93"/>
      <c r="Z128" s="94"/>
      <c r="AA128" s="94"/>
    </row>
    <row r="129" spans="1:28" s="95" customFormat="1" ht="42.75" customHeight="1" x14ac:dyDescent="0.25">
      <c r="A129" s="89">
        <v>4</v>
      </c>
      <c r="B129" s="154" t="s">
        <v>314</v>
      </c>
      <c r="C129" s="171" t="s">
        <v>28</v>
      </c>
      <c r="D129" s="125">
        <v>3</v>
      </c>
      <c r="E129" s="157"/>
      <c r="F129" s="102">
        <v>0.875</v>
      </c>
      <c r="G129" s="156">
        <v>19</v>
      </c>
      <c r="H129" s="102">
        <v>0.97916666666666663</v>
      </c>
      <c r="I129" s="156">
        <f>+G129</f>
        <v>19</v>
      </c>
      <c r="J129" s="102"/>
      <c r="K129" s="172" t="s">
        <v>116</v>
      </c>
      <c r="L129" s="102"/>
      <c r="M129" s="172" t="s">
        <v>315</v>
      </c>
      <c r="N129" s="126">
        <f t="shared" si="57"/>
        <v>150</v>
      </c>
      <c r="O129" s="89">
        <v>2598</v>
      </c>
      <c r="P129" s="156">
        <f t="shared" si="58"/>
        <v>389700</v>
      </c>
      <c r="Q129" s="89">
        <v>2</v>
      </c>
      <c r="R129" s="90"/>
      <c r="S129" s="91">
        <f t="shared" si="56"/>
        <v>2598</v>
      </c>
      <c r="T129" s="91">
        <f t="shared" si="56"/>
        <v>389700</v>
      </c>
      <c r="U129" s="92"/>
      <c r="V129" s="92"/>
      <c r="W129" s="92"/>
      <c r="X129" s="92"/>
      <c r="Y129" s="93"/>
      <c r="Z129" s="94"/>
      <c r="AA129" s="94"/>
    </row>
    <row r="130" spans="1:28" s="65" customFormat="1" ht="21" customHeight="1" x14ac:dyDescent="0.2">
      <c r="A130" s="140" t="s">
        <v>34</v>
      </c>
      <c r="B130" s="62" t="s">
        <v>53</v>
      </c>
      <c r="C130" s="63"/>
      <c r="D130" s="143"/>
      <c r="E130" s="57">
        <f>N130/60*D130</f>
        <v>0</v>
      </c>
      <c r="F130" s="58"/>
      <c r="G130" s="148"/>
      <c r="H130" s="58"/>
      <c r="I130" s="148"/>
      <c r="J130" s="58"/>
      <c r="K130" s="48"/>
      <c r="L130" s="49"/>
      <c r="M130" s="48"/>
      <c r="N130" s="50">
        <f>VALUE(DAY(I130)*24*60+VALUE(HOUR(H130)*60+MINUTE(H130)))-SUM(VALUE(DAY(G130)*24*60+VALUE(HOUR(F130)*60+MINUTE(F130))))</f>
        <v>0</v>
      </c>
      <c r="O130" s="51"/>
      <c r="P130" s="148">
        <f>+O130*N130</f>
        <v>0</v>
      </c>
      <c r="Q130" s="47"/>
      <c r="R130" s="145"/>
      <c r="S130" s="55">
        <f t="shared" si="56"/>
        <v>0</v>
      </c>
      <c r="T130" s="55">
        <f t="shared" si="56"/>
        <v>0</v>
      </c>
      <c r="U130" s="56">
        <f t="shared" ref="U130" si="59">O130</f>
        <v>0</v>
      </c>
      <c r="V130" s="56">
        <f>P130</f>
        <v>0</v>
      </c>
      <c r="W130" s="56">
        <f>O130</f>
        <v>0</v>
      </c>
      <c r="X130" s="64"/>
      <c r="Y130" s="139">
        <f>IF(RIGHT(I130,2)="11",O130,0)</f>
        <v>0</v>
      </c>
      <c r="Z130" s="53">
        <f>IF(RIGHT(I130,2)="11",P130,0)</f>
        <v>0</v>
      </c>
      <c r="AA130" s="53">
        <f>+IF(RIGHT(I130,2)="12",O130,0)</f>
        <v>0</v>
      </c>
      <c r="AB130" s="32">
        <f>+IF(RIGHT(I130,2)="12",P130,0)</f>
        <v>0</v>
      </c>
    </row>
    <row r="131" spans="1:28" s="101" customFormat="1" ht="22.5" customHeight="1" x14ac:dyDescent="0.25">
      <c r="A131" s="89"/>
      <c r="B131" s="174" t="s">
        <v>49</v>
      </c>
      <c r="C131" s="89"/>
      <c r="D131" s="89"/>
      <c r="E131" s="155"/>
      <c r="F131" s="102"/>
      <c r="G131" s="89"/>
      <c r="H131" s="102"/>
      <c r="I131" s="89"/>
      <c r="J131" s="89"/>
      <c r="K131" s="175"/>
      <c r="L131" s="153"/>
      <c r="M131" s="154"/>
      <c r="N131" s="158"/>
      <c r="O131" s="89"/>
      <c r="P131" s="89"/>
      <c r="Q131" s="89"/>
      <c r="S131" s="91"/>
      <c r="T131" s="91"/>
      <c r="U131" s="92"/>
    </row>
    <row r="132" spans="1:28" s="65" customFormat="1" ht="39" customHeight="1" x14ac:dyDescent="0.2">
      <c r="A132" s="63"/>
      <c r="B132" s="67" t="s">
        <v>76</v>
      </c>
      <c r="C132" s="68">
        <f>+E132</f>
        <v>1.9166666666666667</v>
      </c>
      <c r="D132" s="69">
        <f>SUM(D11:D131)</f>
        <v>380</v>
      </c>
      <c r="E132" s="68">
        <f>SUM(E11:E131)</f>
        <v>1.9166666666666667</v>
      </c>
      <c r="F132" s="58"/>
      <c r="G132" s="47"/>
      <c r="H132" s="58"/>
      <c r="I132" s="47"/>
      <c r="J132" s="5"/>
      <c r="K132" s="70"/>
      <c r="L132" s="63"/>
      <c r="M132" s="67"/>
      <c r="N132" s="51"/>
      <c r="O132" s="47"/>
      <c r="P132" s="47"/>
      <c r="Q132" s="47"/>
      <c r="R132" s="145" t="s">
        <v>3</v>
      </c>
      <c r="S132" s="55">
        <f t="shared" si="56"/>
        <v>0</v>
      </c>
      <c r="T132" s="55">
        <f t="shared" si="56"/>
        <v>0</v>
      </c>
      <c r="U132" s="72"/>
      <c r="V132" s="64"/>
      <c r="W132" s="64"/>
      <c r="X132" s="64"/>
      <c r="Y132" s="139"/>
      <c r="Z132" s="53"/>
      <c r="AA132" s="53"/>
      <c r="AB132" s="32"/>
    </row>
    <row r="133" spans="1:28" ht="24.75" customHeight="1" x14ac:dyDescent="0.2">
      <c r="A133" s="136" t="s">
        <v>8</v>
      </c>
      <c r="B133" s="715" t="s">
        <v>244</v>
      </c>
      <c r="C133" s="715"/>
      <c r="D133" s="715"/>
      <c r="E133" s="715"/>
      <c r="F133" s="715"/>
      <c r="G133" s="715"/>
      <c r="H133" s="715"/>
      <c r="I133" s="715"/>
      <c r="J133" s="715"/>
      <c r="K133" s="715"/>
      <c r="L133" s="715"/>
      <c r="M133" s="715"/>
      <c r="N133" s="715"/>
      <c r="O133" s="715"/>
      <c r="P133" s="715"/>
      <c r="Q133" s="715"/>
      <c r="R133" s="145" t="s">
        <v>51</v>
      </c>
      <c r="S133" s="73">
        <f t="shared" ref="S133:Z133" si="60">+SUM(S13:S132)</f>
        <v>191365</v>
      </c>
      <c r="T133" s="73">
        <f t="shared" si="60"/>
        <v>31804170</v>
      </c>
      <c r="U133" s="73">
        <f t="shared" si="60"/>
        <v>0</v>
      </c>
      <c r="V133" s="73">
        <f t="shared" si="60"/>
        <v>0</v>
      </c>
      <c r="W133" s="73">
        <f t="shared" si="60"/>
        <v>0</v>
      </c>
      <c r="X133" s="73">
        <f t="shared" si="60"/>
        <v>0</v>
      </c>
      <c r="Y133" s="73">
        <f t="shared" si="60"/>
        <v>0</v>
      </c>
      <c r="Z133" s="73">
        <f t="shared" si="60"/>
        <v>0</v>
      </c>
      <c r="AA133" s="73">
        <f ca="1">+SUM(AA130:AA150)</f>
        <v>0</v>
      </c>
      <c r="AB133" s="73">
        <f ca="1">+SUM(AB130:AB150)</f>
        <v>3.8000000000000003</v>
      </c>
    </row>
    <row r="134" spans="1:28" ht="16.5" customHeight="1" x14ac:dyDescent="0.2">
      <c r="A134" s="711" t="s">
        <v>25</v>
      </c>
      <c r="B134" s="711"/>
      <c r="C134" s="711" t="s">
        <v>10</v>
      </c>
      <c r="D134" s="711"/>
      <c r="E134" s="711"/>
      <c r="F134" s="711"/>
      <c r="G134" s="711"/>
      <c r="H134" s="711"/>
      <c r="I134" s="711"/>
      <c r="J134" s="711"/>
      <c r="K134" s="141" t="s">
        <v>11</v>
      </c>
      <c r="L134" s="711" t="s">
        <v>12</v>
      </c>
      <c r="M134" s="711"/>
      <c r="N134" s="711" t="s">
        <v>26</v>
      </c>
      <c r="O134" s="711"/>
      <c r="P134" s="712">
        <v>472369</v>
      </c>
      <c r="Q134" s="712"/>
      <c r="R134" s="145" t="s">
        <v>50</v>
      </c>
      <c r="S134" s="73"/>
      <c r="T134" s="73"/>
      <c r="U134" s="73"/>
      <c r="V134" s="73"/>
      <c r="W134" s="73"/>
    </row>
    <row r="135" spans="1:28" ht="39" customHeight="1" x14ac:dyDescent="0.2">
      <c r="A135" s="705" t="s">
        <v>215</v>
      </c>
      <c r="B135" s="705"/>
      <c r="C135" s="724">
        <v>128.44</v>
      </c>
      <c r="D135" s="725"/>
      <c r="E135" s="725"/>
      <c r="F135" s="725"/>
      <c r="G135" s="725"/>
      <c r="H135" s="725"/>
      <c r="I135" s="725"/>
      <c r="J135" s="726"/>
      <c r="K135" s="74">
        <v>0.97</v>
      </c>
      <c r="L135" s="724">
        <v>0.72</v>
      </c>
      <c r="M135" s="726"/>
      <c r="N135" s="707" t="s">
        <v>27</v>
      </c>
      <c r="O135" s="707"/>
      <c r="P135" s="710" t="s">
        <v>4</v>
      </c>
      <c r="Q135" s="710"/>
      <c r="R135" s="145" t="s">
        <v>52</v>
      </c>
      <c r="S135" s="73"/>
      <c r="T135" s="73"/>
      <c r="U135" s="73"/>
      <c r="V135" s="73"/>
      <c r="W135" s="73"/>
      <c r="Y135" s="73"/>
    </row>
    <row r="136" spans="1:28" ht="30.75" hidden="1" customHeight="1" x14ac:dyDescent="0.2">
      <c r="A136" s="705" t="s">
        <v>73</v>
      </c>
      <c r="B136" s="705"/>
      <c r="C136" s="713">
        <v>202.1</v>
      </c>
      <c r="D136" s="713"/>
      <c r="E136" s="713"/>
      <c r="F136" s="713"/>
      <c r="G136" s="713"/>
      <c r="H136" s="713"/>
      <c r="I136" s="713"/>
      <c r="J136" s="713"/>
      <c r="K136" s="146">
        <v>0.68</v>
      </c>
      <c r="L136" s="708">
        <v>0</v>
      </c>
      <c r="M136" s="708"/>
      <c r="N136" s="75"/>
      <c r="O136" s="142">
        <f>S133</f>
        <v>191365</v>
      </c>
      <c r="P136" s="707">
        <f>T133</f>
        <v>31804170</v>
      </c>
      <c r="Q136" s="707"/>
      <c r="S136" s="76"/>
    </row>
    <row r="137" spans="1:28" ht="27" hidden="1" customHeight="1" x14ac:dyDescent="0.2">
      <c r="A137" s="705" t="s">
        <v>69</v>
      </c>
      <c r="B137" s="705"/>
      <c r="C137" s="713">
        <f>C138+C139+C140</f>
        <v>67.329079596671249</v>
      </c>
      <c r="D137" s="713"/>
      <c r="E137" s="713"/>
      <c r="F137" s="713"/>
      <c r="G137" s="713"/>
      <c r="H137" s="713"/>
      <c r="I137" s="713"/>
      <c r="J137" s="713"/>
      <c r="K137" s="146">
        <f>K138+K139+K140</f>
        <v>0.40511760932660695</v>
      </c>
      <c r="L137" s="708">
        <f>U133/P134</f>
        <v>0</v>
      </c>
      <c r="M137" s="708"/>
      <c r="N137" s="75"/>
      <c r="O137" s="142">
        <f>U133</f>
        <v>0</v>
      </c>
      <c r="P137" s="707">
        <f>T134</f>
        <v>0</v>
      </c>
      <c r="Q137" s="707"/>
      <c r="S137" s="76"/>
    </row>
    <row r="138" spans="1:28" ht="36.75" customHeight="1" x14ac:dyDescent="0.2">
      <c r="A138" s="705" t="s">
        <v>72</v>
      </c>
      <c r="B138" s="705"/>
      <c r="C138" s="708">
        <f>P138/P134</f>
        <v>67.329079596671249</v>
      </c>
      <c r="D138" s="708"/>
      <c r="E138" s="708"/>
      <c r="F138" s="708"/>
      <c r="G138" s="708"/>
      <c r="H138" s="708"/>
      <c r="I138" s="708"/>
      <c r="J138" s="708"/>
      <c r="K138" s="147">
        <f>O138/P134</f>
        <v>0.40511760932660695</v>
      </c>
      <c r="L138" s="708">
        <f>U133/P134</f>
        <v>0</v>
      </c>
      <c r="M138" s="708"/>
      <c r="N138" s="142" t="s">
        <v>5</v>
      </c>
      <c r="O138" s="148">
        <f>+S133</f>
        <v>191365</v>
      </c>
      <c r="P138" s="709">
        <f>+T133</f>
        <v>31804170</v>
      </c>
      <c r="Q138" s="709"/>
      <c r="S138" s="76"/>
    </row>
    <row r="139" spans="1:28" ht="36.75" customHeight="1" x14ac:dyDescent="0.2">
      <c r="A139" s="705" t="s">
        <v>45</v>
      </c>
      <c r="B139" s="705"/>
      <c r="C139" s="708">
        <f>P139/P134</f>
        <v>0</v>
      </c>
      <c r="D139" s="708"/>
      <c r="E139" s="708"/>
      <c r="F139" s="708"/>
      <c r="G139" s="708"/>
      <c r="H139" s="708"/>
      <c r="I139" s="708"/>
      <c r="J139" s="708"/>
      <c r="K139" s="147">
        <f>O139/P134</f>
        <v>0</v>
      </c>
      <c r="L139" s="708">
        <v>0</v>
      </c>
      <c r="M139" s="708"/>
      <c r="N139" s="142" t="s">
        <v>3</v>
      </c>
      <c r="O139" s="148">
        <f>Y133</f>
        <v>0</v>
      </c>
      <c r="P139" s="709">
        <f>Z133</f>
        <v>0</v>
      </c>
      <c r="Q139" s="709"/>
    </row>
    <row r="140" spans="1:28" ht="33.75" customHeight="1" x14ac:dyDescent="0.2">
      <c r="A140" s="705" t="s">
        <v>65</v>
      </c>
      <c r="B140" s="705"/>
      <c r="C140" s="708">
        <f>P140/P134</f>
        <v>0</v>
      </c>
      <c r="D140" s="708"/>
      <c r="E140" s="708"/>
      <c r="F140" s="708"/>
      <c r="G140" s="708"/>
      <c r="H140" s="708"/>
      <c r="I140" s="708"/>
      <c r="J140" s="708"/>
      <c r="K140" s="147">
        <f>O140/P134</f>
        <v>0</v>
      </c>
      <c r="L140" s="708">
        <v>0</v>
      </c>
      <c r="M140" s="708"/>
      <c r="N140" s="142" t="s">
        <v>36</v>
      </c>
      <c r="O140" s="148">
        <f>W133</f>
        <v>0</v>
      </c>
      <c r="P140" s="709">
        <f>V133</f>
        <v>0</v>
      </c>
      <c r="Q140" s="709"/>
    </row>
    <row r="141" spans="1:28" ht="43.5" hidden="1" customHeight="1" x14ac:dyDescent="0.2">
      <c r="A141" s="705" t="s">
        <v>71</v>
      </c>
      <c r="B141" s="705"/>
      <c r="C141" s="708">
        <f>P141/P134</f>
        <v>0</v>
      </c>
      <c r="D141" s="708"/>
      <c r="E141" s="708"/>
      <c r="F141" s="708"/>
      <c r="G141" s="708"/>
      <c r="H141" s="708"/>
      <c r="I141" s="708"/>
      <c r="J141" s="708"/>
      <c r="K141" s="147">
        <f>O141/P134</f>
        <v>0</v>
      </c>
      <c r="L141" s="708">
        <v>0</v>
      </c>
      <c r="M141" s="708"/>
      <c r="N141" s="142" t="s">
        <v>36</v>
      </c>
      <c r="O141" s="148">
        <f>W133</f>
        <v>0</v>
      </c>
      <c r="P141" s="709">
        <f>V133</f>
        <v>0</v>
      </c>
      <c r="Q141" s="709"/>
    </row>
    <row r="142" spans="1:28" ht="30" customHeight="1" x14ac:dyDescent="0.2">
      <c r="A142" s="705" t="s">
        <v>70</v>
      </c>
      <c r="B142" s="705"/>
      <c r="C142" s="706">
        <v>0</v>
      </c>
      <c r="D142" s="706"/>
      <c r="E142" s="706"/>
      <c r="F142" s="706"/>
      <c r="G142" s="706"/>
      <c r="H142" s="706"/>
      <c r="I142" s="706"/>
      <c r="J142" s="706"/>
      <c r="K142" s="149">
        <v>0</v>
      </c>
      <c r="L142" s="706">
        <f>L138</f>
        <v>0</v>
      </c>
      <c r="M142" s="706"/>
      <c r="N142" s="142"/>
      <c r="O142" s="142"/>
      <c r="P142" s="707"/>
      <c r="Q142" s="707"/>
    </row>
    <row r="143" spans="1:28" ht="52.5" hidden="1" customHeight="1" x14ac:dyDescent="0.2">
      <c r="A143" s="77" t="s">
        <v>9</v>
      </c>
      <c r="B143" s="691" t="s">
        <v>85</v>
      </c>
      <c r="C143" s="691"/>
      <c r="D143" s="691"/>
      <c r="E143" s="691"/>
      <c r="F143" s="691"/>
      <c r="G143" s="691"/>
      <c r="H143" s="691"/>
      <c r="I143" s="691"/>
      <c r="J143" s="691"/>
      <c r="K143" s="691"/>
      <c r="L143" s="691"/>
      <c r="M143" s="691"/>
      <c r="N143" s="691"/>
      <c r="O143" s="691"/>
      <c r="P143" s="691"/>
      <c r="Q143" s="691"/>
    </row>
    <row r="144" spans="1:28" ht="27.75" hidden="1" customHeight="1" x14ac:dyDescent="0.2">
      <c r="A144" s="77"/>
      <c r="B144" s="150"/>
      <c r="C144" s="78"/>
      <c r="D144" s="150"/>
      <c r="E144" s="79"/>
      <c r="F144" s="150"/>
      <c r="G144" s="150"/>
      <c r="H144" s="150"/>
      <c r="I144" s="150"/>
      <c r="J144" s="150"/>
      <c r="K144" s="150"/>
      <c r="L144" s="150"/>
      <c r="M144" s="150"/>
      <c r="N144" s="150"/>
      <c r="O144" s="150"/>
      <c r="P144" s="150"/>
      <c r="Q144" s="150"/>
    </row>
    <row r="145" spans="1:28" ht="8.25" customHeight="1" x14ac:dyDescent="0.2">
      <c r="A145" s="77"/>
      <c r="B145" s="150"/>
      <c r="C145" s="78"/>
      <c r="D145" s="150"/>
      <c r="E145" s="79"/>
      <c r="F145" s="150"/>
      <c r="G145" s="150"/>
      <c r="H145" s="150"/>
      <c r="I145" s="150"/>
      <c r="J145" s="150"/>
      <c r="K145" s="150"/>
      <c r="L145" s="150"/>
      <c r="M145" s="150"/>
      <c r="N145" s="150"/>
      <c r="O145" s="150"/>
      <c r="P145" s="150"/>
      <c r="Q145" s="150"/>
    </row>
    <row r="146" spans="1:28" ht="38.25" customHeight="1" x14ac:dyDescent="0.2">
      <c r="A146" s="692" t="s">
        <v>67</v>
      </c>
      <c r="B146" s="692"/>
      <c r="C146" s="77"/>
      <c r="D146" s="693" t="s">
        <v>54</v>
      </c>
      <c r="E146" s="693"/>
      <c r="F146" s="693"/>
      <c r="G146" s="693"/>
      <c r="H146" s="693"/>
      <c r="I146" s="693"/>
      <c r="J146" s="693"/>
      <c r="K146" s="151" t="s">
        <v>32</v>
      </c>
      <c r="L146" s="151"/>
      <c r="M146" s="693" t="s">
        <v>246</v>
      </c>
      <c r="N146" s="693"/>
      <c r="O146" s="693"/>
      <c r="P146" s="693"/>
      <c r="Q146" s="693"/>
    </row>
    <row r="147" spans="1:28" ht="132.75" customHeight="1" x14ac:dyDescent="0.25">
      <c r="A147" s="694" t="s">
        <v>86</v>
      </c>
      <c r="B147" s="694"/>
      <c r="C147" s="694"/>
      <c r="D147" s="704" t="s">
        <v>55</v>
      </c>
      <c r="E147" s="704"/>
      <c r="F147" s="704"/>
      <c r="G147" s="704"/>
      <c r="H147" s="704"/>
      <c r="I147" s="704"/>
      <c r="J147" s="704"/>
      <c r="K147" s="696" t="s">
        <v>111</v>
      </c>
      <c r="L147" s="151"/>
      <c r="M147" s="693" t="s">
        <v>82</v>
      </c>
      <c r="N147" s="693"/>
      <c r="O147" s="693"/>
      <c r="P147" s="693"/>
      <c r="Q147" s="693"/>
    </row>
    <row r="148" spans="1:28" ht="5.25" customHeight="1" x14ac:dyDescent="0.2">
      <c r="A148" s="80"/>
      <c r="B148" s="152"/>
      <c r="C148" s="80"/>
      <c r="D148" s="81"/>
      <c r="E148" s="82"/>
      <c r="F148" s="151"/>
      <c r="G148" s="151"/>
      <c r="H148" s="151"/>
      <c r="I148" s="151"/>
      <c r="J148" s="151"/>
      <c r="K148" s="696"/>
      <c r="L148" s="151"/>
      <c r="M148" s="693"/>
      <c r="N148" s="693"/>
      <c r="O148" s="693"/>
      <c r="P148" s="693"/>
      <c r="Q148" s="693"/>
    </row>
    <row r="149" spans="1:28" s="145" customFormat="1" x14ac:dyDescent="0.2">
      <c r="B149" s="52"/>
      <c r="D149" s="83"/>
      <c r="E149" s="84"/>
      <c r="K149" s="52"/>
      <c r="M149" s="85"/>
      <c r="N149" s="52"/>
      <c r="O149" s="52"/>
      <c r="P149" s="52"/>
      <c r="Q149" s="52"/>
      <c r="S149" s="32"/>
      <c r="T149" s="32"/>
      <c r="U149" s="32"/>
      <c r="V149" s="32"/>
      <c r="W149" s="32"/>
      <c r="X149" s="32"/>
      <c r="Y149" s="32"/>
      <c r="Z149" s="32"/>
      <c r="AA149" s="32"/>
      <c r="AB149" s="32"/>
    </row>
    <row r="150" spans="1:28" s="145" customFormat="1" x14ac:dyDescent="0.2">
      <c r="B150" s="52"/>
      <c r="D150" s="83"/>
      <c r="E150" s="84"/>
      <c r="K150" s="52"/>
      <c r="M150" s="85"/>
      <c r="N150" s="52"/>
      <c r="O150" s="52"/>
      <c r="P150" s="52"/>
      <c r="Q150" s="52"/>
      <c r="S150" s="32"/>
      <c r="T150" s="32"/>
      <c r="U150" s="32"/>
      <c r="V150" s="32"/>
      <c r="W150" s="32"/>
      <c r="X150" s="32"/>
      <c r="Y150" s="32"/>
      <c r="Z150" s="32"/>
      <c r="AA150" s="32"/>
      <c r="AB150" s="32"/>
    </row>
    <row r="155" spans="1:28" ht="65.25" hidden="1" customHeight="1" x14ac:dyDescent="0.2">
      <c r="A155" s="47">
        <v>1</v>
      </c>
      <c r="B155" s="61" t="s">
        <v>88</v>
      </c>
      <c r="C155" s="47" t="s">
        <v>60</v>
      </c>
      <c r="D155" s="47">
        <v>1.1000000000000001</v>
      </c>
      <c r="E155" s="57"/>
      <c r="F155" s="86">
        <v>0.33333333333333331</v>
      </c>
      <c r="G155" s="87">
        <v>22</v>
      </c>
      <c r="H155" s="86">
        <v>0.375</v>
      </c>
      <c r="I155" s="87">
        <f>G155</f>
        <v>22</v>
      </c>
      <c r="J155" s="58" t="s">
        <v>87</v>
      </c>
      <c r="K155" s="66" t="s">
        <v>90</v>
      </c>
      <c r="L155" s="47" t="s">
        <v>89</v>
      </c>
      <c r="M155" s="66"/>
      <c r="N155" s="51">
        <f>(H155-F155)*60*24</f>
        <v>60.000000000000021</v>
      </c>
      <c r="O155" s="47">
        <v>0</v>
      </c>
      <c r="P155" s="47">
        <f>O155*N155</f>
        <v>0</v>
      </c>
      <c r="Q155" s="47">
        <v>6</v>
      </c>
      <c r="S155" s="56"/>
      <c r="T155" s="56"/>
      <c r="U155" s="56"/>
      <c r="V155" s="56"/>
      <c r="W155" s="56"/>
      <c r="X155" s="56"/>
      <c r="Y155" s="139"/>
      <c r="Z155" s="53"/>
      <c r="AA155" s="53"/>
    </row>
    <row r="156" spans="1:28" ht="59.25" hidden="1" customHeight="1" x14ac:dyDescent="0.2">
      <c r="A156" s="731">
        <v>4</v>
      </c>
      <c r="B156" s="733" t="s">
        <v>93</v>
      </c>
      <c r="C156" s="47" t="s">
        <v>60</v>
      </c>
      <c r="D156" s="47">
        <v>0.2</v>
      </c>
      <c r="E156" s="57"/>
      <c r="F156" s="735">
        <v>0.25</v>
      </c>
      <c r="G156" s="737">
        <v>23</v>
      </c>
      <c r="H156" s="735">
        <v>0.66666666666666663</v>
      </c>
      <c r="I156" s="737">
        <f>G156</f>
        <v>23</v>
      </c>
      <c r="J156" s="727" t="s">
        <v>92</v>
      </c>
      <c r="K156" s="729" t="s">
        <v>94</v>
      </c>
      <c r="L156" s="731"/>
      <c r="M156" s="729" t="s">
        <v>91</v>
      </c>
      <c r="N156" s="51">
        <f>(H156-F156)*60*24</f>
        <v>599.99999999999989</v>
      </c>
      <c r="O156" s="47">
        <v>1453</v>
      </c>
      <c r="P156" s="47">
        <f>O156*N156</f>
        <v>871799.99999999988</v>
      </c>
      <c r="Q156" s="47">
        <v>6</v>
      </c>
      <c r="S156" s="56"/>
      <c r="T156" s="56"/>
      <c r="U156" s="56"/>
      <c r="V156" s="56"/>
      <c r="W156" s="56"/>
      <c r="X156" s="56"/>
      <c r="Y156" s="139"/>
      <c r="Z156" s="53"/>
      <c r="AA156" s="53"/>
    </row>
    <row r="157" spans="1:28" ht="59.25" hidden="1" customHeight="1" x14ac:dyDescent="0.2">
      <c r="A157" s="732"/>
      <c r="B157" s="734"/>
      <c r="C157" s="7" t="s">
        <v>58</v>
      </c>
      <c r="D157" s="8">
        <v>7.5</v>
      </c>
      <c r="E157" s="88"/>
      <c r="F157" s="736"/>
      <c r="G157" s="738"/>
      <c r="H157" s="736"/>
      <c r="I157" s="738"/>
      <c r="J157" s="728"/>
      <c r="K157" s="730"/>
      <c r="L157" s="732"/>
      <c r="M157" s="730"/>
      <c r="N157" s="51">
        <f>+N156</f>
        <v>599.99999999999989</v>
      </c>
      <c r="O157" s="47">
        <v>14566</v>
      </c>
      <c r="P157" s="47">
        <f>O157*N157</f>
        <v>8739599.9999999981</v>
      </c>
      <c r="Q157" s="47">
        <v>0</v>
      </c>
      <c r="S157" s="56"/>
      <c r="T157" s="56"/>
      <c r="U157" s="56"/>
      <c r="V157" s="56"/>
      <c r="W157" s="56"/>
      <c r="X157" s="56"/>
      <c r="Y157" s="139"/>
      <c r="Z157" s="53"/>
      <c r="AA157" s="53"/>
    </row>
    <row r="158" spans="1:28" s="118" customFormat="1" ht="132.75" hidden="1" customHeight="1" x14ac:dyDescent="0.25">
      <c r="A158" s="103">
        <v>8</v>
      </c>
      <c r="B158" s="104" t="s">
        <v>112</v>
      </c>
      <c r="C158" s="105" t="s">
        <v>1</v>
      </c>
      <c r="D158" s="105">
        <v>2.5</v>
      </c>
      <c r="E158" s="106"/>
      <c r="F158" s="107">
        <v>0.27083333333333331</v>
      </c>
      <c r="G158" s="108">
        <v>22</v>
      </c>
      <c r="H158" s="109">
        <v>0.27430555555555552</v>
      </c>
      <c r="I158" s="108">
        <v>22</v>
      </c>
      <c r="J158" s="105" t="s">
        <v>1</v>
      </c>
      <c r="K158" s="111" t="s">
        <v>113</v>
      </c>
      <c r="L158" s="103"/>
      <c r="M158" s="111" t="s">
        <v>114</v>
      </c>
      <c r="N158" s="112">
        <f t="shared" ref="N158" si="61">(H158-F158)*60*24</f>
        <v>4.9999999999999822</v>
      </c>
      <c r="O158" s="112">
        <v>2899</v>
      </c>
      <c r="P158" s="112">
        <f t="shared" ref="P158" si="62">O158*N158</f>
        <v>14494.999999999949</v>
      </c>
      <c r="Q158" s="105">
        <v>4</v>
      </c>
      <c r="R158" s="113"/>
      <c r="S158" s="114">
        <f t="shared" ref="S158:T158" si="63">O158</f>
        <v>2899</v>
      </c>
      <c r="T158" s="114">
        <f t="shared" si="63"/>
        <v>14494.999999999949</v>
      </c>
      <c r="U158" s="115"/>
      <c r="V158" s="115"/>
      <c r="W158" s="115"/>
      <c r="X158" s="115"/>
      <c r="Y158" s="116"/>
      <c r="Z158" s="117"/>
      <c r="AA158" s="117"/>
    </row>
  </sheetData>
  <protectedRanges>
    <protectedRange sqref="M158" name="Range1_6_2_2_1_1_1_1"/>
    <protectedRange sqref="M56:M59 M61:M64 M50:M54 M66:M70 M72:M76 M83 M107" name="Range1_6_2_2_1_1_3_1_1"/>
    <protectedRange sqref="L47:L48 L103:L104" name="Range1_6_2_1_1_1_1_1"/>
    <protectedRange sqref="M36:M39 M41:M45 M94:M97 M81:M82 M90:M92 M99:M101 M85:M88 M106 M108:M109 M111:M114 M116:M120 M122:M124 M126:M129 M30:M33 M24:M28" name="Range1_6_2_2_1_1_3_1_1_1"/>
    <protectedRange sqref="L15:L16 L78:L79" name="Range1_6_2_1_1_1_1_1_1"/>
    <protectedRange sqref="M18:M22" name="Range1_6_2_2_1_1_3_1_1_1_1"/>
    <protectedRange sqref="M34" name="Range1_6_2_2_1_1_3_1_1_1_2"/>
  </protectedRanges>
  <mergeCells count="110">
    <mergeCell ref="L1:Q1"/>
    <mergeCell ref="A2:F2"/>
    <mergeCell ref="G2:Q2"/>
    <mergeCell ref="B3:P3"/>
    <mergeCell ref="B4:Q4"/>
    <mergeCell ref="B5:Q5"/>
    <mergeCell ref="V8:W8"/>
    <mergeCell ref="X8:Y8"/>
    <mergeCell ref="J7:J9"/>
    <mergeCell ref="K7:L8"/>
    <mergeCell ref="M7:M9"/>
    <mergeCell ref="N7:N9"/>
    <mergeCell ref="O7:O9"/>
    <mergeCell ref="P7:P9"/>
    <mergeCell ref="B6:F6"/>
    <mergeCell ref="B7:B9"/>
    <mergeCell ref="C7:C9"/>
    <mergeCell ref="D7:D9"/>
    <mergeCell ref="F7:I7"/>
    <mergeCell ref="B13:C13"/>
    <mergeCell ref="A14:Q14"/>
    <mergeCell ref="B16:Q16"/>
    <mergeCell ref="A17:Q17"/>
    <mergeCell ref="A23:Q23"/>
    <mergeCell ref="A29:Q29"/>
    <mergeCell ref="Q7:Q9"/>
    <mergeCell ref="R7:R9"/>
    <mergeCell ref="F8:G8"/>
    <mergeCell ref="H8:I8"/>
    <mergeCell ref="A7:A9"/>
    <mergeCell ref="A60:Q60"/>
    <mergeCell ref="A65:Q65"/>
    <mergeCell ref="A71:Q71"/>
    <mergeCell ref="A77:Q77"/>
    <mergeCell ref="B79:Q79"/>
    <mergeCell ref="A80:Q80"/>
    <mergeCell ref="A35:Q35"/>
    <mergeCell ref="A40:Q40"/>
    <mergeCell ref="A46:Q46"/>
    <mergeCell ref="B48:Q48"/>
    <mergeCell ref="A49:Q49"/>
    <mergeCell ref="A55:Q55"/>
    <mergeCell ref="A105:Q105"/>
    <mergeCell ref="A110:Q110"/>
    <mergeCell ref="A115:Q115"/>
    <mergeCell ref="A121:Q121"/>
    <mergeCell ref="A125:Q125"/>
    <mergeCell ref="B133:Q133"/>
    <mergeCell ref="A84:Q84"/>
    <mergeCell ref="A89:Q89"/>
    <mergeCell ref="A93:Q93"/>
    <mergeCell ref="A98:Q98"/>
    <mergeCell ref="A102:Q102"/>
    <mergeCell ref="B104:Q104"/>
    <mergeCell ref="A134:B134"/>
    <mergeCell ref="C134:J134"/>
    <mergeCell ref="L134:M134"/>
    <mergeCell ref="N134:O134"/>
    <mergeCell ref="P134:Q134"/>
    <mergeCell ref="A135:B135"/>
    <mergeCell ref="C135:J135"/>
    <mergeCell ref="L135:M135"/>
    <mergeCell ref="N135:O135"/>
    <mergeCell ref="P135:Q135"/>
    <mergeCell ref="A138:B138"/>
    <mergeCell ref="C138:J138"/>
    <mergeCell ref="L138:M138"/>
    <mergeCell ref="P138:Q138"/>
    <mergeCell ref="A139:B139"/>
    <mergeCell ref="C139:J139"/>
    <mergeCell ref="L139:M139"/>
    <mergeCell ref="P139:Q139"/>
    <mergeCell ref="A136:B136"/>
    <mergeCell ref="C136:J136"/>
    <mergeCell ref="L136:M136"/>
    <mergeCell ref="P136:Q136"/>
    <mergeCell ref="A137:B137"/>
    <mergeCell ref="C137:J137"/>
    <mergeCell ref="L137:M137"/>
    <mergeCell ref="P137:Q137"/>
    <mergeCell ref="A142:B142"/>
    <mergeCell ref="C142:J142"/>
    <mergeCell ref="L142:M142"/>
    <mergeCell ref="P142:Q142"/>
    <mergeCell ref="B143:Q143"/>
    <mergeCell ref="A146:B146"/>
    <mergeCell ref="D146:J146"/>
    <mergeCell ref="M146:Q146"/>
    <mergeCell ref="A140:B140"/>
    <mergeCell ref="C140:J140"/>
    <mergeCell ref="L140:M140"/>
    <mergeCell ref="P140:Q140"/>
    <mergeCell ref="A141:B141"/>
    <mergeCell ref="C141:J141"/>
    <mergeCell ref="L141:M141"/>
    <mergeCell ref="P141:Q141"/>
    <mergeCell ref="J156:J157"/>
    <mergeCell ref="K156:K157"/>
    <mergeCell ref="L156:L157"/>
    <mergeCell ref="M156:M157"/>
    <mergeCell ref="A147:C147"/>
    <mergeCell ref="D147:J147"/>
    <mergeCell ref="K147:K148"/>
    <mergeCell ref="M147:Q148"/>
    <mergeCell ref="A156:A157"/>
    <mergeCell ref="B156:B157"/>
    <mergeCell ref="F156:F157"/>
    <mergeCell ref="G156:G157"/>
    <mergeCell ref="H156:H157"/>
    <mergeCell ref="I156:I157"/>
  </mergeCells>
  <conditionalFormatting sqref="A15">
    <cfRule type="duplicateValues" dxfId="2113" priority="23" stopIfTrue="1"/>
  </conditionalFormatting>
  <conditionalFormatting sqref="A16">
    <cfRule type="duplicateValues" dxfId="2112" priority="19" stopIfTrue="1"/>
  </conditionalFormatting>
  <conditionalFormatting sqref="A47">
    <cfRule type="duplicateValues" dxfId="2111" priority="32" stopIfTrue="1"/>
  </conditionalFormatting>
  <conditionalFormatting sqref="A48">
    <cfRule type="duplicateValues" dxfId="2110" priority="28" stopIfTrue="1"/>
  </conditionalFormatting>
  <conditionalFormatting sqref="A78">
    <cfRule type="duplicateValues" dxfId="2109" priority="5" stopIfTrue="1"/>
  </conditionalFormatting>
  <conditionalFormatting sqref="A79">
    <cfRule type="duplicateValues" dxfId="2108" priority="1" stopIfTrue="1"/>
  </conditionalFormatting>
  <conditionalFormatting sqref="A103">
    <cfRule type="duplicateValues" dxfId="2107" priority="14" stopIfTrue="1"/>
  </conditionalFormatting>
  <conditionalFormatting sqref="A104">
    <cfRule type="duplicateValues" dxfId="2106" priority="10" stopIfTrue="1"/>
  </conditionalFormatting>
  <conditionalFormatting sqref="B12">
    <cfRule type="duplicateValues" dxfId="2105" priority="38" stopIfTrue="1"/>
  </conditionalFormatting>
  <conditionalFormatting sqref="B15">
    <cfRule type="duplicateValues" dxfId="2104" priority="24" stopIfTrue="1"/>
    <cfRule type="duplicateValues" dxfId="2103" priority="26" stopIfTrue="1"/>
    <cfRule type="duplicateValues" dxfId="2102" priority="27" stopIfTrue="1"/>
  </conditionalFormatting>
  <conditionalFormatting sqref="B16">
    <cfRule type="duplicateValues" dxfId="2101" priority="20" stopIfTrue="1"/>
    <cfRule type="duplicateValues" dxfId="2100" priority="21" stopIfTrue="1"/>
    <cfRule type="duplicateValues" dxfId="2099" priority="22" stopIfTrue="1"/>
  </conditionalFormatting>
  <conditionalFormatting sqref="B47">
    <cfRule type="duplicateValues" dxfId="2098" priority="33" stopIfTrue="1"/>
    <cfRule type="duplicateValues" dxfId="2097" priority="35" stopIfTrue="1"/>
    <cfRule type="duplicateValues" dxfId="2096" priority="36" stopIfTrue="1"/>
  </conditionalFormatting>
  <conditionalFormatting sqref="B48">
    <cfRule type="duplicateValues" dxfId="2095" priority="29" stopIfTrue="1"/>
    <cfRule type="duplicateValues" dxfId="2094" priority="30" stopIfTrue="1"/>
    <cfRule type="duplicateValues" dxfId="2093" priority="31" stopIfTrue="1"/>
  </conditionalFormatting>
  <conditionalFormatting sqref="B78">
    <cfRule type="duplicateValues" dxfId="2092" priority="6" stopIfTrue="1"/>
    <cfRule type="duplicateValues" dxfId="2091" priority="8" stopIfTrue="1"/>
    <cfRule type="duplicateValues" dxfId="2090" priority="9" stopIfTrue="1"/>
  </conditionalFormatting>
  <conditionalFormatting sqref="B79">
    <cfRule type="duplicateValues" dxfId="2089" priority="2" stopIfTrue="1"/>
    <cfRule type="duplicateValues" dxfId="2088" priority="3" stopIfTrue="1"/>
    <cfRule type="duplicateValues" dxfId="2087" priority="4" stopIfTrue="1"/>
  </conditionalFormatting>
  <conditionalFormatting sqref="B103">
    <cfRule type="duplicateValues" dxfId="2086" priority="15" stopIfTrue="1"/>
    <cfRule type="duplicateValues" dxfId="2085" priority="17" stopIfTrue="1"/>
    <cfRule type="duplicateValues" dxfId="2084" priority="18" stopIfTrue="1"/>
  </conditionalFormatting>
  <conditionalFormatting sqref="B104">
    <cfRule type="duplicateValues" dxfId="2083" priority="11" stopIfTrue="1"/>
    <cfRule type="duplicateValues" dxfId="2082" priority="12" stopIfTrue="1"/>
    <cfRule type="duplicateValues" dxfId="2081" priority="13" stopIfTrue="1"/>
  </conditionalFormatting>
  <conditionalFormatting sqref="B130 B304">
    <cfRule type="duplicateValues" dxfId="2080" priority="102" stopIfTrue="1"/>
  </conditionalFormatting>
  <conditionalFormatting sqref="B131">
    <cfRule type="duplicateValues" dxfId="2079" priority="39" stopIfTrue="1"/>
  </conditionalFormatting>
  <conditionalFormatting sqref="B138:B150 B169:B187">
    <cfRule type="duplicateValues" dxfId="2078" priority="128" stopIfTrue="1"/>
  </conditionalFormatting>
  <conditionalFormatting sqref="B142">
    <cfRule type="duplicateValues" dxfId="2077" priority="49" stopIfTrue="1"/>
  </conditionalFormatting>
  <conditionalFormatting sqref="B149:B150 B332">
    <cfRule type="duplicateValues" dxfId="2076" priority="127" stopIfTrue="1"/>
  </conditionalFormatting>
  <conditionalFormatting sqref="B158">
    <cfRule type="duplicateValues" dxfId="2075" priority="37" stopIfTrue="1"/>
  </conditionalFormatting>
  <conditionalFormatting sqref="B170:B187">
    <cfRule type="duplicateValues" dxfId="2074" priority="40" stopIfTrue="1"/>
  </conditionalFormatting>
  <conditionalFormatting sqref="B188">
    <cfRule type="duplicateValues" dxfId="2073" priority="54" stopIfTrue="1"/>
  </conditionalFormatting>
  <conditionalFormatting sqref="B236:B238">
    <cfRule type="duplicateValues" dxfId="2072" priority="90" stopIfTrue="1"/>
  </conditionalFormatting>
  <conditionalFormatting sqref="B239:B240">
    <cfRule type="duplicateValues" dxfId="2071" priority="91" stopIfTrue="1"/>
  </conditionalFormatting>
  <conditionalFormatting sqref="B241:B242">
    <cfRule type="duplicateValues" dxfId="2070" priority="89" stopIfTrue="1"/>
  </conditionalFormatting>
  <conditionalFormatting sqref="B243">
    <cfRule type="duplicateValues" dxfId="2069" priority="88" stopIfTrue="1"/>
  </conditionalFormatting>
  <conditionalFormatting sqref="B261">
    <cfRule type="duplicateValues" dxfId="2068" priority="113" stopIfTrue="1"/>
  </conditionalFormatting>
  <conditionalFormatting sqref="B264:B266">
    <cfRule type="duplicateValues" dxfId="2067" priority="52" stopIfTrue="1"/>
  </conditionalFormatting>
  <conditionalFormatting sqref="B267:B268">
    <cfRule type="duplicateValues" dxfId="2066" priority="53" stopIfTrue="1"/>
  </conditionalFormatting>
  <conditionalFormatting sqref="B269:B270">
    <cfRule type="duplicateValues" dxfId="2065" priority="51" stopIfTrue="1"/>
  </conditionalFormatting>
  <conditionalFormatting sqref="B271">
    <cfRule type="duplicateValues" dxfId="2064" priority="50" stopIfTrue="1"/>
  </conditionalFormatting>
  <conditionalFormatting sqref="B285:B302 B307:B364 B367">
    <cfRule type="duplicateValues" dxfId="2063" priority="114" stopIfTrue="1"/>
  </conditionalFormatting>
  <conditionalFormatting sqref="B289">
    <cfRule type="duplicateValues" dxfId="2062" priority="74" stopIfTrue="1"/>
  </conditionalFormatting>
  <conditionalFormatting sqref="B304">
    <cfRule type="duplicateValues" dxfId="2061" priority="45" stopIfTrue="1"/>
  </conditionalFormatting>
  <conditionalFormatting sqref="B313:B330 B335:B392 B395">
    <cfRule type="duplicateValues" dxfId="2060" priority="75" stopIfTrue="1"/>
  </conditionalFormatting>
  <conditionalFormatting sqref="B332">
    <cfRule type="duplicateValues" dxfId="2059" priority="41" stopIfTrue="1"/>
  </conditionalFormatting>
  <conditionalFormatting sqref="B345">
    <cfRule type="duplicateValues" dxfId="2058" priority="111" stopIfTrue="1"/>
  </conditionalFormatting>
  <conditionalFormatting sqref="B346">
    <cfRule type="duplicateValues" dxfId="2057" priority="112" stopIfTrue="1"/>
  </conditionalFormatting>
  <conditionalFormatting sqref="B347">
    <cfRule type="duplicateValues" dxfId="2056" priority="110" stopIfTrue="1"/>
  </conditionalFormatting>
  <conditionalFormatting sqref="B348">
    <cfRule type="duplicateValues" dxfId="2055" priority="105" stopIfTrue="1"/>
  </conditionalFormatting>
  <conditionalFormatting sqref="B349">
    <cfRule type="duplicateValues" dxfId="2054" priority="106" stopIfTrue="1"/>
  </conditionalFormatting>
  <conditionalFormatting sqref="B350">
    <cfRule type="duplicateValues" dxfId="2053" priority="104" stopIfTrue="1"/>
  </conditionalFormatting>
  <conditionalFormatting sqref="B351">
    <cfRule type="duplicateValues" dxfId="2052" priority="98" stopIfTrue="1"/>
  </conditionalFormatting>
  <conditionalFormatting sqref="B351:B353 B355">
    <cfRule type="duplicateValues" dxfId="2051" priority="107" stopIfTrue="1"/>
  </conditionalFormatting>
  <conditionalFormatting sqref="B352">
    <cfRule type="duplicateValues" dxfId="2050" priority="97" stopIfTrue="1"/>
  </conditionalFormatting>
  <conditionalFormatting sqref="B353">
    <cfRule type="duplicateValues" dxfId="2049" priority="101" stopIfTrue="1"/>
  </conditionalFormatting>
  <conditionalFormatting sqref="B354 B362">
    <cfRule type="duplicateValues" dxfId="2048" priority="109" stopIfTrue="1"/>
  </conditionalFormatting>
  <conditionalFormatting sqref="B354">
    <cfRule type="duplicateValues" dxfId="2047" priority="93" stopIfTrue="1"/>
  </conditionalFormatting>
  <conditionalFormatting sqref="B354:B356">
    <cfRule type="duplicateValues" dxfId="2046" priority="100" stopIfTrue="1"/>
  </conditionalFormatting>
  <conditionalFormatting sqref="B355">
    <cfRule type="duplicateValues" dxfId="2045" priority="92" stopIfTrue="1"/>
  </conditionalFormatting>
  <conditionalFormatting sqref="B356">
    <cfRule type="duplicateValues" dxfId="2044" priority="103" stopIfTrue="1"/>
  </conditionalFormatting>
  <conditionalFormatting sqref="B357:B358">
    <cfRule type="duplicateValues" dxfId="2043" priority="108" stopIfTrue="1"/>
  </conditionalFormatting>
  <conditionalFormatting sqref="B358:B360 B362">
    <cfRule type="duplicateValues" dxfId="2042" priority="94" stopIfTrue="1"/>
  </conditionalFormatting>
  <conditionalFormatting sqref="B361 B371">
    <cfRule type="duplicateValues" dxfId="2041" priority="96" stopIfTrue="1"/>
  </conditionalFormatting>
  <conditionalFormatting sqref="B362">
    <cfRule type="duplicateValues" dxfId="2040" priority="46" stopIfTrue="1"/>
  </conditionalFormatting>
  <conditionalFormatting sqref="B366:B367">
    <cfRule type="duplicateValues" dxfId="2039" priority="95" stopIfTrue="1"/>
  </conditionalFormatting>
  <conditionalFormatting sqref="B367">
    <cfRule type="duplicateValues" dxfId="2038" priority="47" stopIfTrue="1"/>
  </conditionalFormatting>
  <conditionalFormatting sqref="B368">
    <cfRule type="duplicateValues" dxfId="2037" priority="125" stopIfTrue="1"/>
  </conditionalFormatting>
  <conditionalFormatting sqref="B369">
    <cfRule type="duplicateValues" dxfId="2036" priority="121" stopIfTrue="1"/>
  </conditionalFormatting>
  <conditionalFormatting sqref="B370">
    <cfRule type="duplicateValues" dxfId="2035" priority="120" stopIfTrue="1"/>
  </conditionalFormatting>
  <conditionalFormatting sqref="B371">
    <cfRule type="duplicateValues" dxfId="2034" priority="126" stopIfTrue="1"/>
  </conditionalFormatting>
  <conditionalFormatting sqref="B372">
    <cfRule type="duplicateValues" dxfId="2033" priority="116" stopIfTrue="1"/>
  </conditionalFormatting>
  <conditionalFormatting sqref="B372:B374">
    <cfRule type="duplicateValues" dxfId="2032" priority="124" stopIfTrue="1"/>
  </conditionalFormatting>
  <conditionalFormatting sqref="B373">
    <cfRule type="duplicateValues" dxfId="2031" priority="115" stopIfTrue="1"/>
  </conditionalFormatting>
  <conditionalFormatting sqref="B374">
    <cfRule type="duplicateValues" dxfId="2030" priority="73" stopIfTrue="1"/>
  </conditionalFormatting>
  <conditionalFormatting sqref="B375">
    <cfRule type="duplicateValues" dxfId="2029" priority="72" stopIfTrue="1"/>
  </conditionalFormatting>
  <conditionalFormatting sqref="B376">
    <cfRule type="duplicateValues" dxfId="2028" priority="67" stopIfTrue="1"/>
  </conditionalFormatting>
  <conditionalFormatting sqref="B376:B378 B380">
    <cfRule type="duplicateValues" dxfId="2027" priority="117" stopIfTrue="1"/>
  </conditionalFormatting>
  <conditionalFormatting sqref="B377">
    <cfRule type="duplicateValues" dxfId="2026" priority="68" stopIfTrue="1"/>
  </conditionalFormatting>
  <conditionalFormatting sqref="B378">
    <cfRule type="duplicateValues" dxfId="2025" priority="66" stopIfTrue="1"/>
  </conditionalFormatting>
  <conditionalFormatting sqref="B379 B389">
    <cfRule type="duplicateValues" dxfId="2024" priority="119" stopIfTrue="1"/>
  </conditionalFormatting>
  <conditionalFormatting sqref="B379">
    <cfRule type="duplicateValues" dxfId="2023" priority="61" stopIfTrue="1"/>
  </conditionalFormatting>
  <conditionalFormatting sqref="B379:B381 B383">
    <cfRule type="duplicateValues" dxfId="2022" priority="69" stopIfTrue="1"/>
  </conditionalFormatting>
  <conditionalFormatting sqref="B380">
    <cfRule type="duplicateValues" dxfId="2021" priority="60" stopIfTrue="1"/>
  </conditionalFormatting>
  <conditionalFormatting sqref="B381">
    <cfRule type="duplicateValues" dxfId="2020" priority="64" stopIfTrue="1"/>
  </conditionalFormatting>
  <conditionalFormatting sqref="B382 B390">
    <cfRule type="duplicateValues" dxfId="2019" priority="71" stopIfTrue="1"/>
  </conditionalFormatting>
  <conditionalFormatting sqref="B382">
    <cfRule type="duplicateValues" dxfId="2018" priority="56" stopIfTrue="1"/>
  </conditionalFormatting>
  <conditionalFormatting sqref="B382:B384">
    <cfRule type="duplicateValues" dxfId="2017" priority="63" stopIfTrue="1"/>
  </conditionalFormatting>
  <conditionalFormatting sqref="B383">
    <cfRule type="duplicateValues" dxfId="2016" priority="55" stopIfTrue="1"/>
  </conditionalFormatting>
  <conditionalFormatting sqref="B384">
    <cfRule type="duplicateValues" dxfId="2015" priority="65" stopIfTrue="1"/>
  </conditionalFormatting>
  <conditionalFormatting sqref="B384:B385">
    <cfRule type="duplicateValues" dxfId="2014" priority="118" stopIfTrue="1"/>
  </conditionalFormatting>
  <conditionalFormatting sqref="B385:B386">
    <cfRule type="duplicateValues" dxfId="2013" priority="70" stopIfTrue="1"/>
  </conditionalFormatting>
  <conditionalFormatting sqref="B386:B388 B390">
    <cfRule type="duplicateValues" dxfId="2012" priority="57" stopIfTrue="1"/>
  </conditionalFormatting>
  <conditionalFormatting sqref="B389 B399">
    <cfRule type="duplicateValues" dxfId="2011" priority="59" stopIfTrue="1"/>
  </conditionalFormatting>
  <conditionalFormatting sqref="B389">
    <cfRule type="duplicateValues" dxfId="2010" priority="48" stopIfTrue="1"/>
  </conditionalFormatting>
  <conditionalFormatting sqref="B390">
    <cfRule type="duplicateValues" dxfId="2009" priority="122" stopIfTrue="1"/>
  </conditionalFormatting>
  <conditionalFormatting sqref="B392">
    <cfRule type="duplicateValues" dxfId="2008" priority="99" stopIfTrue="1"/>
  </conditionalFormatting>
  <conditionalFormatting sqref="B394:B395">
    <cfRule type="duplicateValues" dxfId="2007" priority="58" stopIfTrue="1"/>
  </conditionalFormatting>
  <conditionalFormatting sqref="B395">
    <cfRule type="duplicateValues" dxfId="2006" priority="42" stopIfTrue="1"/>
  </conditionalFormatting>
  <conditionalFormatting sqref="B396">
    <cfRule type="duplicateValues" dxfId="2005" priority="86" stopIfTrue="1"/>
  </conditionalFormatting>
  <conditionalFormatting sqref="B397">
    <cfRule type="duplicateValues" dxfId="2004" priority="82" stopIfTrue="1"/>
  </conditionalFormatting>
  <conditionalFormatting sqref="B398">
    <cfRule type="duplicateValues" dxfId="2003" priority="81" stopIfTrue="1"/>
  </conditionalFormatting>
  <conditionalFormatting sqref="B399">
    <cfRule type="duplicateValues" dxfId="2002" priority="87" stopIfTrue="1"/>
  </conditionalFormatting>
  <conditionalFormatting sqref="B400">
    <cfRule type="duplicateValues" dxfId="2001" priority="77" stopIfTrue="1"/>
  </conditionalFormatting>
  <conditionalFormatting sqref="B400:B402">
    <cfRule type="duplicateValues" dxfId="2000" priority="85" stopIfTrue="1"/>
  </conditionalFormatting>
  <conditionalFormatting sqref="B401">
    <cfRule type="duplicateValues" dxfId="1999" priority="76" stopIfTrue="1"/>
  </conditionalFormatting>
  <conditionalFormatting sqref="B404:B406 B408">
    <cfRule type="duplicateValues" dxfId="1998" priority="78" stopIfTrue="1"/>
  </conditionalFormatting>
  <conditionalFormatting sqref="B407 B417">
    <cfRule type="duplicateValues" dxfId="1997" priority="80" stopIfTrue="1"/>
  </conditionalFormatting>
  <conditionalFormatting sqref="B408">
    <cfRule type="duplicateValues" dxfId="1996" priority="43" stopIfTrue="1"/>
  </conditionalFormatting>
  <conditionalFormatting sqref="B410">
    <cfRule type="duplicateValues" dxfId="1995" priority="123" stopIfTrue="1"/>
  </conditionalFormatting>
  <conditionalFormatting sqref="B412:B413">
    <cfRule type="duplicateValues" dxfId="1994" priority="79" stopIfTrue="1"/>
  </conditionalFormatting>
  <conditionalFormatting sqref="B417">
    <cfRule type="duplicateValues" dxfId="1993" priority="44" stopIfTrue="1"/>
  </conditionalFormatting>
  <conditionalFormatting sqref="B418">
    <cfRule type="duplicateValues" dxfId="1992" priority="83" stopIfTrue="1"/>
  </conditionalFormatting>
  <conditionalFormatting sqref="B420">
    <cfRule type="duplicateValues" dxfId="1991" priority="62" stopIfTrue="1"/>
  </conditionalFormatting>
  <conditionalFormatting sqref="B438">
    <cfRule type="duplicateValues" dxfId="1990" priority="84" stopIfTrue="1"/>
  </conditionalFormatting>
  <conditionalFormatting sqref="D15:E15">
    <cfRule type="cellIs" dxfId="1989" priority="25" operator="equal">
      <formula>0</formula>
    </cfRule>
  </conditionalFormatting>
  <conditionalFormatting sqref="D47:E47">
    <cfRule type="cellIs" dxfId="1988" priority="34" operator="equal">
      <formula>0</formula>
    </cfRule>
  </conditionalFormatting>
  <conditionalFormatting sqref="D78:E78">
    <cfRule type="cellIs" dxfId="1987" priority="7" operator="equal">
      <formula>0</formula>
    </cfRule>
  </conditionalFormatting>
  <conditionalFormatting sqref="D103:E103">
    <cfRule type="cellIs" dxfId="1986" priority="16" operator="equal">
      <formula>0</formula>
    </cfRule>
  </conditionalFormatting>
  <dataValidations count="3">
    <dataValidation type="list" allowBlank="1" showInputMessage="1" showErrorMessage="1" sqref="J56:J59 J61:J64 J41:J45 J36:J39 J13 J122:J124 J90:J92 J94:J97 J116:J120 J126:J129 J50:J54 J66:J70 J72:J76 J85:J88 J99:J101 J106:J109 J81:J83 J111:J114 J24:J28 J18:J22 J30:J34" xr:uid="{00000000-0002-0000-06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11" xr:uid="{00000000-0002-0000-0600-000001000000}">
      <formula1>"CNCT PT,Việt Trì,ĐL  Lâm Thao,  Phù Ninh,  Thanh Ba,  Đoan Hùng, Hạ Hòa, Phú Thọ,  Cẩm Khê, Yên Lập,  Thanh Sơn,  Tân Sơn,  Tam Nông,  Thanh Thủy, Khách hàng"</formula1>
    </dataValidation>
    <dataValidation type="list" allowBlank="1" showInputMessage="1" showErrorMessage="1" sqref="C155:C158 J132 J158 C56:C59 C61:C64 C41:C45 C126:C131 C36:C39 C90:C92 C81 C94:C97 C116:C120 C50:C53 C66:C70 C72:C76 C85:C88 C99:C101 C107:C109 C83 C111:C114 C122:C124 C24:C28 C30:C34 C18:C22" xr:uid="{00000000-0002-0000-0600-000002000000}">
      <formula1>"Việt Trì, Lâm Thao, Phù Ninh, Thanh Ba, Đoan Hùng, Hạ Hòa, Phú Thọ,  Cẩm Khê, Yên Lập,  Thanh Sơn,  Tân Sơn,  Tam Nông,  Thanh Thủy, KH*"</formula1>
    </dataValidation>
  </dataValidations>
  <printOptions horizontalCentered="1"/>
  <pageMargins left="0.17" right="0.17" top="0.2" bottom="0.2" header="0.17" footer="0.17"/>
  <pageSetup scale="61" fitToHeight="0" orientation="landscape" r:id="rId1"/>
  <headerFooter>
    <oddFooter>&amp;CPage&amp;P</oddFooter>
  </headerFooter>
  <rowBreaks count="5" manualBreakCount="5">
    <brk id="45" max="16" man="1"/>
    <brk id="76" max="16" man="1"/>
    <brk id="95" max="16" man="1"/>
    <brk id="114" max="16" man="1"/>
    <brk id="131" max="16"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67"/>
  <sheetViews>
    <sheetView view="pageBreakPreview" topLeftCell="A115" zoomScale="85" zoomScaleNormal="100" zoomScaleSheetLayoutView="85" workbookViewId="0">
      <selection activeCell="L138" sqref="L138"/>
    </sheetView>
  </sheetViews>
  <sheetFormatPr defaultColWidth="9.140625" defaultRowHeight="12.75" x14ac:dyDescent="0.2"/>
  <cols>
    <col min="1" max="1" width="5.28515625" style="139" customWidth="1"/>
    <col min="2" max="2" width="29.140625" style="26" customWidth="1"/>
    <col min="3" max="3" width="11.140625" style="145" customWidth="1"/>
    <col min="4" max="4" width="7" style="83" customWidth="1"/>
    <col min="5" max="5" width="7.28515625" style="83" hidden="1" customWidth="1"/>
    <col min="6" max="6" width="7.42578125" style="254" customWidth="1"/>
    <col min="7" max="7" width="7.42578125" style="31" customWidth="1"/>
    <col min="8" max="8" width="7.42578125" style="254" customWidth="1"/>
    <col min="9" max="9" width="7.42578125" style="31" customWidth="1"/>
    <col min="10" max="10" width="11" style="145" customWidth="1"/>
    <col min="11" max="11" width="82.140625" style="26" customWidth="1"/>
    <col min="12" max="12" width="9" style="31" customWidth="1"/>
    <col min="13" max="13" width="27.7109375" style="26" customWidth="1"/>
    <col min="14" max="14" width="7.7109375" style="56" customWidth="1"/>
    <col min="15" max="15" width="7" style="54" customWidth="1"/>
    <col min="16" max="16" width="9" style="56" customWidth="1"/>
    <col min="17" max="17" width="7"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7" ht="15.75" x14ac:dyDescent="0.2">
      <c r="L1" s="673" t="s">
        <v>74</v>
      </c>
      <c r="M1" s="673"/>
      <c r="N1" s="673"/>
      <c r="O1" s="673"/>
      <c r="P1" s="673"/>
      <c r="Q1" s="673"/>
    </row>
    <row r="2" spans="1:27" ht="44.25" customHeight="1" x14ac:dyDescent="0.2">
      <c r="A2" s="673" t="s">
        <v>68</v>
      </c>
      <c r="B2" s="673"/>
      <c r="C2" s="673"/>
      <c r="D2" s="673"/>
      <c r="E2" s="673"/>
      <c r="F2" s="673"/>
      <c r="G2" s="674" t="s">
        <v>1152</v>
      </c>
      <c r="H2" s="674"/>
      <c r="I2" s="674"/>
      <c r="J2" s="674"/>
      <c r="K2" s="674"/>
      <c r="L2" s="674"/>
      <c r="M2" s="674"/>
      <c r="N2" s="674"/>
      <c r="O2" s="674"/>
      <c r="P2" s="674"/>
      <c r="Q2" s="674"/>
    </row>
    <row r="3" spans="1:27" ht="15.75" x14ac:dyDescent="0.2">
      <c r="A3" s="135"/>
      <c r="B3" s="675" t="s">
        <v>33</v>
      </c>
      <c r="C3" s="675"/>
      <c r="D3" s="675"/>
      <c r="E3" s="675"/>
      <c r="F3" s="675"/>
      <c r="G3" s="675"/>
      <c r="H3" s="675"/>
      <c r="I3" s="675"/>
      <c r="J3" s="675"/>
      <c r="K3" s="675"/>
      <c r="L3" s="675"/>
      <c r="M3" s="675"/>
      <c r="N3" s="675"/>
      <c r="O3" s="675"/>
      <c r="P3" s="675"/>
      <c r="Q3" s="137"/>
    </row>
    <row r="4" spans="1:27" s="33" customFormat="1" ht="20.25" customHeight="1" x14ac:dyDescent="0.2">
      <c r="A4" s="135"/>
      <c r="B4" s="672" t="s">
        <v>1153</v>
      </c>
      <c r="C4" s="672"/>
      <c r="D4" s="672"/>
      <c r="E4" s="672"/>
      <c r="F4" s="672"/>
      <c r="G4" s="672"/>
      <c r="H4" s="672"/>
      <c r="I4" s="672"/>
      <c r="J4" s="672"/>
      <c r="K4" s="672"/>
      <c r="L4" s="672"/>
      <c r="M4" s="672"/>
      <c r="N4" s="672"/>
      <c r="O4" s="672"/>
      <c r="P4" s="672"/>
      <c r="Q4" s="672"/>
      <c r="R4" s="145"/>
    </row>
    <row r="5" spans="1:27" s="33" customFormat="1" ht="20.25" customHeight="1" x14ac:dyDescent="0.2">
      <c r="A5" s="135"/>
      <c r="B5" s="672" t="s">
        <v>1155</v>
      </c>
      <c r="C5" s="672"/>
      <c r="D5" s="672"/>
      <c r="E5" s="672"/>
      <c r="F5" s="672"/>
      <c r="G5" s="672"/>
      <c r="H5" s="672"/>
      <c r="I5" s="672"/>
      <c r="J5" s="672"/>
      <c r="K5" s="672"/>
      <c r="L5" s="672"/>
      <c r="M5" s="672"/>
      <c r="N5" s="672"/>
      <c r="O5" s="672"/>
      <c r="P5" s="672"/>
      <c r="Q5" s="672"/>
      <c r="R5" s="145"/>
    </row>
    <row r="6" spans="1:27" ht="15" customHeight="1" x14ac:dyDescent="0.25">
      <c r="A6" s="136" t="s">
        <v>7</v>
      </c>
      <c r="B6" s="669" t="s">
        <v>6</v>
      </c>
      <c r="C6" s="669"/>
      <c r="D6" s="669"/>
      <c r="E6" s="669"/>
      <c r="F6" s="669"/>
      <c r="G6" s="135"/>
      <c r="H6" s="34"/>
      <c r="I6" s="135"/>
      <c r="J6" s="136"/>
      <c r="K6" s="138"/>
      <c r="L6" s="135"/>
      <c r="M6" s="138"/>
      <c r="N6" s="35"/>
      <c r="O6" s="35"/>
      <c r="P6" s="36"/>
      <c r="Q6" s="36"/>
    </row>
    <row r="7" spans="1:27" s="95" customFormat="1" ht="36.75" customHeight="1" x14ac:dyDescent="0.25">
      <c r="A7" s="670" t="s">
        <v>13</v>
      </c>
      <c r="B7" s="670" t="s">
        <v>14</v>
      </c>
      <c r="C7" s="670" t="s">
        <v>38</v>
      </c>
      <c r="D7" s="671" t="s">
        <v>39</v>
      </c>
      <c r="E7" s="256"/>
      <c r="F7" s="670" t="s">
        <v>15</v>
      </c>
      <c r="G7" s="670"/>
      <c r="H7" s="670"/>
      <c r="I7" s="670"/>
      <c r="J7" s="670" t="s">
        <v>40</v>
      </c>
      <c r="K7" s="668" t="s">
        <v>29</v>
      </c>
      <c r="L7" s="668"/>
      <c r="M7" s="670" t="s">
        <v>30</v>
      </c>
      <c r="N7" s="677" t="s">
        <v>44</v>
      </c>
      <c r="O7" s="677" t="s">
        <v>20</v>
      </c>
      <c r="P7" s="677" t="s">
        <v>22</v>
      </c>
      <c r="Q7" s="677" t="s">
        <v>21</v>
      </c>
      <c r="R7" s="678" t="s">
        <v>35</v>
      </c>
    </row>
    <row r="8" spans="1:27" s="95" customFormat="1" ht="32.25" customHeight="1" x14ac:dyDescent="0.25">
      <c r="A8" s="670"/>
      <c r="B8" s="670"/>
      <c r="C8" s="670"/>
      <c r="D8" s="671"/>
      <c r="E8" s="256"/>
      <c r="F8" s="670" t="s">
        <v>16</v>
      </c>
      <c r="G8" s="670"/>
      <c r="H8" s="670" t="s">
        <v>17</v>
      </c>
      <c r="I8" s="670"/>
      <c r="J8" s="670"/>
      <c r="K8" s="668"/>
      <c r="L8" s="668"/>
      <c r="M8" s="670"/>
      <c r="N8" s="677"/>
      <c r="O8" s="677"/>
      <c r="P8" s="677"/>
      <c r="Q8" s="677"/>
      <c r="R8" s="678"/>
      <c r="V8" s="679" t="s">
        <v>36</v>
      </c>
      <c r="W8" s="679"/>
      <c r="X8" s="679" t="s">
        <v>37</v>
      </c>
      <c r="Y8" s="679"/>
    </row>
    <row r="9" spans="1:27" s="95" customFormat="1" ht="75" customHeight="1" x14ac:dyDescent="0.25">
      <c r="A9" s="670"/>
      <c r="B9" s="670"/>
      <c r="C9" s="670"/>
      <c r="D9" s="671"/>
      <c r="E9" s="256"/>
      <c r="F9" s="259" t="s">
        <v>19</v>
      </c>
      <c r="G9" s="255" t="s">
        <v>18</v>
      </c>
      <c r="H9" s="259" t="s">
        <v>19</v>
      </c>
      <c r="I9" s="255" t="s">
        <v>18</v>
      </c>
      <c r="J9" s="670"/>
      <c r="K9" s="257" t="s">
        <v>41</v>
      </c>
      <c r="L9" s="257" t="s">
        <v>42</v>
      </c>
      <c r="M9" s="670"/>
      <c r="N9" s="677"/>
      <c r="O9" s="677"/>
      <c r="P9" s="677"/>
      <c r="Q9" s="677"/>
      <c r="R9" s="678"/>
      <c r="V9" s="93" t="s">
        <v>0</v>
      </c>
      <c r="W9" s="93" t="s">
        <v>2</v>
      </c>
      <c r="X9" s="93" t="s">
        <v>31</v>
      </c>
      <c r="Y9" s="95" t="s">
        <v>3</v>
      </c>
    </row>
    <row r="10" spans="1:27" s="95" customFormat="1" ht="26.25" customHeight="1" x14ac:dyDescent="0.25">
      <c r="A10" s="255">
        <v>1</v>
      </c>
      <c r="B10" s="255">
        <v>2</v>
      </c>
      <c r="C10" s="255">
        <v>3</v>
      </c>
      <c r="D10" s="256">
        <v>4</v>
      </c>
      <c r="E10" s="256"/>
      <c r="F10" s="255">
        <v>5</v>
      </c>
      <c r="G10" s="255">
        <v>6</v>
      </c>
      <c r="H10" s="255">
        <v>7</v>
      </c>
      <c r="I10" s="255">
        <v>8</v>
      </c>
      <c r="J10" s="255">
        <v>9</v>
      </c>
      <c r="K10" s="255">
        <v>10</v>
      </c>
      <c r="L10" s="255">
        <v>11</v>
      </c>
      <c r="M10" s="255">
        <v>12</v>
      </c>
      <c r="N10" s="258">
        <v>13</v>
      </c>
      <c r="O10" s="258">
        <v>14</v>
      </c>
      <c r="P10" s="258" t="s">
        <v>43</v>
      </c>
      <c r="Q10" s="258">
        <v>16</v>
      </c>
      <c r="R10" s="90"/>
      <c r="V10" s="93"/>
      <c r="W10" s="93"/>
      <c r="X10" s="93"/>
    </row>
    <row r="11" spans="1:27" s="95" customFormat="1" ht="31.5" customHeight="1" x14ac:dyDescent="0.25">
      <c r="A11" s="255" t="s">
        <v>23</v>
      </c>
      <c r="B11" s="293" t="s">
        <v>908</v>
      </c>
      <c r="C11" s="255"/>
      <c r="D11" s="260"/>
      <c r="E11" s="308">
        <f>+N11/60*D11</f>
        <v>0</v>
      </c>
      <c r="F11" s="261"/>
      <c r="G11" s="89"/>
      <c r="H11" s="261"/>
      <c r="I11" s="89"/>
      <c r="J11" s="257"/>
      <c r="K11" s="154"/>
      <c r="L11" s="155"/>
      <c r="M11" s="154"/>
      <c r="N11" s="126">
        <f t="shared" ref="N11:N94" si="0">VALUE(DAY(I11)*24*60+VALUE(HOUR(H11)*60+MINUTE(H11)))-SUM(VALUE(DAY(G11)*24*60+VALUE(HOUR(F11)*60+MINUTE(F11))))</f>
        <v>0</v>
      </c>
      <c r="O11" s="158"/>
      <c r="P11" s="158">
        <f t="shared" ref="P11:P94" si="1">O11*N11</f>
        <v>0</v>
      </c>
      <c r="Q11" s="156"/>
      <c r="R11" s="262" t="s">
        <v>48</v>
      </c>
      <c r="S11" s="263" t="s">
        <v>3</v>
      </c>
      <c r="T11" s="263" t="s">
        <v>31</v>
      </c>
      <c r="U11" s="263" t="s">
        <v>77</v>
      </c>
      <c r="V11" s="93"/>
      <c r="W11" s="93"/>
      <c r="X11" s="93"/>
      <c r="Y11" s="93" t="s">
        <v>3</v>
      </c>
      <c r="Z11" s="94" t="s">
        <v>31</v>
      </c>
      <c r="AA11" s="94"/>
    </row>
    <row r="12" spans="1:27" s="95" customFormat="1" ht="103.5" customHeight="1" x14ac:dyDescent="0.25">
      <c r="A12" s="19">
        <v>1</v>
      </c>
      <c r="B12" s="246" t="s">
        <v>1279</v>
      </c>
      <c r="C12" s="3" t="s">
        <v>1116</v>
      </c>
      <c r="D12" s="98">
        <v>0</v>
      </c>
      <c r="E12" s="188">
        <f t="shared" ref="E12" si="2">+N12/60*D12</f>
        <v>0</v>
      </c>
      <c r="F12" s="3" t="s">
        <v>1158</v>
      </c>
      <c r="G12" s="20">
        <v>5</v>
      </c>
      <c r="H12" s="13">
        <v>0.25</v>
      </c>
      <c r="I12" s="20">
        <f>+G12</f>
        <v>5</v>
      </c>
      <c r="J12" s="3" t="s">
        <v>1118</v>
      </c>
      <c r="K12" s="14" t="s">
        <v>1296</v>
      </c>
      <c r="L12" s="3"/>
      <c r="M12" s="4" t="s">
        <v>1160</v>
      </c>
      <c r="N12" s="126">
        <f t="shared" si="0"/>
        <v>15</v>
      </c>
      <c r="O12" s="2">
        <v>0</v>
      </c>
      <c r="P12" s="158">
        <f t="shared" si="1"/>
        <v>0</v>
      </c>
      <c r="Q12" s="1">
        <v>2</v>
      </c>
      <c r="R12" s="265"/>
      <c r="S12" s="266">
        <f t="shared" ref="S12" si="3">O12</f>
        <v>0</v>
      </c>
      <c r="T12" s="266">
        <f t="shared" ref="T12" si="4">P12</f>
        <v>0</v>
      </c>
      <c r="U12" s="266">
        <f t="shared" ref="U12" si="5">IF(N12&gt;5,0,O12)</f>
        <v>0</v>
      </c>
      <c r="V12" s="93"/>
      <c r="W12" s="93"/>
      <c r="X12" s="93"/>
      <c r="Y12" s="93"/>
      <c r="Z12" s="94"/>
      <c r="AA12" s="94"/>
    </row>
    <row r="13" spans="1:27" s="95" customFormat="1" ht="114" customHeight="1" x14ac:dyDescent="0.25">
      <c r="A13" s="20">
        <v>1.1000000000000001</v>
      </c>
      <c r="B13" s="14" t="s">
        <v>1156</v>
      </c>
      <c r="C13" s="3" t="s">
        <v>1116</v>
      </c>
      <c r="D13" s="188">
        <v>0</v>
      </c>
      <c r="E13" s="188">
        <f t="shared" ref="E13:E14" si="6">+N13/60*D13</f>
        <v>0</v>
      </c>
      <c r="F13" s="186">
        <v>0.25</v>
      </c>
      <c r="G13" s="20">
        <v>5</v>
      </c>
      <c r="H13" s="13">
        <v>0.5</v>
      </c>
      <c r="I13" s="20">
        <v>6</v>
      </c>
      <c r="J13" s="13" t="s">
        <v>1117</v>
      </c>
      <c r="K13" s="14" t="s">
        <v>1299</v>
      </c>
      <c r="L13" s="20" t="s">
        <v>66</v>
      </c>
      <c r="M13" s="14" t="s">
        <v>1157</v>
      </c>
      <c r="N13" s="126">
        <f t="shared" si="0"/>
        <v>1800</v>
      </c>
      <c r="O13" s="309">
        <v>0</v>
      </c>
      <c r="P13" s="158">
        <f t="shared" si="1"/>
        <v>0</v>
      </c>
      <c r="Q13" s="1">
        <v>10</v>
      </c>
      <c r="R13" s="265"/>
      <c r="S13" s="266">
        <f t="shared" ref="S13:S82" si="7">O13</f>
        <v>0</v>
      </c>
      <c r="T13" s="266">
        <f t="shared" ref="T13:T82" si="8">P13</f>
        <v>0</v>
      </c>
      <c r="U13" s="266">
        <f t="shared" ref="U13:U82" si="9">IF(N13&gt;5,0,O13)</f>
        <v>0</v>
      </c>
      <c r="V13" s="93"/>
      <c r="W13" s="93"/>
      <c r="X13" s="93"/>
      <c r="Y13" s="93"/>
      <c r="Z13" s="94"/>
      <c r="AA13" s="94"/>
    </row>
    <row r="14" spans="1:27" s="95" customFormat="1" ht="117" customHeight="1" x14ac:dyDescent="0.25">
      <c r="A14" s="20">
        <v>1.2</v>
      </c>
      <c r="B14" s="14" t="s">
        <v>1280</v>
      </c>
      <c r="C14" s="3" t="s">
        <v>1116</v>
      </c>
      <c r="D14" s="188">
        <v>0</v>
      </c>
      <c r="E14" s="188">
        <f t="shared" si="6"/>
        <v>0</v>
      </c>
      <c r="F14" s="186">
        <v>0.25</v>
      </c>
      <c r="G14" s="20">
        <v>5</v>
      </c>
      <c r="H14" s="13">
        <v>0.5</v>
      </c>
      <c r="I14" s="20">
        <v>6</v>
      </c>
      <c r="J14" s="13" t="s">
        <v>1117</v>
      </c>
      <c r="K14" s="14" t="s">
        <v>1281</v>
      </c>
      <c r="L14" s="20" t="s">
        <v>66</v>
      </c>
      <c r="M14" s="14" t="s">
        <v>1161</v>
      </c>
      <c r="N14" s="126">
        <f t="shared" si="0"/>
        <v>1800</v>
      </c>
      <c r="O14" s="309">
        <v>0</v>
      </c>
      <c r="P14" s="158">
        <f t="shared" si="1"/>
        <v>0</v>
      </c>
      <c r="Q14" s="1">
        <v>15</v>
      </c>
      <c r="R14" s="265"/>
      <c r="S14" s="266">
        <f t="shared" si="7"/>
        <v>0</v>
      </c>
      <c r="T14" s="266">
        <f t="shared" si="8"/>
        <v>0</v>
      </c>
      <c r="U14" s="266">
        <f t="shared" si="9"/>
        <v>0</v>
      </c>
      <c r="V14" s="93"/>
      <c r="W14" s="93"/>
      <c r="X14" s="93"/>
      <c r="Y14" s="93"/>
      <c r="Z14" s="94"/>
      <c r="AA14" s="94"/>
    </row>
    <row r="15" spans="1:27" s="95" customFormat="1" ht="124.5" customHeight="1" x14ac:dyDescent="0.25">
      <c r="A15" s="20">
        <v>1.3</v>
      </c>
      <c r="B15" s="14" t="s">
        <v>1282</v>
      </c>
      <c r="C15" s="3" t="s">
        <v>1116</v>
      </c>
      <c r="D15" s="188">
        <v>0</v>
      </c>
      <c r="E15" s="188">
        <f t="shared" ref="E15:E19" si="10">+N15/60*D15</f>
        <v>0</v>
      </c>
      <c r="F15" s="186">
        <v>0.25</v>
      </c>
      <c r="G15" s="20">
        <v>6</v>
      </c>
      <c r="H15" s="13">
        <v>0.79166666666666663</v>
      </c>
      <c r="I15" s="20">
        <f t="shared" ref="I15" si="11">+G15</f>
        <v>6</v>
      </c>
      <c r="J15" s="13" t="s">
        <v>1117</v>
      </c>
      <c r="K15" s="14" t="s">
        <v>1283</v>
      </c>
      <c r="L15" s="20" t="s">
        <v>66</v>
      </c>
      <c r="M15" s="14" t="s">
        <v>1162</v>
      </c>
      <c r="N15" s="126">
        <f t="shared" si="0"/>
        <v>780</v>
      </c>
      <c r="O15" s="309">
        <v>0</v>
      </c>
      <c r="P15" s="158">
        <f t="shared" si="1"/>
        <v>0</v>
      </c>
      <c r="Q15" s="1">
        <v>15</v>
      </c>
      <c r="R15" s="265"/>
      <c r="S15" s="266">
        <f t="shared" si="7"/>
        <v>0</v>
      </c>
      <c r="T15" s="266">
        <f t="shared" si="8"/>
        <v>0</v>
      </c>
      <c r="U15" s="266">
        <f t="shared" si="9"/>
        <v>0</v>
      </c>
      <c r="V15" s="93"/>
      <c r="W15" s="93"/>
      <c r="X15" s="93"/>
      <c r="Y15" s="93"/>
      <c r="Z15" s="94"/>
      <c r="AA15" s="94"/>
    </row>
    <row r="16" spans="1:27" s="95" customFormat="1" ht="107.25" customHeight="1" x14ac:dyDescent="0.25">
      <c r="A16" s="19">
        <v>2</v>
      </c>
      <c r="B16" s="246" t="s">
        <v>1295</v>
      </c>
      <c r="C16" s="3" t="s">
        <v>1116</v>
      </c>
      <c r="D16" s="98">
        <v>0</v>
      </c>
      <c r="E16" s="188">
        <f t="shared" si="10"/>
        <v>0</v>
      </c>
      <c r="F16" s="3" t="s">
        <v>1158</v>
      </c>
      <c r="G16" s="20">
        <v>7</v>
      </c>
      <c r="H16" s="13">
        <v>0.25</v>
      </c>
      <c r="I16" s="20">
        <f>+G16</f>
        <v>7</v>
      </c>
      <c r="J16" s="3" t="s">
        <v>1119</v>
      </c>
      <c r="K16" s="14" t="s">
        <v>1297</v>
      </c>
      <c r="L16" s="3"/>
      <c r="M16" s="4" t="s">
        <v>1166</v>
      </c>
      <c r="N16" s="126">
        <f t="shared" si="0"/>
        <v>15</v>
      </c>
      <c r="O16" s="2">
        <v>0</v>
      </c>
      <c r="P16" s="158">
        <f t="shared" si="1"/>
        <v>0</v>
      </c>
      <c r="Q16" s="1">
        <v>2</v>
      </c>
      <c r="R16" s="265"/>
      <c r="S16" s="266">
        <f t="shared" si="7"/>
        <v>0</v>
      </c>
      <c r="T16" s="266">
        <f t="shared" si="8"/>
        <v>0</v>
      </c>
      <c r="U16" s="266">
        <f t="shared" si="9"/>
        <v>0</v>
      </c>
      <c r="V16" s="93"/>
      <c r="W16" s="93"/>
      <c r="X16" s="93"/>
      <c r="Y16" s="93"/>
      <c r="Z16" s="94"/>
      <c r="AA16" s="94"/>
    </row>
    <row r="17" spans="1:28" s="95" customFormat="1" ht="105" x14ac:dyDescent="0.25">
      <c r="A17" s="20">
        <v>2.1</v>
      </c>
      <c r="B17" s="14" t="s">
        <v>1298</v>
      </c>
      <c r="C17" s="3" t="s">
        <v>1116</v>
      </c>
      <c r="D17" s="188">
        <v>0</v>
      </c>
      <c r="E17" s="188">
        <f t="shared" si="10"/>
        <v>0</v>
      </c>
      <c r="F17" s="186">
        <v>0.25</v>
      </c>
      <c r="G17" s="20">
        <v>7</v>
      </c>
      <c r="H17" s="13">
        <v>0.5</v>
      </c>
      <c r="I17" s="20">
        <v>8</v>
      </c>
      <c r="J17" s="13" t="s">
        <v>1117</v>
      </c>
      <c r="K17" s="14" t="s">
        <v>1363</v>
      </c>
      <c r="L17" s="20" t="s">
        <v>66</v>
      </c>
      <c r="M17" s="14" t="s">
        <v>1167</v>
      </c>
      <c r="N17" s="126">
        <f t="shared" si="0"/>
        <v>1800</v>
      </c>
      <c r="O17" s="309">
        <v>0</v>
      </c>
      <c r="P17" s="158">
        <f t="shared" si="1"/>
        <v>0</v>
      </c>
      <c r="Q17" s="1">
        <v>10</v>
      </c>
      <c r="R17" s="265"/>
      <c r="S17" s="266">
        <f t="shared" si="7"/>
        <v>0</v>
      </c>
      <c r="T17" s="266">
        <f t="shared" si="8"/>
        <v>0</v>
      </c>
      <c r="U17" s="266">
        <f t="shared" si="9"/>
        <v>0</v>
      </c>
      <c r="V17" s="93"/>
      <c r="W17" s="93"/>
      <c r="X17" s="93"/>
      <c r="Y17" s="93"/>
      <c r="Z17" s="94"/>
      <c r="AA17" s="94"/>
    </row>
    <row r="18" spans="1:28" s="95" customFormat="1" ht="110.25" customHeight="1" x14ac:dyDescent="0.25">
      <c r="A18" s="20">
        <v>2.2000000000000002</v>
      </c>
      <c r="B18" s="14" t="s">
        <v>1365</v>
      </c>
      <c r="C18" s="3" t="s">
        <v>1116</v>
      </c>
      <c r="D18" s="188">
        <v>0</v>
      </c>
      <c r="E18" s="188">
        <f t="shared" si="10"/>
        <v>0</v>
      </c>
      <c r="F18" s="186">
        <v>0.25</v>
      </c>
      <c r="G18" s="20">
        <v>7</v>
      </c>
      <c r="H18" s="13">
        <v>0.5</v>
      </c>
      <c r="I18" s="20">
        <v>8</v>
      </c>
      <c r="J18" s="13" t="s">
        <v>1117</v>
      </c>
      <c r="K18" s="14" t="s">
        <v>1366</v>
      </c>
      <c r="L18" s="20" t="s">
        <v>66</v>
      </c>
      <c r="M18" s="14" t="s">
        <v>1168</v>
      </c>
      <c r="N18" s="126">
        <f t="shared" si="0"/>
        <v>1800</v>
      </c>
      <c r="O18" s="309">
        <v>0</v>
      </c>
      <c r="P18" s="158">
        <f t="shared" si="1"/>
        <v>0</v>
      </c>
      <c r="Q18" s="1">
        <v>15</v>
      </c>
      <c r="R18" s="265"/>
      <c r="S18" s="266">
        <f t="shared" si="7"/>
        <v>0</v>
      </c>
      <c r="T18" s="266">
        <f t="shared" si="8"/>
        <v>0</v>
      </c>
      <c r="U18" s="266">
        <f t="shared" si="9"/>
        <v>0</v>
      </c>
      <c r="V18" s="93"/>
      <c r="W18" s="93"/>
      <c r="X18" s="93"/>
      <c r="Y18" s="93"/>
      <c r="Z18" s="94"/>
      <c r="AA18" s="94"/>
    </row>
    <row r="19" spans="1:28" s="95" customFormat="1" ht="132" customHeight="1" x14ac:dyDescent="0.25">
      <c r="A19" s="20">
        <v>2.2999999999999998</v>
      </c>
      <c r="B19" s="14" t="s">
        <v>1368</v>
      </c>
      <c r="C19" s="3" t="s">
        <v>1116</v>
      </c>
      <c r="D19" s="188">
        <v>0</v>
      </c>
      <c r="E19" s="188">
        <f t="shared" si="10"/>
        <v>0</v>
      </c>
      <c r="F19" s="186">
        <v>0.25</v>
      </c>
      <c r="G19" s="20">
        <v>8</v>
      </c>
      <c r="H19" s="13">
        <v>0.5</v>
      </c>
      <c r="I19" s="20">
        <f t="shared" ref="I19" si="12">+G19</f>
        <v>8</v>
      </c>
      <c r="J19" s="13" t="s">
        <v>1117</v>
      </c>
      <c r="K19" s="14" t="s">
        <v>1364</v>
      </c>
      <c r="L19" s="20" t="s">
        <v>66</v>
      </c>
      <c r="M19" s="14" t="s">
        <v>1322</v>
      </c>
      <c r="N19" s="126">
        <f t="shared" si="0"/>
        <v>360</v>
      </c>
      <c r="O19" s="309">
        <v>0</v>
      </c>
      <c r="P19" s="158">
        <f t="shared" ref="P19" si="13">O19*N19</f>
        <v>0</v>
      </c>
      <c r="Q19" s="1">
        <v>15</v>
      </c>
      <c r="R19" s="265"/>
      <c r="S19" s="266">
        <f t="shared" ref="S19" si="14">O19</f>
        <v>0</v>
      </c>
      <c r="T19" s="266">
        <f t="shared" ref="T19" si="15">P19</f>
        <v>0</v>
      </c>
      <c r="U19" s="266">
        <f t="shared" ref="U19" si="16">IF(N19&gt;5,0,O19)</f>
        <v>0</v>
      </c>
      <c r="V19" s="93"/>
      <c r="W19" s="93"/>
      <c r="X19" s="93"/>
      <c r="Y19" s="93"/>
      <c r="Z19" s="94"/>
      <c r="AA19" s="94"/>
    </row>
    <row r="20" spans="1:28" s="95" customFormat="1" ht="124.5" customHeight="1" x14ac:dyDescent="0.25">
      <c r="A20" s="20">
        <v>2.4</v>
      </c>
      <c r="B20" s="14" t="s">
        <v>1367</v>
      </c>
      <c r="C20" s="3" t="s">
        <v>1116</v>
      </c>
      <c r="D20" s="188">
        <v>0</v>
      </c>
      <c r="E20" s="188">
        <f t="shared" ref="E20" si="17">+N20/60*D20</f>
        <v>0</v>
      </c>
      <c r="F20" s="186">
        <v>0.25</v>
      </c>
      <c r="G20" s="20">
        <v>8</v>
      </c>
      <c r="H20" s="13">
        <v>0.83333333333333337</v>
      </c>
      <c r="I20" s="20">
        <f t="shared" ref="I20" si="18">+G20</f>
        <v>8</v>
      </c>
      <c r="J20" s="13" t="s">
        <v>1117</v>
      </c>
      <c r="K20" s="14" t="s">
        <v>1369</v>
      </c>
      <c r="L20" s="20" t="s">
        <v>66</v>
      </c>
      <c r="M20" s="14" t="s">
        <v>1169</v>
      </c>
      <c r="N20" s="126">
        <f t="shared" si="0"/>
        <v>840</v>
      </c>
      <c r="O20" s="309">
        <v>0</v>
      </c>
      <c r="P20" s="158">
        <f t="shared" si="1"/>
        <v>0</v>
      </c>
      <c r="Q20" s="1">
        <v>15</v>
      </c>
      <c r="R20" s="265"/>
      <c r="S20" s="266">
        <f t="shared" si="7"/>
        <v>0</v>
      </c>
      <c r="T20" s="266">
        <f t="shared" si="8"/>
        <v>0</v>
      </c>
      <c r="U20" s="266">
        <f t="shared" si="9"/>
        <v>0</v>
      </c>
      <c r="V20" s="93"/>
      <c r="W20" s="93"/>
      <c r="X20" s="93"/>
      <c r="Y20" s="93"/>
      <c r="Z20" s="94"/>
      <c r="AA20" s="94"/>
    </row>
    <row r="21" spans="1:28" s="95" customFormat="1" ht="24.75" customHeight="1" x14ac:dyDescent="0.25">
      <c r="A21" s="255" t="s">
        <v>24</v>
      </c>
      <c r="B21" s="676" t="s">
        <v>47</v>
      </c>
      <c r="C21" s="676"/>
      <c r="D21" s="260"/>
      <c r="E21" s="308">
        <f t="shared" ref="E21:E24" si="19">+N21/60*D21</f>
        <v>0</v>
      </c>
      <c r="F21" s="102"/>
      <c r="G21" s="89"/>
      <c r="H21" s="102"/>
      <c r="I21" s="89"/>
      <c r="J21" s="257"/>
      <c r="K21" s="172"/>
      <c r="L21" s="89"/>
      <c r="M21" s="168"/>
      <c r="N21" s="126">
        <f t="shared" si="0"/>
        <v>0</v>
      </c>
      <c r="O21" s="158"/>
      <c r="P21" s="158">
        <f t="shared" si="1"/>
        <v>0</v>
      </c>
      <c r="Q21" s="156"/>
      <c r="R21" s="192" t="s">
        <v>3</v>
      </c>
      <c r="S21" s="266">
        <f t="shared" si="7"/>
        <v>0</v>
      </c>
      <c r="T21" s="266">
        <f t="shared" si="8"/>
        <v>0</v>
      </c>
      <c r="U21" s="266">
        <f t="shared" si="9"/>
        <v>0</v>
      </c>
      <c r="V21" s="92">
        <f>P21</f>
        <v>0</v>
      </c>
      <c r="W21" s="92">
        <f>O21</f>
        <v>0</v>
      </c>
      <c r="X21" s="92"/>
      <c r="Y21" s="93">
        <f>IF(RIGHT(I21,2)="11",O21,0)</f>
        <v>0</v>
      </c>
      <c r="Z21" s="94">
        <f>IF(RIGHT(I21,2)="11",P21,0)</f>
        <v>0</v>
      </c>
      <c r="AA21" s="94">
        <f>+IF(RIGHT(I21,2)="12",O21,0)</f>
        <v>0</v>
      </c>
      <c r="AB21" s="95">
        <f>+IF(RIGHT(I21,2)="12",P21,0)</f>
        <v>0</v>
      </c>
    </row>
    <row r="22" spans="1:28" s="95" customFormat="1" ht="184.5" customHeight="1" x14ac:dyDescent="0.25">
      <c r="A22" s="592">
        <v>1</v>
      </c>
      <c r="B22" s="594" t="s">
        <v>1133</v>
      </c>
      <c r="C22" s="100" t="s">
        <v>63</v>
      </c>
      <c r="D22" s="20">
        <v>0</v>
      </c>
      <c r="E22" s="188">
        <f t="shared" si="19"/>
        <v>0</v>
      </c>
      <c r="F22" s="13">
        <v>0.25</v>
      </c>
      <c r="G22" s="1">
        <v>5</v>
      </c>
      <c r="H22" s="13">
        <v>0.26041666666666669</v>
      </c>
      <c r="I22" s="1">
        <f>+G22</f>
        <v>5</v>
      </c>
      <c r="J22" s="13"/>
      <c r="K22" s="287" t="s">
        <v>1170</v>
      </c>
      <c r="L22" s="13"/>
      <c r="M22" s="12" t="s">
        <v>1171</v>
      </c>
      <c r="N22" s="126">
        <f t="shared" si="0"/>
        <v>15</v>
      </c>
      <c r="O22" s="20">
        <v>0</v>
      </c>
      <c r="P22" s="158">
        <f t="shared" si="1"/>
        <v>0</v>
      </c>
      <c r="Q22" s="1">
        <v>4</v>
      </c>
      <c r="R22" s="192"/>
      <c r="S22" s="266">
        <f t="shared" si="7"/>
        <v>0</v>
      </c>
      <c r="T22" s="266">
        <f t="shared" si="8"/>
        <v>0</v>
      </c>
      <c r="U22" s="266">
        <f t="shared" si="9"/>
        <v>0</v>
      </c>
      <c r="V22" s="92"/>
      <c r="W22" s="92"/>
      <c r="X22" s="92"/>
      <c r="Y22" s="93"/>
      <c r="Z22" s="94"/>
      <c r="AA22" s="94"/>
    </row>
    <row r="23" spans="1:28" s="95" customFormat="1" ht="189" customHeight="1" x14ac:dyDescent="0.25">
      <c r="A23" s="592"/>
      <c r="B23" s="594"/>
      <c r="C23" s="100" t="s">
        <v>63</v>
      </c>
      <c r="D23" s="20">
        <v>0</v>
      </c>
      <c r="E23" s="188">
        <f t="shared" si="19"/>
        <v>0</v>
      </c>
      <c r="F23" s="13">
        <v>0.5</v>
      </c>
      <c r="G23" s="1">
        <v>8</v>
      </c>
      <c r="H23" s="13">
        <v>0.51041666666666663</v>
      </c>
      <c r="I23" s="1">
        <f>+G23</f>
        <v>8</v>
      </c>
      <c r="J23" s="13"/>
      <c r="K23" s="287" t="s">
        <v>1186</v>
      </c>
      <c r="L23" s="13"/>
      <c r="M23" s="288" t="s">
        <v>1172</v>
      </c>
      <c r="N23" s="126">
        <f t="shared" si="0"/>
        <v>15</v>
      </c>
      <c r="O23" s="20">
        <v>0</v>
      </c>
      <c r="P23" s="158">
        <f t="shared" si="1"/>
        <v>0</v>
      </c>
      <c r="Q23" s="1">
        <v>4</v>
      </c>
      <c r="R23" s="192"/>
      <c r="S23" s="266">
        <f t="shared" si="7"/>
        <v>0</v>
      </c>
      <c r="T23" s="266">
        <f t="shared" si="8"/>
        <v>0</v>
      </c>
      <c r="U23" s="266">
        <f t="shared" si="9"/>
        <v>0</v>
      </c>
      <c r="V23" s="92"/>
      <c r="W23" s="92"/>
      <c r="X23" s="92"/>
      <c r="Y23" s="93"/>
      <c r="Z23" s="94"/>
      <c r="AA23" s="94"/>
    </row>
    <row r="24" spans="1:28" s="95" customFormat="1" ht="128.25" customHeight="1" x14ac:dyDescent="0.25">
      <c r="A24" s="20">
        <v>1.1000000000000001</v>
      </c>
      <c r="B24" s="14" t="s">
        <v>1173</v>
      </c>
      <c r="C24" s="100" t="s">
        <v>63</v>
      </c>
      <c r="D24" s="20">
        <v>0</v>
      </c>
      <c r="E24" s="188">
        <f t="shared" si="19"/>
        <v>0</v>
      </c>
      <c r="F24" s="13">
        <v>0.25</v>
      </c>
      <c r="G24" s="20">
        <v>5</v>
      </c>
      <c r="H24" s="13">
        <v>0.79166666666666663</v>
      </c>
      <c r="I24" s="20">
        <v>6</v>
      </c>
      <c r="J24" s="20" t="s">
        <v>1117</v>
      </c>
      <c r="K24" s="310" t="s">
        <v>1174</v>
      </c>
      <c r="L24" s="20" t="s">
        <v>66</v>
      </c>
      <c r="M24" s="288" t="s">
        <v>1172</v>
      </c>
      <c r="N24" s="126">
        <f t="shared" si="0"/>
        <v>2220</v>
      </c>
      <c r="O24" s="20">
        <v>0</v>
      </c>
      <c r="P24" s="158">
        <f t="shared" si="1"/>
        <v>0</v>
      </c>
      <c r="Q24" s="20">
        <v>6</v>
      </c>
      <c r="R24" s="192"/>
      <c r="S24" s="266">
        <f t="shared" si="7"/>
        <v>0</v>
      </c>
      <c r="T24" s="266">
        <f t="shared" si="8"/>
        <v>0</v>
      </c>
      <c r="U24" s="266">
        <f t="shared" si="9"/>
        <v>0</v>
      </c>
      <c r="V24" s="92"/>
      <c r="W24" s="92"/>
      <c r="X24" s="92"/>
      <c r="Y24" s="93"/>
      <c r="Z24" s="94"/>
      <c r="AA24" s="94"/>
    </row>
    <row r="25" spans="1:28" s="95" customFormat="1" ht="86.25" customHeight="1" x14ac:dyDescent="0.25">
      <c r="A25" s="592">
        <v>2</v>
      </c>
      <c r="B25" s="594" t="s">
        <v>1185</v>
      </c>
      <c r="C25" s="100" t="s">
        <v>1</v>
      </c>
      <c r="D25" s="20">
        <v>0</v>
      </c>
      <c r="E25" s="188">
        <f t="shared" ref="E25:E31" si="20">+N25/60*D25</f>
        <v>0</v>
      </c>
      <c r="F25" s="13">
        <v>0.20833333333333334</v>
      </c>
      <c r="G25" s="1">
        <v>5</v>
      </c>
      <c r="H25" s="13">
        <v>0.21875</v>
      </c>
      <c r="I25" s="1">
        <f>+G25</f>
        <v>5</v>
      </c>
      <c r="J25" s="13"/>
      <c r="K25" s="752" t="s">
        <v>1192</v>
      </c>
      <c r="L25" s="580"/>
      <c r="M25" s="754" t="s">
        <v>1187</v>
      </c>
      <c r="N25" s="126">
        <f t="shared" si="0"/>
        <v>15</v>
      </c>
      <c r="O25" s="20">
        <v>1882</v>
      </c>
      <c r="P25" s="158">
        <f t="shared" si="1"/>
        <v>28230</v>
      </c>
      <c r="Q25" s="1">
        <v>4</v>
      </c>
      <c r="R25" s="192"/>
      <c r="S25" s="266">
        <f t="shared" si="7"/>
        <v>1882</v>
      </c>
      <c r="T25" s="266">
        <f t="shared" si="8"/>
        <v>28230</v>
      </c>
      <c r="U25" s="266">
        <f t="shared" si="9"/>
        <v>0</v>
      </c>
      <c r="V25" s="92"/>
      <c r="W25" s="92"/>
      <c r="X25" s="92"/>
      <c r="Y25" s="93"/>
      <c r="Z25" s="94"/>
      <c r="AA25" s="94"/>
    </row>
    <row r="26" spans="1:28" s="95" customFormat="1" ht="86.25" customHeight="1" x14ac:dyDescent="0.25">
      <c r="A26" s="592"/>
      <c r="B26" s="594"/>
      <c r="C26" s="100" t="s">
        <v>64</v>
      </c>
      <c r="D26" s="20">
        <v>0</v>
      </c>
      <c r="E26" s="188">
        <f t="shared" ref="E26:E27" si="21">+N26/60*D26</f>
        <v>0</v>
      </c>
      <c r="F26" s="13">
        <v>0.20833333333333334</v>
      </c>
      <c r="G26" s="1">
        <v>5</v>
      </c>
      <c r="H26" s="13">
        <v>0.21875</v>
      </c>
      <c r="I26" s="1">
        <f>+G26</f>
        <v>5</v>
      </c>
      <c r="J26" s="13"/>
      <c r="K26" s="753"/>
      <c r="L26" s="581"/>
      <c r="M26" s="755"/>
      <c r="N26" s="126">
        <f t="shared" si="0"/>
        <v>15</v>
      </c>
      <c r="O26" s="20">
        <v>5776</v>
      </c>
      <c r="P26" s="158">
        <f t="shared" si="1"/>
        <v>86640</v>
      </c>
      <c r="Q26" s="1">
        <v>4</v>
      </c>
      <c r="R26" s="192"/>
      <c r="S26" s="266">
        <f t="shared" si="7"/>
        <v>5776</v>
      </c>
      <c r="T26" s="266">
        <f t="shared" si="8"/>
        <v>86640</v>
      </c>
      <c r="U26" s="266">
        <f t="shared" si="9"/>
        <v>0</v>
      </c>
      <c r="V26" s="92"/>
      <c r="W26" s="92"/>
      <c r="X26" s="92"/>
      <c r="Y26" s="93"/>
      <c r="Z26" s="94"/>
      <c r="AA26" s="94"/>
    </row>
    <row r="27" spans="1:28" s="95" customFormat="1" ht="74.25" customHeight="1" x14ac:dyDescent="0.25">
      <c r="A27" s="592"/>
      <c r="B27" s="594"/>
      <c r="C27" s="100" t="s">
        <v>1</v>
      </c>
      <c r="D27" s="20">
        <v>0</v>
      </c>
      <c r="E27" s="188">
        <f t="shared" si="21"/>
        <v>0</v>
      </c>
      <c r="F27" s="13">
        <v>0.52083333333333337</v>
      </c>
      <c r="G27" s="1">
        <v>8</v>
      </c>
      <c r="H27" s="13">
        <v>0.52430555555555558</v>
      </c>
      <c r="I27" s="1">
        <f>+G27</f>
        <v>8</v>
      </c>
      <c r="J27" s="13"/>
      <c r="K27" s="752" t="s">
        <v>1193</v>
      </c>
      <c r="L27" s="580"/>
      <c r="M27" s="588" t="s">
        <v>1188</v>
      </c>
      <c r="N27" s="126">
        <f t="shared" si="0"/>
        <v>5</v>
      </c>
      <c r="O27" s="20">
        <v>1882</v>
      </c>
      <c r="P27" s="158">
        <f t="shared" si="1"/>
        <v>9410</v>
      </c>
      <c r="Q27" s="1">
        <v>4</v>
      </c>
      <c r="R27" s="192"/>
      <c r="S27" s="266">
        <f t="shared" si="7"/>
        <v>1882</v>
      </c>
      <c r="T27" s="266">
        <f t="shared" si="8"/>
        <v>9410</v>
      </c>
      <c r="U27" s="266">
        <f t="shared" si="9"/>
        <v>1882</v>
      </c>
      <c r="V27" s="92"/>
      <c r="W27" s="92"/>
      <c r="X27" s="92"/>
      <c r="Y27" s="93"/>
      <c r="Z27" s="94"/>
      <c r="AA27" s="94"/>
    </row>
    <row r="28" spans="1:28" s="95" customFormat="1" ht="74.25" customHeight="1" x14ac:dyDescent="0.25">
      <c r="A28" s="592"/>
      <c r="B28" s="594"/>
      <c r="C28" s="100" t="s">
        <v>64</v>
      </c>
      <c r="D28" s="20">
        <v>0</v>
      </c>
      <c r="E28" s="188">
        <f t="shared" ref="E28" si="22">+N28/60*D28</f>
        <v>0</v>
      </c>
      <c r="F28" s="13">
        <v>0.52083333333333337</v>
      </c>
      <c r="G28" s="1">
        <v>8</v>
      </c>
      <c r="H28" s="13">
        <v>0.52430555555555558</v>
      </c>
      <c r="I28" s="1">
        <f>+G28</f>
        <v>8</v>
      </c>
      <c r="J28" s="13"/>
      <c r="K28" s="753"/>
      <c r="L28" s="581"/>
      <c r="M28" s="589"/>
      <c r="N28" s="126">
        <f t="shared" si="0"/>
        <v>5</v>
      </c>
      <c r="O28" s="20">
        <v>5776</v>
      </c>
      <c r="P28" s="158">
        <f t="shared" si="1"/>
        <v>28880</v>
      </c>
      <c r="Q28" s="1">
        <v>4</v>
      </c>
      <c r="R28" s="192"/>
      <c r="S28" s="266">
        <f t="shared" si="7"/>
        <v>5776</v>
      </c>
      <c r="T28" s="266">
        <f t="shared" si="8"/>
        <v>28880</v>
      </c>
      <c r="U28" s="266">
        <f t="shared" si="9"/>
        <v>5776</v>
      </c>
      <c r="V28" s="92"/>
      <c r="W28" s="92"/>
      <c r="X28" s="92"/>
      <c r="Y28" s="93"/>
      <c r="Z28" s="94"/>
      <c r="AA28" s="94"/>
    </row>
    <row r="29" spans="1:28" s="95" customFormat="1" ht="89.25" customHeight="1" x14ac:dyDescent="0.25">
      <c r="A29" s="20">
        <v>2.1</v>
      </c>
      <c r="B29" s="14" t="s">
        <v>1189</v>
      </c>
      <c r="C29" s="100" t="s">
        <v>1</v>
      </c>
      <c r="D29" s="20">
        <v>0</v>
      </c>
      <c r="E29" s="188">
        <f t="shared" si="20"/>
        <v>0</v>
      </c>
      <c r="F29" s="13">
        <v>0.25</v>
      </c>
      <c r="G29" s="20">
        <v>5</v>
      </c>
      <c r="H29" s="13">
        <v>0.79166666666666663</v>
      </c>
      <c r="I29" s="20">
        <v>7</v>
      </c>
      <c r="J29" s="20" t="s">
        <v>1117</v>
      </c>
      <c r="K29" s="310" t="s">
        <v>1190</v>
      </c>
      <c r="L29" s="20" t="s">
        <v>66</v>
      </c>
      <c r="M29" s="288" t="s">
        <v>1191</v>
      </c>
      <c r="N29" s="126">
        <f t="shared" si="0"/>
        <v>3660</v>
      </c>
      <c r="O29" s="20">
        <v>0</v>
      </c>
      <c r="P29" s="158">
        <f t="shared" si="1"/>
        <v>0</v>
      </c>
      <c r="Q29" s="20">
        <v>6</v>
      </c>
      <c r="R29" s="192"/>
      <c r="S29" s="266">
        <f t="shared" si="7"/>
        <v>0</v>
      </c>
      <c r="T29" s="266">
        <f t="shared" si="8"/>
        <v>0</v>
      </c>
      <c r="U29" s="266">
        <f t="shared" si="9"/>
        <v>0</v>
      </c>
      <c r="V29" s="92"/>
      <c r="W29" s="92"/>
      <c r="X29" s="92"/>
      <c r="Y29" s="93"/>
      <c r="Z29" s="94"/>
      <c r="AA29" s="94"/>
    </row>
    <row r="30" spans="1:28" s="95" customFormat="1" ht="165" customHeight="1" x14ac:dyDescent="0.25">
      <c r="A30" s="592">
        <v>4</v>
      </c>
      <c r="B30" s="594" t="s">
        <v>1148</v>
      </c>
      <c r="C30" s="100" t="s">
        <v>63</v>
      </c>
      <c r="D30" s="20">
        <v>0</v>
      </c>
      <c r="E30" s="188">
        <f t="shared" si="20"/>
        <v>0</v>
      </c>
      <c r="F30" s="13">
        <v>0.79166666666666663</v>
      </c>
      <c r="G30" s="1">
        <v>5</v>
      </c>
      <c r="H30" s="13">
        <v>0.80208333333333337</v>
      </c>
      <c r="I30" s="1">
        <f>+G30</f>
        <v>5</v>
      </c>
      <c r="J30" s="13"/>
      <c r="K30" s="287" t="s">
        <v>1328</v>
      </c>
      <c r="L30" s="13"/>
      <c r="M30" s="12" t="s">
        <v>1326</v>
      </c>
      <c r="N30" s="126">
        <f t="shared" ref="N30:N31" si="23">VALUE(DAY(I30)*24*60+VALUE(HOUR(H30)*60+MINUTE(H30)))-SUM(VALUE(DAY(G30)*24*60+VALUE(HOUR(F30)*60+MINUTE(F30))))</f>
        <v>15</v>
      </c>
      <c r="O30" s="20">
        <v>0</v>
      </c>
      <c r="P30" s="158">
        <f t="shared" ref="P30:P31" si="24">O30*N30</f>
        <v>0</v>
      </c>
      <c r="Q30" s="1">
        <v>4</v>
      </c>
      <c r="R30" s="192"/>
      <c r="S30" s="266">
        <f t="shared" ref="S30:S31" si="25">O30</f>
        <v>0</v>
      </c>
      <c r="T30" s="266">
        <f t="shared" ref="T30:T31" si="26">P30</f>
        <v>0</v>
      </c>
      <c r="U30" s="266">
        <f t="shared" ref="U30:U31" si="27">IF(N30&gt;5,0,O30)</f>
        <v>0</v>
      </c>
      <c r="V30" s="92"/>
      <c r="W30" s="92"/>
      <c r="X30" s="92"/>
      <c r="Y30" s="93"/>
      <c r="Z30" s="94"/>
      <c r="AA30" s="94"/>
    </row>
    <row r="31" spans="1:28" s="95" customFormat="1" ht="151.5" customHeight="1" x14ac:dyDescent="0.25">
      <c r="A31" s="592"/>
      <c r="B31" s="594"/>
      <c r="C31" s="100" t="s">
        <v>63</v>
      </c>
      <c r="D31" s="20">
        <v>0</v>
      </c>
      <c r="E31" s="188">
        <f t="shared" si="20"/>
        <v>0</v>
      </c>
      <c r="F31" s="13">
        <v>0.20833333333333334</v>
      </c>
      <c r="G31" s="1">
        <v>7</v>
      </c>
      <c r="H31" s="13">
        <v>0.21875</v>
      </c>
      <c r="I31" s="1">
        <f>+G31</f>
        <v>7</v>
      </c>
      <c r="J31" s="13"/>
      <c r="K31" s="287" t="s">
        <v>1329</v>
      </c>
      <c r="L31" s="13"/>
      <c r="M31" s="12" t="s">
        <v>1327</v>
      </c>
      <c r="N31" s="126">
        <f t="shared" si="23"/>
        <v>15</v>
      </c>
      <c r="O31" s="20">
        <v>0</v>
      </c>
      <c r="P31" s="158">
        <f t="shared" si="24"/>
        <v>0</v>
      </c>
      <c r="Q31" s="1">
        <v>4</v>
      </c>
      <c r="R31" s="192"/>
      <c r="S31" s="266">
        <f t="shared" si="25"/>
        <v>0</v>
      </c>
      <c r="T31" s="266">
        <f t="shared" si="26"/>
        <v>0</v>
      </c>
      <c r="U31" s="266">
        <f t="shared" si="27"/>
        <v>0</v>
      </c>
      <c r="V31" s="92"/>
      <c r="W31" s="92"/>
      <c r="X31" s="92"/>
      <c r="Y31" s="93"/>
      <c r="Z31" s="94"/>
      <c r="AA31" s="94"/>
    </row>
    <row r="32" spans="1:28" s="95" customFormat="1" ht="198.75" customHeight="1" x14ac:dyDescent="0.25">
      <c r="A32" s="655">
        <v>3</v>
      </c>
      <c r="B32" s="746" t="s">
        <v>1181</v>
      </c>
      <c r="C32" s="3" t="s">
        <v>63</v>
      </c>
      <c r="D32" s="302">
        <v>1.5</v>
      </c>
      <c r="E32" s="188">
        <v>0.125</v>
      </c>
      <c r="F32" s="303">
        <v>0.1875</v>
      </c>
      <c r="G32" s="302">
        <v>5</v>
      </c>
      <c r="H32" s="303">
        <v>0.19097222222222221</v>
      </c>
      <c r="I32" s="20">
        <v>5</v>
      </c>
      <c r="J32" s="302"/>
      <c r="K32" s="311" t="s">
        <v>1277</v>
      </c>
      <c r="L32" s="304"/>
      <c r="M32" s="305" t="s">
        <v>1182</v>
      </c>
      <c r="N32" s="126">
        <f t="shared" si="0"/>
        <v>5</v>
      </c>
      <c r="O32" s="20">
        <v>3026</v>
      </c>
      <c r="P32" s="158">
        <f t="shared" si="1"/>
        <v>15130</v>
      </c>
      <c r="Q32" s="20">
        <v>4</v>
      </c>
      <c r="R32" s="312" t="s">
        <v>1184</v>
      </c>
      <c r="S32" s="266">
        <f t="shared" si="7"/>
        <v>3026</v>
      </c>
      <c r="T32" s="266">
        <f t="shared" si="8"/>
        <v>15130</v>
      </c>
      <c r="U32" s="266">
        <f t="shared" si="9"/>
        <v>3026</v>
      </c>
      <c r="V32" s="92"/>
      <c r="W32" s="92"/>
      <c r="X32" s="92"/>
      <c r="Y32" s="93"/>
      <c r="Z32" s="94"/>
      <c r="AA32" s="94"/>
    </row>
    <row r="33" spans="1:27" s="95" customFormat="1" ht="189.75" customHeight="1" x14ac:dyDescent="0.25">
      <c r="A33" s="656"/>
      <c r="B33" s="747"/>
      <c r="C33" s="3" t="s">
        <v>63</v>
      </c>
      <c r="D33" s="302">
        <v>1.5</v>
      </c>
      <c r="E33" s="188">
        <v>0.125</v>
      </c>
      <c r="F33" s="303">
        <v>0.1875</v>
      </c>
      <c r="G33" s="302">
        <v>7</v>
      </c>
      <c r="H33" s="303">
        <v>0.19097222222222221</v>
      </c>
      <c r="I33" s="20">
        <v>7</v>
      </c>
      <c r="J33" s="302"/>
      <c r="K33" s="311" t="s">
        <v>1278</v>
      </c>
      <c r="L33" s="304"/>
      <c r="M33" s="305" t="s">
        <v>1183</v>
      </c>
      <c r="N33" s="126">
        <f t="shared" si="0"/>
        <v>5</v>
      </c>
      <c r="O33" s="20">
        <v>3026</v>
      </c>
      <c r="P33" s="158">
        <f t="shared" si="1"/>
        <v>15130</v>
      </c>
      <c r="Q33" s="20">
        <v>4</v>
      </c>
      <c r="R33" s="192"/>
      <c r="S33" s="266">
        <f t="shared" si="7"/>
        <v>3026</v>
      </c>
      <c r="T33" s="266">
        <f t="shared" si="8"/>
        <v>15130</v>
      </c>
      <c r="U33" s="266">
        <f t="shared" si="9"/>
        <v>3026</v>
      </c>
      <c r="V33" s="92"/>
      <c r="W33" s="92"/>
      <c r="X33" s="92"/>
      <c r="Y33" s="93"/>
      <c r="Z33" s="94"/>
      <c r="AA33" s="94"/>
    </row>
    <row r="34" spans="1:27" s="95" customFormat="1" ht="165" customHeight="1" x14ac:dyDescent="0.25">
      <c r="A34" s="592">
        <v>4</v>
      </c>
      <c r="B34" s="594" t="s">
        <v>1195</v>
      </c>
      <c r="C34" s="100" t="s">
        <v>63</v>
      </c>
      <c r="D34" s="20">
        <v>0</v>
      </c>
      <c r="E34" s="188">
        <f t="shared" ref="E34:E38" si="28">+N34/60*D34</f>
        <v>0</v>
      </c>
      <c r="F34" s="13">
        <v>0.20833333333333334</v>
      </c>
      <c r="G34" s="1">
        <v>5</v>
      </c>
      <c r="H34" s="13">
        <v>0.21875</v>
      </c>
      <c r="I34" s="1">
        <f>+G34</f>
        <v>5</v>
      </c>
      <c r="J34" s="13"/>
      <c r="K34" s="287" t="s">
        <v>1196</v>
      </c>
      <c r="L34" s="13"/>
      <c r="M34" s="12" t="s">
        <v>1194</v>
      </c>
      <c r="N34" s="126">
        <f t="shared" si="0"/>
        <v>15</v>
      </c>
      <c r="O34" s="20">
        <v>0</v>
      </c>
      <c r="P34" s="158">
        <f t="shared" si="1"/>
        <v>0</v>
      </c>
      <c r="Q34" s="1">
        <v>4</v>
      </c>
      <c r="R34" s="192"/>
      <c r="S34" s="266">
        <f t="shared" si="7"/>
        <v>0</v>
      </c>
      <c r="T34" s="266">
        <f t="shared" si="8"/>
        <v>0</v>
      </c>
      <c r="U34" s="266">
        <f t="shared" si="9"/>
        <v>0</v>
      </c>
      <c r="V34" s="92"/>
      <c r="W34" s="92"/>
      <c r="X34" s="92"/>
      <c r="Y34" s="93"/>
      <c r="Z34" s="94"/>
      <c r="AA34" s="94"/>
    </row>
    <row r="35" spans="1:27" s="95" customFormat="1" ht="151.5" customHeight="1" x14ac:dyDescent="0.25">
      <c r="A35" s="592"/>
      <c r="B35" s="594"/>
      <c r="C35" s="100" t="s">
        <v>63</v>
      </c>
      <c r="D35" s="20">
        <v>0</v>
      </c>
      <c r="E35" s="188">
        <f t="shared" si="28"/>
        <v>0</v>
      </c>
      <c r="F35" s="13">
        <v>0.52083333333333337</v>
      </c>
      <c r="G35" s="1">
        <v>6</v>
      </c>
      <c r="H35" s="13">
        <v>0.53125</v>
      </c>
      <c r="I35" s="1">
        <f>+G35</f>
        <v>6</v>
      </c>
      <c r="J35" s="13"/>
      <c r="K35" s="287" t="s">
        <v>1198</v>
      </c>
      <c r="L35" s="13"/>
      <c r="M35" s="288" t="s">
        <v>1197</v>
      </c>
      <c r="N35" s="126">
        <f t="shared" si="0"/>
        <v>15</v>
      </c>
      <c r="O35" s="20">
        <v>0</v>
      </c>
      <c r="P35" s="158">
        <f t="shared" si="1"/>
        <v>0</v>
      </c>
      <c r="Q35" s="1">
        <v>4</v>
      </c>
      <c r="R35" s="192"/>
      <c r="S35" s="266">
        <f t="shared" si="7"/>
        <v>0</v>
      </c>
      <c r="T35" s="266">
        <f t="shared" si="8"/>
        <v>0</v>
      </c>
      <c r="U35" s="266">
        <f t="shared" si="9"/>
        <v>0</v>
      </c>
      <c r="V35" s="92"/>
      <c r="W35" s="92"/>
      <c r="X35" s="92"/>
      <c r="Y35" s="93"/>
      <c r="Z35" s="94"/>
      <c r="AA35" s="94"/>
    </row>
    <row r="36" spans="1:27" s="95" customFormat="1" ht="86.25" customHeight="1" x14ac:dyDescent="0.25">
      <c r="A36" s="20">
        <v>4.0999999999999996</v>
      </c>
      <c r="B36" s="14" t="s">
        <v>1199</v>
      </c>
      <c r="C36" s="100" t="s">
        <v>63</v>
      </c>
      <c r="D36" s="20">
        <v>0</v>
      </c>
      <c r="E36" s="188">
        <f t="shared" si="28"/>
        <v>0</v>
      </c>
      <c r="F36" s="13">
        <v>0.20833333333333334</v>
      </c>
      <c r="G36" s="20">
        <v>5</v>
      </c>
      <c r="H36" s="13">
        <v>0.79166666666666663</v>
      </c>
      <c r="I36" s="20">
        <v>5</v>
      </c>
      <c r="J36" s="20" t="s">
        <v>1117</v>
      </c>
      <c r="K36" s="310" t="s">
        <v>1200</v>
      </c>
      <c r="L36" s="20" t="s">
        <v>66</v>
      </c>
      <c r="M36" s="288" t="s">
        <v>1197</v>
      </c>
      <c r="N36" s="126">
        <f t="shared" si="0"/>
        <v>840</v>
      </c>
      <c r="O36" s="20">
        <v>0</v>
      </c>
      <c r="P36" s="158">
        <f t="shared" si="1"/>
        <v>0</v>
      </c>
      <c r="Q36" s="20">
        <v>6</v>
      </c>
      <c r="R36" s="192"/>
      <c r="S36" s="266">
        <f t="shared" si="7"/>
        <v>0</v>
      </c>
      <c r="T36" s="266">
        <f t="shared" si="8"/>
        <v>0</v>
      </c>
      <c r="U36" s="266">
        <f t="shared" si="9"/>
        <v>0</v>
      </c>
      <c r="V36" s="92"/>
      <c r="W36" s="92"/>
      <c r="X36" s="92"/>
      <c r="Y36" s="93"/>
      <c r="Z36" s="94"/>
      <c r="AA36" s="94"/>
    </row>
    <row r="37" spans="1:27" s="95" customFormat="1" ht="115.5" customHeight="1" x14ac:dyDescent="0.25">
      <c r="A37" s="20">
        <v>5</v>
      </c>
      <c r="B37" s="14" t="s">
        <v>1331</v>
      </c>
      <c r="C37" s="100" t="s">
        <v>63</v>
      </c>
      <c r="D37" s="20">
        <v>0</v>
      </c>
      <c r="E37" s="188">
        <f t="shared" si="28"/>
        <v>0</v>
      </c>
      <c r="F37" s="13">
        <v>0.25</v>
      </c>
      <c r="G37" s="20">
        <v>5</v>
      </c>
      <c r="H37" s="13">
        <v>0.35416666666666669</v>
      </c>
      <c r="I37" s="20">
        <v>5</v>
      </c>
      <c r="J37" s="20" t="s">
        <v>63</v>
      </c>
      <c r="K37" s="14" t="s">
        <v>1330</v>
      </c>
      <c r="L37" s="20"/>
      <c r="M37" s="288" t="s">
        <v>1334</v>
      </c>
      <c r="N37" s="126">
        <f t="shared" ref="N37:N38" si="29">VALUE(DAY(I37)*24*60+VALUE(HOUR(H37)*60+MINUTE(H37)))-SUM(VALUE(DAY(G37)*24*60+VALUE(HOUR(F37)*60+MINUTE(F37))))</f>
        <v>150</v>
      </c>
      <c r="O37" s="20">
        <v>920</v>
      </c>
      <c r="P37" s="158">
        <f t="shared" ref="P37:P38" si="30">O37*N37</f>
        <v>138000</v>
      </c>
      <c r="Q37" s="20">
        <v>6</v>
      </c>
      <c r="R37" s="192"/>
      <c r="S37" s="266"/>
      <c r="T37" s="266"/>
      <c r="U37" s="266"/>
      <c r="V37" s="92"/>
      <c r="W37" s="92"/>
      <c r="X37" s="92"/>
      <c r="Y37" s="93"/>
      <c r="Z37" s="94"/>
      <c r="AA37" s="94"/>
    </row>
    <row r="38" spans="1:27" s="95" customFormat="1" ht="115.5" customHeight="1" x14ac:dyDescent="0.25">
      <c r="A38" s="20">
        <v>5.0999999999999996</v>
      </c>
      <c r="B38" s="14" t="s">
        <v>1332</v>
      </c>
      <c r="C38" s="100" t="s">
        <v>63</v>
      </c>
      <c r="D38" s="20">
        <v>0</v>
      </c>
      <c r="E38" s="188">
        <f t="shared" si="28"/>
        <v>0</v>
      </c>
      <c r="F38" s="13">
        <v>0.25</v>
      </c>
      <c r="G38" s="20">
        <v>5</v>
      </c>
      <c r="H38" s="13">
        <v>0.5</v>
      </c>
      <c r="I38" s="20">
        <v>6</v>
      </c>
      <c r="J38" s="20" t="s">
        <v>1333</v>
      </c>
      <c r="K38" s="310" t="s">
        <v>1336</v>
      </c>
      <c r="L38" s="20"/>
      <c r="M38" s="288" t="s">
        <v>1335</v>
      </c>
      <c r="N38" s="126">
        <f t="shared" si="29"/>
        <v>1800</v>
      </c>
      <c r="O38" s="20">
        <v>0</v>
      </c>
      <c r="P38" s="158">
        <f t="shared" si="30"/>
        <v>0</v>
      </c>
      <c r="Q38" s="20">
        <v>6</v>
      </c>
      <c r="R38" s="192"/>
      <c r="S38" s="266"/>
      <c r="T38" s="266"/>
      <c r="U38" s="266"/>
      <c r="V38" s="92"/>
      <c r="W38" s="92"/>
      <c r="X38" s="92"/>
      <c r="Y38" s="93"/>
      <c r="Z38" s="94"/>
      <c r="AA38" s="94"/>
    </row>
    <row r="39" spans="1:27" s="95" customFormat="1" ht="225.75" customHeight="1" x14ac:dyDescent="0.25">
      <c r="A39" s="20">
        <v>5.2</v>
      </c>
      <c r="B39" s="14" t="s">
        <v>1342</v>
      </c>
      <c r="C39" s="100" t="s">
        <v>63</v>
      </c>
      <c r="D39" s="20">
        <v>0</v>
      </c>
      <c r="E39" s="188">
        <f t="shared" ref="E39:E41" si="31">+N39/60*D39</f>
        <v>0</v>
      </c>
      <c r="F39" s="13">
        <v>0.5</v>
      </c>
      <c r="G39" s="1">
        <v>6</v>
      </c>
      <c r="H39" s="13">
        <v>0.50347222222222221</v>
      </c>
      <c r="I39" s="1">
        <f>+G39</f>
        <v>6</v>
      </c>
      <c r="J39" s="13"/>
      <c r="K39" s="287" t="s">
        <v>1362</v>
      </c>
      <c r="L39" s="13"/>
      <c r="M39" s="288" t="s">
        <v>1340</v>
      </c>
      <c r="N39" s="126">
        <f t="shared" si="0"/>
        <v>5</v>
      </c>
      <c r="O39" s="20">
        <f>920+2554</f>
        <v>3474</v>
      </c>
      <c r="P39" s="158">
        <f t="shared" si="1"/>
        <v>17370</v>
      </c>
      <c r="Q39" s="1">
        <v>4</v>
      </c>
      <c r="R39" s="192" t="s">
        <v>1341</v>
      </c>
      <c r="S39" s="266">
        <f t="shared" si="7"/>
        <v>3474</v>
      </c>
      <c r="T39" s="266">
        <f t="shared" si="8"/>
        <v>17370</v>
      </c>
      <c r="U39" s="266">
        <f t="shared" si="9"/>
        <v>3474</v>
      </c>
      <c r="V39" s="92"/>
      <c r="W39" s="92"/>
      <c r="X39" s="92"/>
      <c r="Y39" s="93"/>
      <c r="Z39" s="94"/>
      <c r="AA39" s="94"/>
    </row>
    <row r="40" spans="1:27" s="95" customFormat="1" ht="159" customHeight="1" x14ac:dyDescent="0.25">
      <c r="A40" s="20">
        <v>5.3</v>
      </c>
      <c r="B40" s="14" t="s">
        <v>1338</v>
      </c>
      <c r="C40" s="100" t="s">
        <v>63</v>
      </c>
      <c r="D40" s="20">
        <v>0</v>
      </c>
      <c r="E40" s="188">
        <f t="shared" si="31"/>
        <v>0</v>
      </c>
      <c r="F40" s="13">
        <v>0.5</v>
      </c>
      <c r="G40" s="20">
        <v>6</v>
      </c>
      <c r="H40" s="13">
        <v>0.54166666666666663</v>
      </c>
      <c r="I40" s="20">
        <v>6</v>
      </c>
      <c r="J40" s="20" t="s">
        <v>63</v>
      </c>
      <c r="K40" s="14" t="s">
        <v>1337</v>
      </c>
      <c r="L40" s="20"/>
      <c r="M40" s="288" t="s">
        <v>1339</v>
      </c>
      <c r="N40" s="126">
        <f t="shared" si="0"/>
        <v>60</v>
      </c>
      <c r="O40" s="20">
        <v>920</v>
      </c>
      <c r="P40" s="158">
        <f t="shared" si="1"/>
        <v>55200</v>
      </c>
      <c r="Q40" s="20">
        <v>6</v>
      </c>
      <c r="R40" s="192"/>
      <c r="S40" s="266"/>
      <c r="T40" s="266"/>
      <c r="U40" s="266"/>
      <c r="V40" s="92"/>
      <c r="W40" s="92"/>
      <c r="X40" s="92"/>
      <c r="Y40" s="93"/>
      <c r="Z40" s="94"/>
      <c r="AA40" s="94"/>
    </row>
    <row r="41" spans="1:27" s="95" customFormat="1" ht="48.75" customHeight="1" x14ac:dyDescent="0.25">
      <c r="A41" s="20">
        <v>6</v>
      </c>
      <c r="B41" s="305" t="s">
        <v>130</v>
      </c>
      <c r="C41" s="100" t="s">
        <v>63</v>
      </c>
      <c r="D41" s="20">
        <v>2.5</v>
      </c>
      <c r="E41" s="188">
        <f t="shared" si="31"/>
        <v>19.958333333333332</v>
      </c>
      <c r="F41" s="13">
        <v>0.66666666666666663</v>
      </c>
      <c r="G41" s="20">
        <v>5</v>
      </c>
      <c r="H41" s="13">
        <v>0.99930555555555556</v>
      </c>
      <c r="I41" s="20">
        <v>5</v>
      </c>
      <c r="J41" s="302"/>
      <c r="K41" s="311" t="s">
        <v>1204</v>
      </c>
      <c r="L41" s="304"/>
      <c r="M41" s="305" t="s">
        <v>1203</v>
      </c>
      <c r="N41" s="126">
        <f t="shared" si="0"/>
        <v>479</v>
      </c>
      <c r="O41" s="20">
        <v>1599</v>
      </c>
      <c r="P41" s="158">
        <f t="shared" si="1"/>
        <v>765921</v>
      </c>
      <c r="Q41" s="20">
        <v>2</v>
      </c>
      <c r="R41" s="312"/>
      <c r="S41" s="266">
        <f t="shared" si="7"/>
        <v>1599</v>
      </c>
      <c r="T41" s="266">
        <f t="shared" si="8"/>
        <v>765921</v>
      </c>
      <c r="U41" s="266">
        <f t="shared" si="9"/>
        <v>0</v>
      </c>
      <c r="V41" s="92"/>
      <c r="W41" s="92"/>
      <c r="X41" s="92"/>
      <c r="Y41" s="93"/>
    </row>
    <row r="42" spans="1:27" s="95" customFormat="1" ht="48.75" customHeight="1" x14ac:dyDescent="0.25">
      <c r="A42" s="20">
        <v>7</v>
      </c>
      <c r="B42" s="305" t="s">
        <v>1201</v>
      </c>
      <c r="C42" s="100" t="s">
        <v>63</v>
      </c>
      <c r="D42" s="20">
        <v>6.5</v>
      </c>
      <c r="E42" s="188">
        <f t="shared" ref="E42" si="32">+N42/60*D42</f>
        <v>51.891666666666666</v>
      </c>
      <c r="F42" s="13">
        <v>0.66666666666666663</v>
      </c>
      <c r="G42" s="20">
        <v>5</v>
      </c>
      <c r="H42" s="13">
        <v>0.99930555555555556</v>
      </c>
      <c r="I42" s="20">
        <v>5</v>
      </c>
      <c r="J42" s="302"/>
      <c r="K42" s="311" t="s">
        <v>1204</v>
      </c>
      <c r="L42" s="304"/>
      <c r="M42" s="305" t="s">
        <v>1202</v>
      </c>
      <c r="N42" s="126">
        <f t="shared" si="0"/>
        <v>479</v>
      </c>
      <c r="O42" s="20">
        <v>7147</v>
      </c>
      <c r="P42" s="158">
        <f t="shared" si="1"/>
        <v>3423413</v>
      </c>
      <c r="Q42" s="20">
        <v>2</v>
      </c>
      <c r="R42" s="312"/>
      <c r="S42" s="266">
        <f t="shared" si="7"/>
        <v>7147</v>
      </c>
      <c r="T42" s="266">
        <f t="shared" si="8"/>
        <v>3423413</v>
      </c>
      <c r="U42" s="266">
        <f t="shared" si="9"/>
        <v>0</v>
      </c>
      <c r="V42" s="92"/>
      <c r="W42" s="92"/>
      <c r="X42" s="92"/>
      <c r="Y42" s="93"/>
    </row>
    <row r="43" spans="1:27" s="95" customFormat="1" ht="48.75" customHeight="1" x14ac:dyDescent="0.25">
      <c r="A43" s="20">
        <v>8</v>
      </c>
      <c r="B43" s="305" t="s">
        <v>1205</v>
      </c>
      <c r="C43" s="20" t="s">
        <v>57</v>
      </c>
      <c r="D43" s="20">
        <v>3</v>
      </c>
      <c r="E43" s="188">
        <f t="shared" ref="E43" si="33">+N43/60*D43</f>
        <v>11.95</v>
      </c>
      <c r="F43" s="13">
        <v>0.83333333333333337</v>
      </c>
      <c r="G43" s="20">
        <v>5</v>
      </c>
      <c r="H43" s="13">
        <v>0.99930555555555556</v>
      </c>
      <c r="I43" s="20">
        <v>5</v>
      </c>
      <c r="J43" s="302"/>
      <c r="K43" s="311" t="s">
        <v>1204</v>
      </c>
      <c r="L43" s="304"/>
      <c r="M43" s="305" t="s">
        <v>1207</v>
      </c>
      <c r="N43" s="126">
        <f t="shared" si="0"/>
        <v>239</v>
      </c>
      <c r="O43" s="20">
        <v>5430</v>
      </c>
      <c r="P43" s="158">
        <f t="shared" si="1"/>
        <v>1297770</v>
      </c>
      <c r="Q43" s="20">
        <v>2</v>
      </c>
      <c r="R43" s="192"/>
      <c r="S43" s="266">
        <f t="shared" si="7"/>
        <v>5430</v>
      </c>
      <c r="T43" s="266">
        <f t="shared" si="8"/>
        <v>1297770</v>
      </c>
      <c r="U43" s="266">
        <f t="shared" si="9"/>
        <v>0</v>
      </c>
      <c r="V43" s="92"/>
      <c r="W43" s="92"/>
      <c r="X43" s="92"/>
      <c r="Y43" s="93"/>
      <c r="Z43" s="94"/>
      <c r="AA43" s="94"/>
    </row>
    <row r="44" spans="1:27" s="95" customFormat="1" ht="48.75" customHeight="1" x14ac:dyDescent="0.25">
      <c r="A44" s="20">
        <v>9</v>
      </c>
      <c r="B44" s="305" t="s">
        <v>1206</v>
      </c>
      <c r="C44" s="20" t="s">
        <v>57</v>
      </c>
      <c r="D44" s="20">
        <v>4.5</v>
      </c>
      <c r="E44" s="188">
        <f t="shared" ref="E44" si="34">+N44/60*D44</f>
        <v>17.925000000000001</v>
      </c>
      <c r="F44" s="13">
        <v>0.83333333333333337</v>
      </c>
      <c r="G44" s="20">
        <v>5</v>
      </c>
      <c r="H44" s="13">
        <v>0.99930555555555556</v>
      </c>
      <c r="I44" s="20">
        <v>5</v>
      </c>
      <c r="J44" s="302"/>
      <c r="K44" s="311" t="s">
        <v>1204</v>
      </c>
      <c r="L44" s="304"/>
      <c r="M44" s="305" t="s">
        <v>1208</v>
      </c>
      <c r="N44" s="126">
        <f t="shared" si="0"/>
        <v>239</v>
      </c>
      <c r="O44" s="20">
        <v>8062</v>
      </c>
      <c r="P44" s="158">
        <f t="shared" si="1"/>
        <v>1926818</v>
      </c>
      <c r="Q44" s="20">
        <v>2</v>
      </c>
      <c r="R44" s="192"/>
      <c r="S44" s="266">
        <f t="shared" si="7"/>
        <v>8062</v>
      </c>
      <c r="T44" s="266">
        <f t="shared" si="8"/>
        <v>1926818</v>
      </c>
      <c r="U44" s="266">
        <f t="shared" si="9"/>
        <v>0</v>
      </c>
      <c r="V44" s="92"/>
      <c r="W44" s="92"/>
      <c r="X44" s="92"/>
      <c r="Y44" s="93"/>
      <c r="Z44" s="94"/>
      <c r="AA44" s="94"/>
    </row>
    <row r="45" spans="1:27" s="95" customFormat="1" ht="35.25" customHeight="1" x14ac:dyDescent="0.25">
      <c r="A45" s="655">
        <v>10</v>
      </c>
      <c r="B45" s="746" t="s">
        <v>1209</v>
      </c>
      <c r="C45" s="20" t="s">
        <v>57</v>
      </c>
      <c r="D45" s="20">
        <v>1.5</v>
      </c>
      <c r="E45" s="188">
        <f t="shared" ref="E45" si="35">+N45/60*D45</f>
        <v>5.9749999999999996</v>
      </c>
      <c r="F45" s="13">
        <v>0.83333333333333337</v>
      </c>
      <c r="G45" s="20">
        <v>5</v>
      </c>
      <c r="H45" s="13">
        <v>0.99930555555555556</v>
      </c>
      <c r="I45" s="20">
        <v>5</v>
      </c>
      <c r="J45" s="302"/>
      <c r="K45" s="746" t="s">
        <v>1204</v>
      </c>
      <c r="L45" s="750"/>
      <c r="M45" s="746" t="s">
        <v>1210</v>
      </c>
      <c r="N45" s="126">
        <f t="shared" si="0"/>
        <v>239</v>
      </c>
      <c r="O45" s="20">
        <v>1581</v>
      </c>
      <c r="P45" s="158">
        <f t="shared" si="1"/>
        <v>377859</v>
      </c>
      <c r="Q45" s="20">
        <v>2</v>
      </c>
      <c r="R45" s="192"/>
      <c r="S45" s="266">
        <f t="shared" si="7"/>
        <v>1581</v>
      </c>
      <c r="T45" s="266">
        <f t="shared" si="8"/>
        <v>377859</v>
      </c>
      <c r="U45" s="266">
        <f t="shared" si="9"/>
        <v>0</v>
      </c>
      <c r="V45" s="92"/>
      <c r="W45" s="92"/>
      <c r="X45" s="92"/>
      <c r="Y45" s="93"/>
      <c r="Z45" s="94"/>
      <c r="AA45" s="94"/>
    </row>
    <row r="46" spans="1:27" s="95" customFormat="1" ht="35.25" customHeight="1" x14ac:dyDescent="0.25">
      <c r="A46" s="656"/>
      <c r="B46" s="747"/>
      <c r="C46" s="20" t="s">
        <v>56</v>
      </c>
      <c r="D46" s="20">
        <v>4.5</v>
      </c>
      <c r="E46" s="188">
        <f t="shared" ref="E46:E47" si="36">+N46/60*D46</f>
        <v>17.925000000000001</v>
      </c>
      <c r="F46" s="13">
        <v>0.83333333333333337</v>
      </c>
      <c r="G46" s="20">
        <v>5</v>
      </c>
      <c r="H46" s="13">
        <v>0.99930555555555556</v>
      </c>
      <c r="I46" s="20">
        <v>5</v>
      </c>
      <c r="J46" s="302"/>
      <c r="K46" s="747"/>
      <c r="L46" s="751"/>
      <c r="M46" s="747"/>
      <c r="N46" s="126">
        <f t="shared" si="0"/>
        <v>239</v>
      </c>
      <c r="O46" s="20"/>
      <c r="P46" s="158">
        <f t="shared" si="1"/>
        <v>0</v>
      </c>
      <c r="Q46" s="20">
        <v>2</v>
      </c>
      <c r="R46" s="192"/>
      <c r="S46" s="266">
        <f t="shared" si="7"/>
        <v>0</v>
      </c>
      <c r="T46" s="266">
        <f t="shared" si="8"/>
        <v>0</v>
      </c>
      <c r="U46" s="266">
        <f t="shared" si="9"/>
        <v>0</v>
      </c>
      <c r="V46" s="92"/>
      <c r="W46" s="92"/>
      <c r="X46" s="92"/>
      <c r="Y46" s="93"/>
      <c r="Z46" s="94"/>
      <c r="AA46" s="94"/>
    </row>
    <row r="47" spans="1:27" s="95" customFormat="1" ht="372.75" customHeight="1" x14ac:dyDescent="0.25">
      <c r="A47" s="20">
        <v>11</v>
      </c>
      <c r="B47" s="14" t="s">
        <v>1343</v>
      </c>
      <c r="C47" s="100" t="s">
        <v>63</v>
      </c>
      <c r="D47" s="20">
        <v>0</v>
      </c>
      <c r="E47" s="188">
        <f t="shared" si="36"/>
        <v>0</v>
      </c>
      <c r="F47" s="13">
        <v>0.25</v>
      </c>
      <c r="G47" s="20">
        <v>6</v>
      </c>
      <c r="H47" s="13">
        <v>0.79166666666666663</v>
      </c>
      <c r="I47" s="20">
        <v>6</v>
      </c>
      <c r="J47" s="20" t="s">
        <v>1304</v>
      </c>
      <c r="K47" s="310" t="s">
        <v>1300</v>
      </c>
      <c r="L47" s="20" t="s">
        <v>66</v>
      </c>
      <c r="M47" s="288" t="s">
        <v>1211</v>
      </c>
      <c r="N47" s="126">
        <f t="shared" si="0"/>
        <v>780</v>
      </c>
      <c r="O47" s="20">
        <f>20055+8915</f>
        <v>28970</v>
      </c>
      <c r="P47" s="158">
        <f t="shared" si="1"/>
        <v>22596600</v>
      </c>
      <c r="Q47" s="20">
        <v>6</v>
      </c>
      <c r="R47" s="192"/>
      <c r="S47" s="266">
        <f t="shared" si="7"/>
        <v>28970</v>
      </c>
      <c r="T47" s="266">
        <f t="shared" si="8"/>
        <v>22596600</v>
      </c>
      <c r="U47" s="266">
        <f t="shared" si="9"/>
        <v>0</v>
      </c>
      <c r="V47" s="92"/>
      <c r="W47" s="92"/>
      <c r="X47" s="92"/>
      <c r="Y47" s="93"/>
      <c r="Z47" s="94"/>
      <c r="AA47" s="94"/>
    </row>
    <row r="48" spans="1:27" s="95" customFormat="1" ht="173.25" customHeight="1" x14ac:dyDescent="0.25">
      <c r="A48" s="748">
        <v>12</v>
      </c>
      <c r="B48" s="763" t="s">
        <v>1213</v>
      </c>
      <c r="C48" s="316" t="s">
        <v>28</v>
      </c>
      <c r="D48" s="317">
        <v>1.1000000000000001</v>
      </c>
      <c r="E48" s="318">
        <v>9.1666666666666674E-2</v>
      </c>
      <c r="F48" s="250">
        <v>0.25</v>
      </c>
      <c r="G48" s="319">
        <v>6</v>
      </c>
      <c r="H48" s="250">
        <v>0.25347222222222221</v>
      </c>
      <c r="I48" s="317">
        <v>6</v>
      </c>
      <c r="J48" s="320"/>
      <c r="K48" s="321" t="s">
        <v>1286</v>
      </c>
      <c r="L48" s="314"/>
      <c r="M48" s="315" t="s">
        <v>1214</v>
      </c>
      <c r="N48" s="126">
        <f t="shared" si="0"/>
        <v>5</v>
      </c>
      <c r="O48" s="322">
        <v>3122</v>
      </c>
      <c r="P48" s="158">
        <f t="shared" si="1"/>
        <v>15610</v>
      </c>
      <c r="Q48" s="319">
        <v>2</v>
      </c>
      <c r="R48" s="192"/>
      <c r="S48" s="266">
        <f t="shared" si="7"/>
        <v>3122</v>
      </c>
      <c r="T48" s="266">
        <f t="shared" si="8"/>
        <v>15610</v>
      </c>
      <c r="U48" s="266">
        <f t="shared" si="9"/>
        <v>3122</v>
      </c>
      <c r="V48" s="92"/>
      <c r="W48" s="92"/>
      <c r="X48" s="92"/>
      <c r="Y48" s="93"/>
      <c r="Z48" s="94"/>
      <c r="AA48" s="94"/>
    </row>
    <row r="49" spans="1:27" s="95" customFormat="1" ht="164.25" customHeight="1" x14ac:dyDescent="0.25">
      <c r="A49" s="749"/>
      <c r="B49" s="765"/>
      <c r="C49" s="316" t="s">
        <v>28</v>
      </c>
      <c r="D49" s="317">
        <v>1.1000000000000001</v>
      </c>
      <c r="E49" s="318">
        <v>9.1666666666666674E-2</v>
      </c>
      <c r="F49" s="250">
        <v>0.5</v>
      </c>
      <c r="G49" s="319">
        <v>8</v>
      </c>
      <c r="H49" s="250">
        <v>0.50347222222222221</v>
      </c>
      <c r="I49" s="317">
        <v>8</v>
      </c>
      <c r="J49" s="320"/>
      <c r="K49" s="321" t="s">
        <v>1287</v>
      </c>
      <c r="L49" s="314"/>
      <c r="M49" s="315" t="s">
        <v>1215</v>
      </c>
      <c r="N49" s="126">
        <f t="shared" si="0"/>
        <v>5</v>
      </c>
      <c r="O49" s="322">
        <v>3122</v>
      </c>
      <c r="P49" s="158">
        <f t="shared" si="1"/>
        <v>15610</v>
      </c>
      <c r="Q49" s="319">
        <v>2</v>
      </c>
      <c r="R49" s="192"/>
      <c r="S49" s="266">
        <f t="shared" si="7"/>
        <v>3122</v>
      </c>
      <c r="T49" s="266">
        <f t="shared" si="8"/>
        <v>15610</v>
      </c>
      <c r="U49" s="266">
        <f t="shared" si="9"/>
        <v>3122</v>
      </c>
      <c r="V49" s="92"/>
      <c r="W49" s="92"/>
      <c r="X49" s="92"/>
      <c r="Y49" s="93"/>
      <c r="Z49" s="94"/>
      <c r="AA49" s="94"/>
    </row>
    <row r="50" spans="1:27" s="95" customFormat="1" ht="145.5" customHeight="1" x14ac:dyDescent="0.25">
      <c r="A50" s="748">
        <v>13</v>
      </c>
      <c r="B50" s="763" t="s">
        <v>1216</v>
      </c>
      <c r="C50" s="316" t="s">
        <v>1212</v>
      </c>
      <c r="D50" s="317">
        <v>1.1000000000000001</v>
      </c>
      <c r="E50" s="318">
        <v>9.1666666666666674E-2</v>
      </c>
      <c r="F50" s="250">
        <v>0.25</v>
      </c>
      <c r="G50" s="319">
        <v>6</v>
      </c>
      <c r="H50" s="250">
        <v>0.26041666666666669</v>
      </c>
      <c r="I50" s="317">
        <v>6</v>
      </c>
      <c r="J50" s="320"/>
      <c r="K50" s="321" t="s">
        <v>1284</v>
      </c>
      <c r="L50" s="314"/>
      <c r="M50" s="315" t="s">
        <v>1218</v>
      </c>
      <c r="N50" s="126">
        <f t="shared" si="0"/>
        <v>15</v>
      </c>
      <c r="O50" s="322">
        <v>1</v>
      </c>
      <c r="P50" s="158">
        <f t="shared" si="1"/>
        <v>15</v>
      </c>
      <c r="Q50" s="319">
        <v>2</v>
      </c>
      <c r="R50" s="192"/>
      <c r="S50" s="266">
        <f t="shared" si="7"/>
        <v>1</v>
      </c>
      <c r="T50" s="266">
        <f t="shared" si="8"/>
        <v>15</v>
      </c>
      <c r="U50" s="266">
        <f t="shared" si="9"/>
        <v>0</v>
      </c>
      <c r="V50" s="92"/>
      <c r="W50" s="92"/>
      <c r="X50" s="92"/>
      <c r="Y50" s="93"/>
      <c r="Z50" s="94"/>
      <c r="AA50" s="94"/>
    </row>
    <row r="51" spans="1:27" s="95" customFormat="1" ht="127.5" customHeight="1" x14ac:dyDescent="0.25">
      <c r="A51" s="762"/>
      <c r="B51" s="764"/>
      <c r="C51" s="320" t="s">
        <v>1212</v>
      </c>
      <c r="D51" s="314">
        <v>1.1000000000000001</v>
      </c>
      <c r="E51" s="323">
        <v>9.1666666666666674E-2</v>
      </c>
      <c r="F51" s="324">
        <v>0.5</v>
      </c>
      <c r="G51" s="325">
        <v>8</v>
      </c>
      <c r="H51" s="324">
        <v>0.51041666666666663</v>
      </c>
      <c r="I51" s="314">
        <v>8</v>
      </c>
      <c r="J51" s="320"/>
      <c r="K51" s="321" t="s">
        <v>1285</v>
      </c>
      <c r="L51" s="314"/>
      <c r="M51" s="315" t="s">
        <v>1217</v>
      </c>
      <c r="N51" s="126">
        <f t="shared" si="0"/>
        <v>15</v>
      </c>
      <c r="O51" s="326">
        <v>1</v>
      </c>
      <c r="P51" s="158">
        <f t="shared" si="1"/>
        <v>15</v>
      </c>
      <c r="Q51" s="325">
        <v>2</v>
      </c>
      <c r="R51" s="192"/>
      <c r="S51" s="266">
        <f t="shared" si="7"/>
        <v>1</v>
      </c>
      <c r="T51" s="266">
        <f t="shared" si="8"/>
        <v>15</v>
      </c>
      <c r="U51" s="266">
        <f t="shared" si="9"/>
        <v>0</v>
      </c>
      <c r="V51" s="92"/>
      <c r="W51" s="92"/>
      <c r="X51" s="92"/>
      <c r="Y51" s="93"/>
      <c r="Z51" s="94"/>
      <c r="AA51" s="94"/>
    </row>
    <row r="52" spans="1:27" s="329" customFormat="1" ht="191.25" customHeight="1" x14ac:dyDescent="0.2">
      <c r="A52" s="655">
        <v>14</v>
      </c>
      <c r="B52" s="665" t="s">
        <v>1219</v>
      </c>
      <c r="C52" s="18" t="s">
        <v>57</v>
      </c>
      <c r="D52" s="20">
        <v>5.5</v>
      </c>
      <c r="E52" s="3"/>
      <c r="F52" s="290">
        <v>0.25</v>
      </c>
      <c r="G52" s="18">
        <v>6</v>
      </c>
      <c r="H52" s="290">
        <v>0.66666666666666663</v>
      </c>
      <c r="I52" s="18">
        <v>6</v>
      </c>
      <c r="J52" s="633" t="s">
        <v>1221</v>
      </c>
      <c r="K52" s="744" t="s">
        <v>1370</v>
      </c>
      <c r="L52" s="633" t="s">
        <v>1049</v>
      </c>
      <c r="M52" s="744" t="s">
        <v>1220</v>
      </c>
      <c r="N52" s="126">
        <f t="shared" si="0"/>
        <v>600</v>
      </c>
      <c r="O52" s="18">
        <v>10044</v>
      </c>
      <c r="P52" s="158">
        <f t="shared" si="1"/>
        <v>6026400</v>
      </c>
      <c r="Q52" s="328">
        <v>20</v>
      </c>
      <c r="R52" s="192"/>
      <c r="S52" s="266">
        <f t="shared" si="7"/>
        <v>10044</v>
      </c>
      <c r="T52" s="266">
        <f t="shared" si="8"/>
        <v>6026400</v>
      </c>
      <c r="U52" s="266">
        <f t="shared" si="9"/>
        <v>0</v>
      </c>
      <c r="V52" s="99"/>
      <c r="W52" s="99"/>
      <c r="X52" s="99"/>
      <c r="Y52" s="101"/>
      <c r="Z52" s="262"/>
      <c r="AA52" s="262"/>
    </row>
    <row r="53" spans="1:27" s="95" customFormat="1" ht="191.25" customHeight="1" x14ac:dyDescent="0.25">
      <c r="A53" s="656"/>
      <c r="B53" s="666"/>
      <c r="C53" s="18" t="s">
        <v>56</v>
      </c>
      <c r="D53" s="20">
        <v>1.1000000000000001</v>
      </c>
      <c r="E53" s="3"/>
      <c r="F53" s="290">
        <v>0.25</v>
      </c>
      <c r="G53" s="18">
        <v>6</v>
      </c>
      <c r="H53" s="290">
        <v>0.66666666666666663</v>
      </c>
      <c r="I53" s="18">
        <v>6</v>
      </c>
      <c r="J53" s="634"/>
      <c r="K53" s="766"/>
      <c r="L53" s="767"/>
      <c r="M53" s="745"/>
      <c r="N53" s="126">
        <f t="shared" si="0"/>
        <v>600</v>
      </c>
      <c r="O53" s="18">
        <v>986</v>
      </c>
      <c r="P53" s="158">
        <f t="shared" si="1"/>
        <v>591600</v>
      </c>
      <c r="Q53" s="328">
        <v>0</v>
      </c>
      <c r="R53" s="192"/>
      <c r="S53" s="266">
        <f t="shared" si="7"/>
        <v>986</v>
      </c>
      <c r="T53" s="266">
        <f t="shared" si="8"/>
        <v>591600</v>
      </c>
      <c r="U53" s="266">
        <f t="shared" si="9"/>
        <v>0</v>
      </c>
      <c r="V53" s="92"/>
      <c r="W53" s="92"/>
      <c r="X53" s="92"/>
      <c r="Y53" s="93"/>
      <c r="Z53" s="94"/>
      <c r="AA53" s="94"/>
    </row>
    <row r="54" spans="1:27" s="95" customFormat="1" ht="33.75" customHeight="1" x14ac:dyDescent="0.25">
      <c r="A54" s="758">
        <v>15</v>
      </c>
      <c r="B54" s="760" t="s">
        <v>1348</v>
      </c>
      <c r="C54" s="20" t="s">
        <v>1</v>
      </c>
      <c r="D54" s="20">
        <v>2</v>
      </c>
      <c r="E54" s="188">
        <f t="shared" ref="E54:E55" si="37">+N54/60*D54</f>
        <v>4</v>
      </c>
      <c r="F54" s="13">
        <v>0.625</v>
      </c>
      <c r="G54" s="20">
        <v>6</v>
      </c>
      <c r="H54" s="13">
        <v>0.70833333333333337</v>
      </c>
      <c r="I54" s="20">
        <f t="shared" ref="I54" si="38">+G54</f>
        <v>6</v>
      </c>
      <c r="J54" s="756"/>
      <c r="K54" s="746" t="s">
        <v>1204</v>
      </c>
      <c r="L54" s="750"/>
      <c r="M54" s="746" t="s">
        <v>1349</v>
      </c>
      <c r="N54" s="126">
        <f t="shared" ref="N54:N55" si="39">VALUE(DAY(I54)*24*60+VALUE(HOUR(H54)*60+MINUTE(H54)))-SUM(VALUE(DAY(G54)*24*60+VALUE(HOUR(F54)*60+MINUTE(F54))))</f>
        <v>120</v>
      </c>
      <c r="O54" s="20">
        <v>2531</v>
      </c>
      <c r="P54" s="158">
        <f t="shared" ref="P54:P55" si="40">O54*N54</f>
        <v>303720</v>
      </c>
      <c r="Q54" s="20">
        <v>2</v>
      </c>
      <c r="R54" s="192"/>
      <c r="S54" s="266">
        <f t="shared" ref="S54:S55" si="41">O54</f>
        <v>2531</v>
      </c>
      <c r="T54" s="266">
        <f t="shared" ref="T54:T55" si="42">P54</f>
        <v>303720</v>
      </c>
      <c r="U54" s="266">
        <f t="shared" ref="U54:U55" si="43">IF(N54&gt;5,0,O54)</f>
        <v>0</v>
      </c>
      <c r="V54" s="92"/>
      <c r="W54" s="92"/>
      <c r="X54" s="92"/>
      <c r="Y54" s="93"/>
      <c r="Z54" s="94"/>
      <c r="AA54" s="94"/>
    </row>
    <row r="55" spans="1:27" s="95" customFormat="1" ht="33.75" customHeight="1" x14ac:dyDescent="0.25">
      <c r="A55" s="759"/>
      <c r="B55" s="761"/>
      <c r="C55" s="20" t="s">
        <v>56</v>
      </c>
      <c r="D55" s="20">
        <v>6</v>
      </c>
      <c r="E55" s="188">
        <f t="shared" si="37"/>
        <v>12</v>
      </c>
      <c r="F55" s="13">
        <v>0.625</v>
      </c>
      <c r="G55" s="20">
        <v>6</v>
      </c>
      <c r="H55" s="13">
        <v>0.70833333333333337</v>
      </c>
      <c r="I55" s="20">
        <f t="shared" ref="I55:I56" si="44">+G55</f>
        <v>6</v>
      </c>
      <c r="J55" s="757"/>
      <c r="K55" s="747"/>
      <c r="L55" s="751"/>
      <c r="M55" s="747"/>
      <c r="N55" s="126">
        <f t="shared" si="39"/>
        <v>120</v>
      </c>
      <c r="O55" s="20">
        <v>11717</v>
      </c>
      <c r="P55" s="158">
        <f t="shared" si="40"/>
        <v>1406040</v>
      </c>
      <c r="Q55" s="20">
        <v>2</v>
      </c>
      <c r="R55" s="192"/>
      <c r="S55" s="266">
        <f t="shared" si="41"/>
        <v>11717</v>
      </c>
      <c r="T55" s="266">
        <f t="shared" si="42"/>
        <v>1406040</v>
      </c>
      <c r="U55" s="266">
        <f t="shared" si="43"/>
        <v>0</v>
      </c>
      <c r="V55" s="92"/>
      <c r="W55" s="92"/>
      <c r="X55" s="92"/>
      <c r="Y55" s="93"/>
      <c r="Z55" s="94"/>
      <c r="AA55" s="94"/>
    </row>
    <row r="56" spans="1:27" s="95" customFormat="1" ht="39.75" customHeight="1" x14ac:dyDescent="0.25">
      <c r="A56" s="331">
        <v>16</v>
      </c>
      <c r="B56" s="332" t="s">
        <v>1350</v>
      </c>
      <c r="C56" s="20" t="s">
        <v>1</v>
      </c>
      <c r="D56" s="20">
        <v>2</v>
      </c>
      <c r="E56" s="188">
        <f t="shared" ref="E56" si="45">+N56/60*D56</f>
        <v>4</v>
      </c>
      <c r="F56" s="13">
        <v>0.625</v>
      </c>
      <c r="G56" s="20">
        <v>6</v>
      </c>
      <c r="H56" s="13">
        <v>0.70833333333333337</v>
      </c>
      <c r="I56" s="20">
        <f t="shared" si="44"/>
        <v>6</v>
      </c>
      <c r="J56" s="333"/>
      <c r="K56" s="301" t="s">
        <v>1204</v>
      </c>
      <c r="L56" s="313"/>
      <c r="M56" s="301" t="s">
        <v>1352</v>
      </c>
      <c r="N56" s="126">
        <f t="shared" ref="N56" si="46">VALUE(DAY(I56)*24*60+VALUE(HOUR(H56)*60+MINUTE(H56)))-SUM(VALUE(DAY(G56)*24*60+VALUE(HOUR(F56)*60+MINUTE(F56))))</f>
        <v>120</v>
      </c>
      <c r="O56" s="20">
        <v>2865</v>
      </c>
      <c r="P56" s="158">
        <f t="shared" ref="P56" si="47">O56*N56</f>
        <v>343800</v>
      </c>
      <c r="Q56" s="20">
        <v>2</v>
      </c>
      <c r="R56" s="192"/>
      <c r="S56" s="266">
        <f t="shared" ref="S56" si="48">O56</f>
        <v>2865</v>
      </c>
      <c r="T56" s="266">
        <f t="shared" ref="T56" si="49">P56</f>
        <v>343800</v>
      </c>
      <c r="U56" s="266">
        <f t="shared" ref="U56" si="50">IF(N56&gt;5,0,O56)</f>
        <v>0</v>
      </c>
      <c r="V56" s="92"/>
      <c r="W56" s="92"/>
      <c r="X56" s="92"/>
      <c r="Y56" s="93"/>
      <c r="Z56" s="94"/>
      <c r="AA56" s="94"/>
    </row>
    <row r="57" spans="1:27" s="95" customFormat="1" ht="53.25" customHeight="1" x14ac:dyDescent="0.25">
      <c r="A57" s="331">
        <v>17</v>
      </c>
      <c r="B57" s="332" t="s">
        <v>1351</v>
      </c>
      <c r="C57" s="20" t="s">
        <v>63</v>
      </c>
      <c r="D57" s="20">
        <v>2</v>
      </c>
      <c r="E57" s="188">
        <f t="shared" ref="E57" si="51">+N57/60*D57</f>
        <v>2</v>
      </c>
      <c r="F57" s="13">
        <v>0.33333333333333331</v>
      </c>
      <c r="G57" s="20">
        <v>6</v>
      </c>
      <c r="H57" s="13">
        <v>0.375</v>
      </c>
      <c r="I57" s="20">
        <f t="shared" ref="I57" si="52">+G57</f>
        <v>6</v>
      </c>
      <c r="J57" s="333"/>
      <c r="K57" s="301" t="s">
        <v>1204</v>
      </c>
      <c r="L57" s="313"/>
      <c r="M57" s="301" t="s">
        <v>1353</v>
      </c>
      <c r="N57" s="126">
        <f t="shared" ref="N57" si="53">VALUE(DAY(I57)*24*60+VALUE(HOUR(H57)*60+MINUTE(H57)))-SUM(VALUE(DAY(G57)*24*60+VALUE(HOUR(F57)*60+MINUTE(F57))))</f>
        <v>60</v>
      </c>
      <c r="O57" s="20">
        <f>4052-2348</f>
        <v>1704</v>
      </c>
      <c r="P57" s="158">
        <f t="shared" ref="P57" si="54">O57*N57</f>
        <v>102240</v>
      </c>
      <c r="Q57" s="20">
        <v>2</v>
      </c>
      <c r="R57" s="192"/>
      <c r="S57" s="266">
        <f t="shared" ref="S57" si="55">O57</f>
        <v>1704</v>
      </c>
      <c r="T57" s="266">
        <f t="shared" ref="T57" si="56">P57</f>
        <v>102240</v>
      </c>
      <c r="U57" s="266">
        <f t="shared" ref="U57" si="57">IF(N57&gt;5,0,O57)</f>
        <v>0</v>
      </c>
      <c r="V57" s="92"/>
      <c r="W57" s="92"/>
      <c r="X57" s="92"/>
      <c r="Y57" s="93"/>
      <c r="Z57" s="94"/>
      <c r="AA57" s="94"/>
    </row>
    <row r="58" spans="1:27" s="95" customFormat="1" ht="30" customHeight="1" x14ac:dyDescent="0.25">
      <c r="A58" s="655">
        <v>18</v>
      </c>
      <c r="B58" s="746" t="s">
        <v>1222</v>
      </c>
      <c r="C58" s="20" t="s">
        <v>1</v>
      </c>
      <c r="D58" s="20">
        <v>2</v>
      </c>
      <c r="E58" s="188">
        <f t="shared" ref="E58" si="58">+N58/60*D58</f>
        <v>7.9666666666666668</v>
      </c>
      <c r="F58" s="13">
        <v>0.83333333333333337</v>
      </c>
      <c r="G58" s="20">
        <v>6</v>
      </c>
      <c r="H58" s="13">
        <v>0.99930555555555556</v>
      </c>
      <c r="I58" s="20">
        <f t="shared" ref="I58:I64" si="59">+G58</f>
        <v>6</v>
      </c>
      <c r="J58" s="756"/>
      <c r="K58" s="746" t="s">
        <v>1204</v>
      </c>
      <c r="L58" s="750"/>
      <c r="M58" s="746" t="s">
        <v>1223</v>
      </c>
      <c r="N58" s="126">
        <f t="shared" si="0"/>
        <v>239</v>
      </c>
      <c r="O58" s="20">
        <v>5681</v>
      </c>
      <c r="P58" s="158">
        <f t="shared" si="1"/>
        <v>1357759</v>
      </c>
      <c r="Q58" s="20">
        <v>2</v>
      </c>
      <c r="R58" s="192"/>
      <c r="S58" s="266">
        <f t="shared" si="7"/>
        <v>5681</v>
      </c>
      <c r="T58" s="266">
        <f t="shared" si="8"/>
        <v>1357759</v>
      </c>
      <c r="U58" s="266">
        <f t="shared" si="9"/>
        <v>0</v>
      </c>
      <c r="V58" s="92"/>
      <c r="W58" s="92"/>
      <c r="X58" s="92"/>
      <c r="Y58" s="93"/>
      <c r="Z58" s="94"/>
      <c r="AA58" s="94"/>
    </row>
    <row r="59" spans="1:27" s="95" customFormat="1" ht="30" customHeight="1" x14ac:dyDescent="0.25">
      <c r="A59" s="656"/>
      <c r="B59" s="747"/>
      <c r="C59" s="20" t="s">
        <v>56</v>
      </c>
      <c r="D59" s="20">
        <v>6</v>
      </c>
      <c r="E59" s="188">
        <f t="shared" ref="E59:E61" si="60">+N59/60*D59</f>
        <v>23.9</v>
      </c>
      <c r="F59" s="13">
        <v>0.83333333333333337</v>
      </c>
      <c r="G59" s="20">
        <v>6</v>
      </c>
      <c r="H59" s="13">
        <v>0.99930555555555556</v>
      </c>
      <c r="I59" s="20">
        <f t="shared" si="59"/>
        <v>6</v>
      </c>
      <c r="J59" s="757"/>
      <c r="K59" s="747"/>
      <c r="L59" s="751"/>
      <c r="M59" s="747"/>
      <c r="N59" s="126">
        <f t="shared" si="0"/>
        <v>239</v>
      </c>
      <c r="O59" s="20">
        <v>11627</v>
      </c>
      <c r="P59" s="158">
        <f t="shared" si="1"/>
        <v>2778853</v>
      </c>
      <c r="Q59" s="20">
        <v>2</v>
      </c>
      <c r="R59" s="192"/>
      <c r="S59" s="266">
        <f t="shared" si="7"/>
        <v>11627</v>
      </c>
      <c r="T59" s="266">
        <f t="shared" si="8"/>
        <v>2778853</v>
      </c>
      <c r="U59" s="266">
        <f t="shared" si="9"/>
        <v>0</v>
      </c>
      <c r="V59" s="92"/>
      <c r="W59" s="92"/>
      <c r="X59" s="92"/>
      <c r="Y59" s="93"/>
      <c r="Z59" s="94"/>
      <c r="AA59" s="94"/>
    </row>
    <row r="60" spans="1:27" s="95" customFormat="1" ht="226.5" customHeight="1" x14ac:dyDescent="0.25">
      <c r="A60" s="655">
        <v>19</v>
      </c>
      <c r="B60" s="746" t="s">
        <v>1302</v>
      </c>
      <c r="C60" s="20" t="s">
        <v>63</v>
      </c>
      <c r="D60" s="20">
        <v>2</v>
      </c>
      <c r="E60" s="188">
        <f>+N60/60*D60</f>
        <v>15.966666666666667</v>
      </c>
      <c r="F60" s="13">
        <v>0.66666666666666663</v>
      </c>
      <c r="G60" s="20">
        <v>6</v>
      </c>
      <c r="H60" s="13">
        <v>0.99930555555555556</v>
      </c>
      <c r="I60" s="20">
        <f>+G60</f>
        <v>6</v>
      </c>
      <c r="J60" s="756"/>
      <c r="K60" s="746" t="s">
        <v>1303</v>
      </c>
      <c r="L60" s="750" t="s">
        <v>66</v>
      </c>
      <c r="M60" s="746" t="s">
        <v>1301</v>
      </c>
      <c r="N60" s="126">
        <f>VALUE(DAY(I60)*24*60+VALUE(HOUR(H60)*60+MINUTE(H60)))-SUM(VALUE(DAY(G60)*24*60+VALUE(HOUR(F60)*60+MINUTE(F60))))</f>
        <v>479</v>
      </c>
      <c r="O60" s="20">
        <v>3757</v>
      </c>
      <c r="P60" s="158">
        <f>O60*N60</f>
        <v>1799603</v>
      </c>
      <c r="Q60" s="20">
        <v>2</v>
      </c>
      <c r="R60" s="192" t="s">
        <v>1292</v>
      </c>
      <c r="S60" s="266">
        <f>O60</f>
        <v>3757</v>
      </c>
      <c r="T60" s="266">
        <f>P60</f>
        <v>1799603</v>
      </c>
      <c r="U60" s="266">
        <f>IF(N60&gt;5,0,O60)</f>
        <v>0</v>
      </c>
      <c r="V60" s="92"/>
      <c r="W60" s="92"/>
      <c r="X60" s="92"/>
      <c r="Y60" s="93"/>
      <c r="Z60" s="94"/>
      <c r="AA60" s="94"/>
    </row>
    <row r="61" spans="1:27" s="95" customFormat="1" ht="226.5" customHeight="1" x14ac:dyDescent="0.25">
      <c r="A61" s="656"/>
      <c r="B61" s="747"/>
      <c r="C61" s="20" t="s">
        <v>63</v>
      </c>
      <c r="D61" s="20">
        <v>7</v>
      </c>
      <c r="E61" s="188">
        <f t="shared" si="60"/>
        <v>55.883333333333333</v>
      </c>
      <c r="F61" s="13">
        <v>0.66666666666666663</v>
      </c>
      <c r="G61" s="20">
        <v>6</v>
      </c>
      <c r="H61" s="13">
        <v>0.99930555555555556</v>
      </c>
      <c r="I61" s="20">
        <f t="shared" si="59"/>
        <v>6</v>
      </c>
      <c r="J61" s="757"/>
      <c r="K61" s="747"/>
      <c r="L61" s="751"/>
      <c r="M61" s="747"/>
      <c r="N61" s="126">
        <f t="shared" si="0"/>
        <v>479</v>
      </c>
      <c r="O61" s="20">
        <v>10612</v>
      </c>
      <c r="P61" s="158">
        <f t="shared" si="1"/>
        <v>5083148</v>
      </c>
      <c r="Q61" s="20">
        <v>2</v>
      </c>
      <c r="R61" s="192" t="s">
        <v>1292</v>
      </c>
      <c r="S61" s="266">
        <f t="shared" si="7"/>
        <v>10612</v>
      </c>
      <c r="T61" s="266">
        <f t="shared" si="8"/>
        <v>5083148</v>
      </c>
      <c r="U61" s="266">
        <f t="shared" si="9"/>
        <v>0</v>
      </c>
      <c r="V61" s="92"/>
      <c r="W61" s="92"/>
      <c r="X61" s="92"/>
      <c r="Y61" s="93"/>
      <c r="Z61" s="94"/>
      <c r="AA61" s="94"/>
    </row>
    <row r="62" spans="1:27" s="95" customFormat="1" ht="42" customHeight="1" x14ac:dyDescent="0.25">
      <c r="A62" s="19">
        <v>20</v>
      </c>
      <c r="B62" s="301" t="s">
        <v>1224</v>
      </c>
      <c r="C62" s="20" t="s">
        <v>63</v>
      </c>
      <c r="D62" s="20">
        <v>4</v>
      </c>
      <c r="E62" s="188">
        <f t="shared" ref="E62" si="61">+N62/60*D62</f>
        <v>31.933333333333334</v>
      </c>
      <c r="F62" s="13">
        <v>0.66666666666666663</v>
      </c>
      <c r="G62" s="20">
        <v>6</v>
      </c>
      <c r="H62" s="13">
        <v>0.99930555555555556</v>
      </c>
      <c r="I62" s="20">
        <f t="shared" si="59"/>
        <v>6</v>
      </c>
      <c r="J62" s="333"/>
      <c r="K62" s="301" t="s">
        <v>1204</v>
      </c>
      <c r="L62" s="313"/>
      <c r="M62" s="301" t="s">
        <v>1225</v>
      </c>
      <c r="N62" s="126">
        <f t="shared" si="0"/>
        <v>479</v>
      </c>
      <c r="O62" s="20">
        <v>6851</v>
      </c>
      <c r="P62" s="158">
        <f t="shared" si="1"/>
        <v>3281629</v>
      </c>
      <c r="Q62" s="20">
        <v>2</v>
      </c>
      <c r="R62" s="192"/>
      <c r="S62" s="266">
        <f t="shared" si="7"/>
        <v>6851</v>
      </c>
      <c r="T62" s="266">
        <f t="shared" si="8"/>
        <v>3281629</v>
      </c>
      <c r="U62" s="266">
        <f t="shared" si="9"/>
        <v>0</v>
      </c>
      <c r="V62" s="92"/>
      <c r="W62" s="92"/>
      <c r="X62" s="92"/>
      <c r="Y62" s="93"/>
      <c r="Z62" s="94"/>
      <c r="AA62" s="94"/>
    </row>
    <row r="63" spans="1:27" s="95" customFormat="1" ht="145.5" customHeight="1" x14ac:dyDescent="0.25">
      <c r="A63" s="592">
        <v>21</v>
      </c>
      <c r="B63" s="594" t="s">
        <v>112</v>
      </c>
      <c r="C63" s="100" t="s">
        <v>1</v>
      </c>
      <c r="D63" s="20">
        <v>0</v>
      </c>
      <c r="E63" s="188">
        <f t="shared" ref="E63:E65" si="62">+N63/60*D63</f>
        <v>0</v>
      </c>
      <c r="F63" s="13">
        <v>0.20833333333333334</v>
      </c>
      <c r="G63" s="1">
        <v>7</v>
      </c>
      <c r="H63" s="13">
        <v>0.21180555555555555</v>
      </c>
      <c r="I63" s="1">
        <f t="shared" si="59"/>
        <v>7</v>
      </c>
      <c r="J63" s="13"/>
      <c r="K63" s="291" t="s">
        <v>1288</v>
      </c>
      <c r="L63" s="23"/>
      <c r="M63" s="292" t="s">
        <v>1226</v>
      </c>
      <c r="N63" s="126">
        <f t="shared" si="0"/>
        <v>5</v>
      </c>
      <c r="O63" s="20">
        <v>2684</v>
      </c>
      <c r="P63" s="158">
        <f t="shared" si="1"/>
        <v>13420</v>
      </c>
      <c r="Q63" s="1">
        <v>4</v>
      </c>
      <c r="R63" s="192"/>
      <c r="S63" s="266">
        <f t="shared" si="7"/>
        <v>2684</v>
      </c>
      <c r="T63" s="266">
        <f t="shared" si="8"/>
        <v>13420</v>
      </c>
      <c r="U63" s="266">
        <f t="shared" si="9"/>
        <v>2684</v>
      </c>
      <c r="V63" s="92"/>
      <c r="W63" s="92"/>
      <c r="X63" s="92"/>
      <c r="Y63" s="93"/>
      <c r="Z63" s="94"/>
      <c r="AA63" s="94"/>
    </row>
    <row r="64" spans="1:27" s="95" customFormat="1" ht="142.5" customHeight="1" x14ac:dyDescent="0.25">
      <c r="A64" s="592"/>
      <c r="B64" s="594"/>
      <c r="C64" s="100" t="s">
        <v>1</v>
      </c>
      <c r="D64" s="20">
        <v>0</v>
      </c>
      <c r="E64" s="188">
        <f t="shared" si="62"/>
        <v>0</v>
      </c>
      <c r="F64" s="13">
        <v>0.52083333333333337</v>
      </c>
      <c r="G64" s="1">
        <v>8</v>
      </c>
      <c r="H64" s="13">
        <v>0.52430555555555558</v>
      </c>
      <c r="I64" s="1">
        <f t="shared" si="59"/>
        <v>8</v>
      </c>
      <c r="J64" s="13"/>
      <c r="K64" s="291" t="s">
        <v>1289</v>
      </c>
      <c r="L64" s="23"/>
      <c r="M64" s="264" t="s">
        <v>1227</v>
      </c>
      <c r="N64" s="126">
        <f t="shared" si="0"/>
        <v>5</v>
      </c>
      <c r="O64" s="20">
        <v>2684</v>
      </c>
      <c r="P64" s="158">
        <f t="shared" si="1"/>
        <v>13420</v>
      </c>
      <c r="Q64" s="1">
        <v>4</v>
      </c>
      <c r="R64" s="192"/>
      <c r="S64" s="266">
        <f t="shared" si="7"/>
        <v>2684</v>
      </c>
      <c r="T64" s="266">
        <f t="shared" si="8"/>
        <v>13420</v>
      </c>
      <c r="U64" s="266">
        <f t="shared" si="9"/>
        <v>2684</v>
      </c>
      <c r="V64" s="92"/>
      <c r="W64" s="92"/>
      <c r="X64" s="92"/>
      <c r="Y64" s="93"/>
      <c r="Z64" s="94"/>
      <c r="AA64" s="94"/>
    </row>
    <row r="65" spans="1:27" s="95" customFormat="1" ht="116.25" customHeight="1" x14ac:dyDescent="0.25">
      <c r="A65" s="19">
        <v>21.1</v>
      </c>
      <c r="B65" s="292" t="s">
        <v>1228</v>
      </c>
      <c r="C65" s="334" t="s">
        <v>1</v>
      </c>
      <c r="D65" s="19">
        <v>0</v>
      </c>
      <c r="E65" s="335">
        <f t="shared" si="62"/>
        <v>0</v>
      </c>
      <c r="F65" s="23">
        <v>0.20833333333333334</v>
      </c>
      <c r="G65" s="19">
        <v>7</v>
      </c>
      <c r="H65" s="23">
        <v>0.79166666666666663</v>
      </c>
      <c r="I65" s="19">
        <v>7</v>
      </c>
      <c r="J65" s="19" t="s">
        <v>1117</v>
      </c>
      <c r="K65" s="336" t="s">
        <v>1229</v>
      </c>
      <c r="L65" s="19" t="s">
        <v>66</v>
      </c>
      <c r="M65" s="264" t="s">
        <v>1227</v>
      </c>
      <c r="N65" s="126">
        <f t="shared" si="0"/>
        <v>840</v>
      </c>
      <c r="O65" s="19">
        <v>0</v>
      </c>
      <c r="P65" s="158">
        <f t="shared" si="1"/>
        <v>0</v>
      </c>
      <c r="Q65" s="19">
        <v>6</v>
      </c>
      <c r="R65" s="192"/>
      <c r="S65" s="266">
        <f t="shared" si="7"/>
        <v>0</v>
      </c>
      <c r="T65" s="266">
        <f t="shared" si="8"/>
        <v>0</v>
      </c>
      <c r="U65" s="266">
        <f t="shared" si="9"/>
        <v>0</v>
      </c>
      <c r="V65" s="92"/>
      <c r="W65" s="92"/>
      <c r="X65" s="92"/>
      <c r="Y65" s="93"/>
      <c r="Z65" s="94"/>
      <c r="AA65" s="94"/>
    </row>
    <row r="66" spans="1:27" s="95" customFormat="1" ht="325.5" customHeight="1" x14ac:dyDescent="0.25">
      <c r="A66" s="20">
        <v>22</v>
      </c>
      <c r="B66" s="189" t="s">
        <v>1290</v>
      </c>
      <c r="C66" s="3" t="s">
        <v>59</v>
      </c>
      <c r="D66" s="20">
        <v>7</v>
      </c>
      <c r="E66" s="20"/>
      <c r="F66" s="13">
        <v>0.25</v>
      </c>
      <c r="G66" s="20">
        <v>7</v>
      </c>
      <c r="H66" s="13">
        <v>0.83333333333333337</v>
      </c>
      <c r="I66" s="1">
        <v>7</v>
      </c>
      <c r="J66" s="3" t="s">
        <v>59</v>
      </c>
      <c r="K66" s="337" t="s">
        <v>1291</v>
      </c>
      <c r="L66" s="20" t="s">
        <v>914</v>
      </c>
      <c r="M66" s="287" t="s">
        <v>1230</v>
      </c>
      <c r="N66" s="126">
        <f t="shared" si="0"/>
        <v>840</v>
      </c>
      <c r="O66" s="18">
        <v>5652</v>
      </c>
      <c r="P66" s="158">
        <f t="shared" si="1"/>
        <v>4747680</v>
      </c>
      <c r="Q66" s="18">
        <v>8</v>
      </c>
      <c r="R66" s="192"/>
      <c r="S66" s="266">
        <f t="shared" si="7"/>
        <v>5652</v>
      </c>
      <c r="T66" s="266">
        <f t="shared" si="8"/>
        <v>4747680</v>
      </c>
      <c r="U66" s="266">
        <f t="shared" si="9"/>
        <v>0</v>
      </c>
      <c r="V66" s="92"/>
      <c r="W66" s="92"/>
      <c r="X66" s="92"/>
      <c r="Y66" s="93"/>
      <c r="Z66" s="94"/>
      <c r="AA66" s="94"/>
    </row>
    <row r="67" spans="1:27" s="95" customFormat="1" ht="235.5" customHeight="1" x14ac:dyDescent="0.25">
      <c r="A67" s="18">
        <v>23</v>
      </c>
      <c r="B67" s="289" t="s">
        <v>1149</v>
      </c>
      <c r="C67" s="18" t="s">
        <v>56</v>
      </c>
      <c r="D67" s="18">
        <v>7</v>
      </c>
      <c r="E67" s="18"/>
      <c r="F67" s="290">
        <v>0.25</v>
      </c>
      <c r="G67" s="18">
        <v>7</v>
      </c>
      <c r="H67" s="290">
        <v>0.83333333333333337</v>
      </c>
      <c r="I67" s="18">
        <v>7</v>
      </c>
      <c r="J67" s="18" t="s">
        <v>1231</v>
      </c>
      <c r="K67" s="338" t="s">
        <v>1233</v>
      </c>
      <c r="L67" s="295" t="s">
        <v>1049</v>
      </c>
      <c r="M67" s="289" t="s">
        <v>1232</v>
      </c>
      <c r="N67" s="126">
        <f t="shared" si="0"/>
        <v>840</v>
      </c>
      <c r="O67" s="309">
        <v>11717</v>
      </c>
      <c r="P67" s="158">
        <f t="shared" si="1"/>
        <v>9842280</v>
      </c>
      <c r="Q67" s="18">
        <v>12</v>
      </c>
      <c r="R67" s="192"/>
      <c r="S67" s="266">
        <f t="shared" si="7"/>
        <v>11717</v>
      </c>
      <c r="T67" s="266">
        <f t="shared" si="8"/>
        <v>9842280</v>
      </c>
      <c r="U67" s="266">
        <f t="shared" si="9"/>
        <v>0</v>
      </c>
      <c r="V67" s="92"/>
      <c r="W67" s="92"/>
      <c r="X67" s="92"/>
      <c r="Y67" s="93"/>
      <c r="Z67" s="94"/>
      <c r="AA67" s="94"/>
    </row>
    <row r="68" spans="1:27" s="95" customFormat="1" ht="296.25" customHeight="1" x14ac:dyDescent="0.25">
      <c r="A68" s="18">
        <v>23.1</v>
      </c>
      <c r="B68" s="4" t="s">
        <v>1234</v>
      </c>
      <c r="C68" s="18" t="s">
        <v>56</v>
      </c>
      <c r="D68" s="18">
        <v>3</v>
      </c>
      <c r="E68" s="20"/>
      <c r="F68" s="13">
        <v>0.25</v>
      </c>
      <c r="G68" s="20">
        <v>7</v>
      </c>
      <c r="H68" s="13">
        <v>0.58333333333333337</v>
      </c>
      <c r="I68" s="20">
        <v>7</v>
      </c>
      <c r="J68" s="20" t="s">
        <v>1236</v>
      </c>
      <c r="K68" s="189" t="s">
        <v>1293</v>
      </c>
      <c r="L68" s="295" t="s">
        <v>1237</v>
      </c>
      <c r="M68" s="289" t="s">
        <v>1235</v>
      </c>
      <c r="N68" s="126">
        <f t="shared" si="0"/>
        <v>480</v>
      </c>
      <c r="O68" s="2">
        <v>8581</v>
      </c>
      <c r="P68" s="158">
        <f t="shared" si="1"/>
        <v>4118880</v>
      </c>
      <c r="Q68" s="20">
        <v>10</v>
      </c>
      <c r="R68" s="192"/>
      <c r="S68" s="266">
        <f t="shared" si="7"/>
        <v>8581</v>
      </c>
      <c r="T68" s="266">
        <f t="shared" si="8"/>
        <v>4118880</v>
      </c>
      <c r="U68" s="266">
        <f t="shared" si="9"/>
        <v>0</v>
      </c>
      <c r="V68" s="92"/>
      <c r="W68" s="92"/>
      <c r="X68" s="92"/>
      <c r="Y68" s="93"/>
      <c r="Z68" s="94"/>
      <c r="AA68" s="94"/>
    </row>
    <row r="69" spans="1:27" s="95" customFormat="1" ht="402" customHeight="1" x14ac:dyDescent="0.25">
      <c r="A69" s="18">
        <v>24</v>
      </c>
      <c r="B69" s="339" t="s">
        <v>1240</v>
      </c>
      <c r="C69" s="18" t="s">
        <v>56</v>
      </c>
      <c r="D69" s="18">
        <v>3</v>
      </c>
      <c r="E69" s="18"/>
      <c r="F69" s="290">
        <v>0.25</v>
      </c>
      <c r="G69" s="18">
        <v>7</v>
      </c>
      <c r="H69" s="290">
        <v>0.83333333333333337</v>
      </c>
      <c r="I69" s="18">
        <v>7</v>
      </c>
      <c r="J69" s="18" t="s">
        <v>1241</v>
      </c>
      <c r="K69" s="338" t="s">
        <v>1347</v>
      </c>
      <c r="L69" s="18" t="s">
        <v>1238</v>
      </c>
      <c r="M69" s="289" t="s">
        <v>1239</v>
      </c>
      <c r="N69" s="126">
        <f t="shared" si="0"/>
        <v>840</v>
      </c>
      <c r="O69" s="309">
        <v>2617</v>
      </c>
      <c r="P69" s="158">
        <f t="shared" si="1"/>
        <v>2198280</v>
      </c>
      <c r="Q69" s="18">
        <v>40</v>
      </c>
      <c r="R69" s="192"/>
      <c r="S69" s="266">
        <f t="shared" si="7"/>
        <v>2617</v>
      </c>
      <c r="T69" s="266">
        <f t="shared" si="8"/>
        <v>2198280</v>
      </c>
      <c r="U69" s="266">
        <f t="shared" si="9"/>
        <v>0</v>
      </c>
      <c r="V69" s="92"/>
      <c r="W69" s="92"/>
      <c r="X69" s="92"/>
      <c r="Y69" s="93"/>
      <c r="Z69" s="94"/>
      <c r="AA69" s="94"/>
    </row>
    <row r="70" spans="1:27" s="95" customFormat="1" ht="241.5" customHeight="1" x14ac:dyDescent="0.25">
      <c r="A70" s="18"/>
      <c r="B70" s="339"/>
      <c r="C70" s="18" t="s">
        <v>56</v>
      </c>
      <c r="D70" s="18"/>
      <c r="E70" s="18"/>
      <c r="F70" s="290"/>
      <c r="G70" s="18"/>
      <c r="H70" s="290"/>
      <c r="I70" s="18"/>
      <c r="J70" s="18"/>
      <c r="K70" s="340" t="s">
        <v>1374</v>
      </c>
      <c r="L70" s="18"/>
      <c r="M70" s="289"/>
      <c r="N70" s="126">
        <f t="shared" si="0"/>
        <v>0</v>
      </c>
      <c r="O70" s="309"/>
      <c r="P70" s="158">
        <f t="shared" si="1"/>
        <v>0</v>
      </c>
      <c r="Q70" s="18"/>
      <c r="R70" s="192"/>
      <c r="S70" s="266">
        <f t="shared" si="7"/>
        <v>0</v>
      </c>
      <c r="T70" s="266">
        <f t="shared" si="8"/>
        <v>0</v>
      </c>
      <c r="U70" s="266">
        <f t="shared" si="9"/>
        <v>0</v>
      </c>
      <c r="V70" s="92"/>
      <c r="W70" s="92"/>
      <c r="X70" s="92"/>
      <c r="Y70" s="93"/>
      <c r="Z70" s="94"/>
      <c r="AA70" s="94"/>
    </row>
    <row r="71" spans="1:27" s="95" customFormat="1" ht="43.5" customHeight="1" x14ac:dyDescent="0.25">
      <c r="A71" s="19">
        <v>25</v>
      </c>
      <c r="B71" s="301" t="s">
        <v>1242</v>
      </c>
      <c r="C71" s="20" t="s">
        <v>1</v>
      </c>
      <c r="D71" s="20">
        <v>3</v>
      </c>
      <c r="E71" s="188">
        <f t="shared" ref="E71:E72" si="63">+N71/60*D71</f>
        <v>29.949999999999996</v>
      </c>
      <c r="F71" s="13">
        <v>0.58333333333333337</v>
      </c>
      <c r="G71" s="20">
        <v>7</v>
      </c>
      <c r="H71" s="13">
        <v>0.99930555555555556</v>
      </c>
      <c r="I71" s="20">
        <f t="shared" ref="I71:I72" si="64">+G71</f>
        <v>7</v>
      </c>
      <c r="J71" s="333"/>
      <c r="K71" s="301" t="s">
        <v>1204</v>
      </c>
      <c r="L71" s="313"/>
      <c r="M71" s="301" t="s">
        <v>1243</v>
      </c>
      <c r="N71" s="126">
        <f t="shared" si="0"/>
        <v>599</v>
      </c>
      <c r="O71" s="20">
        <v>4380</v>
      </c>
      <c r="P71" s="158">
        <f t="shared" si="1"/>
        <v>2623620</v>
      </c>
      <c r="Q71" s="20">
        <v>2</v>
      </c>
      <c r="R71" s="192"/>
      <c r="S71" s="266">
        <f t="shared" si="7"/>
        <v>4380</v>
      </c>
      <c r="T71" s="266">
        <f t="shared" si="8"/>
        <v>2623620</v>
      </c>
      <c r="U71" s="266">
        <f t="shared" si="9"/>
        <v>0</v>
      </c>
      <c r="V71" s="92"/>
      <c r="W71" s="92"/>
      <c r="X71" s="92"/>
      <c r="Y71" s="93"/>
      <c r="Z71" s="94"/>
      <c r="AA71" s="94"/>
    </row>
    <row r="72" spans="1:27" s="95" customFormat="1" ht="43.5" customHeight="1" x14ac:dyDescent="0.25">
      <c r="A72" s="19">
        <v>26</v>
      </c>
      <c r="B72" s="301" t="s">
        <v>1247</v>
      </c>
      <c r="C72" s="20" t="s">
        <v>1</v>
      </c>
      <c r="D72" s="20">
        <v>3</v>
      </c>
      <c r="E72" s="188">
        <f t="shared" si="63"/>
        <v>29.949999999999996</v>
      </c>
      <c r="F72" s="13">
        <v>0.58333333333333337</v>
      </c>
      <c r="G72" s="20">
        <v>7</v>
      </c>
      <c r="H72" s="13">
        <v>0.99930555555555556</v>
      </c>
      <c r="I72" s="20">
        <f t="shared" si="64"/>
        <v>7</v>
      </c>
      <c r="J72" s="333"/>
      <c r="K72" s="301" t="s">
        <v>1204</v>
      </c>
      <c r="L72" s="313"/>
      <c r="M72" s="301" t="s">
        <v>1248</v>
      </c>
      <c r="N72" s="126">
        <f t="shared" si="0"/>
        <v>599</v>
      </c>
      <c r="O72" s="20">
        <v>1347</v>
      </c>
      <c r="P72" s="158">
        <f t="shared" si="1"/>
        <v>806853</v>
      </c>
      <c r="Q72" s="20">
        <v>2</v>
      </c>
      <c r="R72" s="192"/>
      <c r="S72" s="266">
        <f t="shared" si="7"/>
        <v>1347</v>
      </c>
      <c r="T72" s="266">
        <f t="shared" si="8"/>
        <v>806853</v>
      </c>
      <c r="U72" s="266">
        <f t="shared" si="9"/>
        <v>0</v>
      </c>
      <c r="V72" s="92"/>
      <c r="W72" s="92"/>
      <c r="X72" s="92"/>
      <c r="Y72" s="93"/>
      <c r="Z72" s="94"/>
      <c r="AA72" s="94"/>
    </row>
    <row r="73" spans="1:27" s="95" customFormat="1" ht="43.5" customHeight="1" x14ac:dyDescent="0.25">
      <c r="A73" s="19">
        <v>27</v>
      </c>
      <c r="B73" s="301" t="s">
        <v>1244</v>
      </c>
      <c r="C73" s="20" t="s">
        <v>1</v>
      </c>
      <c r="D73" s="20">
        <v>3</v>
      </c>
      <c r="E73" s="188">
        <f t="shared" ref="E73:E78" si="65">+N73/60*D73</f>
        <v>29.949999999999996</v>
      </c>
      <c r="F73" s="13">
        <v>0.58333333333333337</v>
      </c>
      <c r="G73" s="20">
        <v>7</v>
      </c>
      <c r="H73" s="13">
        <v>0.99930555555555556</v>
      </c>
      <c r="I73" s="20">
        <f t="shared" ref="I73:I76" si="66">+G73</f>
        <v>7</v>
      </c>
      <c r="J73" s="333"/>
      <c r="K73" s="301" t="s">
        <v>1204</v>
      </c>
      <c r="L73" s="313"/>
      <c r="M73" s="301" t="s">
        <v>1245</v>
      </c>
      <c r="N73" s="126">
        <f t="shared" si="0"/>
        <v>599</v>
      </c>
      <c r="O73" s="20">
        <v>2676</v>
      </c>
      <c r="P73" s="158">
        <f t="shared" si="1"/>
        <v>1602924</v>
      </c>
      <c r="Q73" s="20">
        <v>2</v>
      </c>
      <c r="R73" s="192"/>
      <c r="S73" s="266">
        <f t="shared" si="7"/>
        <v>2676</v>
      </c>
      <c r="T73" s="266">
        <f t="shared" si="8"/>
        <v>1602924</v>
      </c>
      <c r="U73" s="266">
        <f t="shared" si="9"/>
        <v>0</v>
      </c>
      <c r="V73" s="92"/>
      <c r="W73" s="92"/>
      <c r="X73" s="92"/>
      <c r="Y73" s="93"/>
      <c r="Z73" s="94"/>
      <c r="AA73" s="94"/>
    </row>
    <row r="74" spans="1:27" s="95" customFormat="1" ht="43.5" customHeight="1" x14ac:dyDescent="0.25">
      <c r="A74" s="19">
        <v>28</v>
      </c>
      <c r="B74" s="301" t="s">
        <v>1246</v>
      </c>
      <c r="C74" s="20" t="s">
        <v>1</v>
      </c>
      <c r="D74" s="20">
        <v>3</v>
      </c>
      <c r="E74" s="188">
        <f t="shared" si="65"/>
        <v>29.949999999999996</v>
      </c>
      <c r="F74" s="13">
        <v>0.58333333333333337</v>
      </c>
      <c r="G74" s="20">
        <v>7</v>
      </c>
      <c r="H74" s="13">
        <v>0.99930555555555556</v>
      </c>
      <c r="I74" s="20">
        <f t="shared" si="66"/>
        <v>7</v>
      </c>
      <c r="J74" s="333"/>
      <c r="K74" s="301" t="s">
        <v>1204</v>
      </c>
      <c r="L74" s="313"/>
      <c r="M74" s="301" t="s">
        <v>195</v>
      </c>
      <c r="N74" s="126">
        <f t="shared" si="0"/>
        <v>599</v>
      </c>
      <c r="O74" s="20">
        <v>3012</v>
      </c>
      <c r="P74" s="158">
        <f t="shared" si="1"/>
        <v>1804188</v>
      </c>
      <c r="Q74" s="20">
        <v>2</v>
      </c>
      <c r="R74" s="192"/>
      <c r="S74" s="266">
        <f t="shared" si="7"/>
        <v>3012</v>
      </c>
      <c r="T74" s="266">
        <f t="shared" si="8"/>
        <v>1804188</v>
      </c>
      <c r="U74" s="266">
        <f t="shared" si="9"/>
        <v>0</v>
      </c>
      <c r="V74" s="92"/>
      <c r="W74" s="92"/>
      <c r="X74" s="92"/>
      <c r="Y74" s="93"/>
      <c r="Z74" s="94"/>
      <c r="AA74" s="94"/>
    </row>
    <row r="75" spans="1:27" s="95" customFormat="1" ht="94.5" customHeight="1" x14ac:dyDescent="0.25">
      <c r="A75" s="655">
        <v>29</v>
      </c>
      <c r="B75" s="746" t="s">
        <v>1315</v>
      </c>
      <c r="C75" s="20" t="s">
        <v>1</v>
      </c>
      <c r="D75" s="20">
        <v>2</v>
      </c>
      <c r="E75" s="188">
        <f t="shared" si="65"/>
        <v>15.966666666666667</v>
      </c>
      <c r="F75" s="13">
        <v>0.66666666666666663</v>
      </c>
      <c r="G75" s="20">
        <v>7</v>
      </c>
      <c r="H75" s="13">
        <v>0.99930555555555556</v>
      </c>
      <c r="I75" s="20">
        <f t="shared" si="66"/>
        <v>7</v>
      </c>
      <c r="J75" s="756"/>
      <c r="K75" s="582" t="s">
        <v>1317</v>
      </c>
      <c r="L75" s="750"/>
      <c r="M75" s="746" t="s">
        <v>1316</v>
      </c>
      <c r="N75" s="126">
        <f t="shared" si="0"/>
        <v>479</v>
      </c>
      <c r="O75" s="20">
        <v>5681</v>
      </c>
      <c r="P75" s="158">
        <f t="shared" si="1"/>
        <v>2721199</v>
      </c>
      <c r="Q75" s="20">
        <v>2</v>
      </c>
      <c r="R75" s="192"/>
      <c r="S75" s="266">
        <f t="shared" si="7"/>
        <v>5681</v>
      </c>
      <c r="T75" s="266">
        <f t="shared" si="8"/>
        <v>2721199</v>
      </c>
      <c r="U75" s="266">
        <f t="shared" si="9"/>
        <v>0</v>
      </c>
      <c r="V75" s="92"/>
      <c r="W75" s="92"/>
      <c r="X75" s="92"/>
      <c r="Y75" s="93"/>
      <c r="Z75" s="94"/>
      <c r="AA75" s="94"/>
    </row>
    <row r="76" spans="1:27" s="95" customFormat="1" ht="94.5" customHeight="1" x14ac:dyDescent="0.25">
      <c r="A76" s="656"/>
      <c r="B76" s="747"/>
      <c r="C76" s="20" t="s">
        <v>56</v>
      </c>
      <c r="D76" s="20">
        <v>6</v>
      </c>
      <c r="E76" s="188">
        <f t="shared" si="65"/>
        <v>47.9</v>
      </c>
      <c r="F76" s="13">
        <v>0.66666666666666663</v>
      </c>
      <c r="G76" s="20">
        <v>7</v>
      </c>
      <c r="H76" s="13">
        <v>0.99930555555555556</v>
      </c>
      <c r="I76" s="20">
        <f t="shared" si="66"/>
        <v>7</v>
      </c>
      <c r="J76" s="757"/>
      <c r="K76" s="747"/>
      <c r="L76" s="751"/>
      <c r="M76" s="747"/>
      <c r="N76" s="126">
        <f t="shared" si="0"/>
        <v>479</v>
      </c>
      <c r="O76" s="20">
        <v>11627</v>
      </c>
      <c r="P76" s="158">
        <f t="shared" si="1"/>
        <v>5569333</v>
      </c>
      <c r="Q76" s="20">
        <v>0</v>
      </c>
      <c r="R76" s="192"/>
      <c r="S76" s="266">
        <f t="shared" si="7"/>
        <v>11627</v>
      </c>
      <c r="T76" s="266">
        <f t="shared" si="8"/>
        <v>5569333</v>
      </c>
      <c r="U76" s="266">
        <f t="shared" si="9"/>
        <v>0</v>
      </c>
      <c r="V76" s="92"/>
      <c r="W76" s="92"/>
      <c r="X76" s="92"/>
      <c r="Y76" s="93"/>
      <c r="Z76" s="94"/>
      <c r="AA76" s="94"/>
    </row>
    <row r="77" spans="1:27" s="95" customFormat="1" ht="162.75" customHeight="1" x14ac:dyDescent="0.25">
      <c r="A77" s="20">
        <v>30</v>
      </c>
      <c r="B77" s="14" t="s">
        <v>1249</v>
      </c>
      <c r="C77" s="100" t="s">
        <v>1</v>
      </c>
      <c r="D77" s="20">
        <v>7</v>
      </c>
      <c r="E77" s="188">
        <f t="shared" si="65"/>
        <v>98</v>
      </c>
      <c r="F77" s="13">
        <v>0.25</v>
      </c>
      <c r="G77" s="20">
        <v>8</v>
      </c>
      <c r="H77" s="13">
        <v>0.83333333333333337</v>
      </c>
      <c r="I77" s="20">
        <v>8</v>
      </c>
      <c r="J77" s="20" t="s">
        <v>1117</v>
      </c>
      <c r="K77" s="341" t="s">
        <v>1318</v>
      </c>
      <c r="L77" s="20" t="s">
        <v>66</v>
      </c>
      <c r="M77" s="288" t="s">
        <v>1250</v>
      </c>
      <c r="N77" s="126">
        <f t="shared" si="0"/>
        <v>840</v>
      </c>
      <c r="O77" s="20">
        <v>6875</v>
      </c>
      <c r="P77" s="158">
        <f t="shared" si="1"/>
        <v>5775000</v>
      </c>
      <c r="Q77" s="20">
        <v>6</v>
      </c>
      <c r="R77" s="192"/>
      <c r="S77" s="266">
        <f t="shared" si="7"/>
        <v>6875</v>
      </c>
      <c r="T77" s="266">
        <f t="shared" si="8"/>
        <v>5775000</v>
      </c>
      <c r="U77" s="266">
        <f t="shared" si="9"/>
        <v>0</v>
      </c>
      <c r="V77" s="92"/>
      <c r="W77" s="92"/>
      <c r="X77" s="92"/>
      <c r="Y77" s="93"/>
      <c r="Z77" s="94"/>
      <c r="AA77" s="94"/>
    </row>
    <row r="78" spans="1:27" s="95" customFormat="1" ht="93" customHeight="1" x14ac:dyDescent="0.25">
      <c r="A78" s="20">
        <v>31</v>
      </c>
      <c r="B78" s="14" t="s">
        <v>1294</v>
      </c>
      <c r="C78" s="100" t="s">
        <v>1</v>
      </c>
      <c r="D78" s="20">
        <v>0</v>
      </c>
      <c r="E78" s="188">
        <f t="shared" si="65"/>
        <v>0</v>
      </c>
      <c r="F78" s="13">
        <v>0.25</v>
      </c>
      <c r="G78" s="20">
        <v>8</v>
      </c>
      <c r="H78" s="13">
        <v>0.83333333333333337</v>
      </c>
      <c r="I78" s="20">
        <v>8</v>
      </c>
      <c r="J78" s="20" t="s">
        <v>1117</v>
      </c>
      <c r="K78" s="341" t="s">
        <v>1254</v>
      </c>
      <c r="L78" s="20" t="s">
        <v>66</v>
      </c>
      <c r="M78" s="288" t="s">
        <v>1251</v>
      </c>
      <c r="N78" s="126">
        <f t="shared" si="0"/>
        <v>840</v>
      </c>
      <c r="O78" s="20">
        <v>0</v>
      </c>
      <c r="P78" s="158">
        <f t="shared" si="1"/>
        <v>0</v>
      </c>
      <c r="Q78" s="20">
        <v>6</v>
      </c>
      <c r="R78" s="192"/>
      <c r="S78" s="266">
        <f t="shared" si="7"/>
        <v>0</v>
      </c>
      <c r="T78" s="266">
        <f t="shared" si="8"/>
        <v>0</v>
      </c>
      <c r="U78" s="266">
        <f t="shared" si="9"/>
        <v>0</v>
      </c>
      <c r="V78" s="92"/>
      <c r="W78" s="92"/>
      <c r="X78" s="92"/>
      <c r="Y78" s="93"/>
      <c r="Z78" s="94"/>
      <c r="AA78" s="94"/>
    </row>
    <row r="79" spans="1:27" s="95" customFormat="1" ht="108" customHeight="1" x14ac:dyDescent="0.25">
      <c r="A79" s="20">
        <v>32</v>
      </c>
      <c r="B79" s="14" t="s">
        <v>1252</v>
      </c>
      <c r="C79" s="100" t="s">
        <v>1</v>
      </c>
      <c r="D79" s="20">
        <v>7</v>
      </c>
      <c r="E79" s="188">
        <f t="shared" ref="E79" si="67">+N79/60*D79</f>
        <v>98</v>
      </c>
      <c r="F79" s="13">
        <v>0.25</v>
      </c>
      <c r="G79" s="20">
        <v>8</v>
      </c>
      <c r="H79" s="13">
        <v>0.83333333333333337</v>
      </c>
      <c r="I79" s="20">
        <v>8</v>
      </c>
      <c r="J79" s="20" t="s">
        <v>1117</v>
      </c>
      <c r="K79" s="341" t="s">
        <v>1255</v>
      </c>
      <c r="L79" s="20" t="s">
        <v>66</v>
      </c>
      <c r="M79" s="288" t="s">
        <v>1253</v>
      </c>
      <c r="N79" s="126">
        <f t="shared" si="0"/>
        <v>840</v>
      </c>
      <c r="O79" s="20">
        <v>1</v>
      </c>
      <c r="P79" s="158">
        <f t="shared" si="1"/>
        <v>840</v>
      </c>
      <c r="Q79" s="20">
        <v>6</v>
      </c>
      <c r="R79" s="192"/>
      <c r="S79" s="266">
        <f t="shared" si="7"/>
        <v>1</v>
      </c>
      <c r="T79" s="266">
        <f t="shared" si="8"/>
        <v>840</v>
      </c>
      <c r="U79" s="266">
        <f t="shared" si="9"/>
        <v>0</v>
      </c>
      <c r="V79" s="92"/>
      <c r="W79" s="92"/>
      <c r="X79" s="92"/>
      <c r="Y79" s="93"/>
      <c r="Z79" s="94"/>
      <c r="AA79" s="94"/>
    </row>
    <row r="80" spans="1:27" s="95" customFormat="1" ht="313.5" customHeight="1" x14ac:dyDescent="0.25">
      <c r="A80" s="19">
        <v>33</v>
      </c>
      <c r="B80" s="349" t="s">
        <v>1257</v>
      </c>
      <c r="C80" s="18" t="s">
        <v>57</v>
      </c>
      <c r="D80" s="20">
        <v>11</v>
      </c>
      <c r="E80" s="3"/>
      <c r="F80" s="290">
        <v>0.25</v>
      </c>
      <c r="G80" s="18">
        <v>8</v>
      </c>
      <c r="H80" s="290">
        <v>0.5</v>
      </c>
      <c r="I80" s="18">
        <v>8</v>
      </c>
      <c r="J80" s="18" t="s">
        <v>1256</v>
      </c>
      <c r="K80" s="327" t="s">
        <v>1375</v>
      </c>
      <c r="L80" s="306" t="s">
        <v>1346</v>
      </c>
      <c r="M80" s="327" t="s">
        <v>1325</v>
      </c>
      <c r="N80" s="126">
        <f t="shared" si="0"/>
        <v>360</v>
      </c>
      <c r="O80" s="306">
        <v>8346</v>
      </c>
      <c r="P80" s="158">
        <f t="shared" ref="P80" si="68">O80*N80</f>
        <v>3004560</v>
      </c>
      <c r="Q80" s="306">
        <v>15</v>
      </c>
      <c r="R80" s="192"/>
      <c r="S80" s="266">
        <f t="shared" ref="S80" si="69">O80</f>
        <v>8346</v>
      </c>
      <c r="T80" s="266">
        <f t="shared" ref="T80" si="70">P80</f>
        <v>3004560</v>
      </c>
      <c r="U80" s="266">
        <f t="shared" ref="U80" si="71">IF(N80&gt;5,0,O80)</f>
        <v>0</v>
      </c>
      <c r="V80" s="92"/>
      <c r="W80" s="92"/>
      <c r="X80" s="92"/>
      <c r="Y80" s="93"/>
      <c r="Z80" s="94"/>
      <c r="AA80" s="94"/>
    </row>
    <row r="81" spans="1:28" s="95" customFormat="1" ht="247.5" customHeight="1" x14ac:dyDescent="0.25">
      <c r="A81" s="24"/>
      <c r="B81" s="347"/>
      <c r="C81" s="18" t="s">
        <v>57</v>
      </c>
      <c r="D81" s="20"/>
      <c r="E81" s="3"/>
      <c r="F81" s="290"/>
      <c r="G81" s="18"/>
      <c r="H81" s="290"/>
      <c r="I81" s="18"/>
      <c r="J81" s="18"/>
      <c r="K81" s="298" t="s">
        <v>1376</v>
      </c>
      <c r="L81" s="307"/>
      <c r="M81" s="348"/>
      <c r="N81" s="126"/>
      <c r="O81" s="306"/>
      <c r="P81" s="158"/>
      <c r="Q81" s="306"/>
      <c r="R81" s="192"/>
      <c r="S81" s="266"/>
      <c r="T81" s="266"/>
      <c r="U81" s="266"/>
      <c r="V81" s="92"/>
      <c r="W81" s="92"/>
      <c r="X81" s="92"/>
      <c r="Y81" s="93"/>
      <c r="Z81" s="94"/>
      <c r="AA81" s="94"/>
    </row>
    <row r="82" spans="1:28" s="95" customFormat="1" ht="188.25" customHeight="1" x14ac:dyDescent="0.25">
      <c r="A82" s="24">
        <v>34</v>
      </c>
      <c r="B82" s="342" t="s">
        <v>1258</v>
      </c>
      <c r="C82" s="18" t="s">
        <v>57</v>
      </c>
      <c r="D82" s="20">
        <v>5</v>
      </c>
      <c r="E82" s="3"/>
      <c r="F82" s="290">
        <v>0.25</v>
      </c>
      <c r="G82" s="18">
        <v>8</v>
      </c>
      <c r="H82" s="290">
        <v>0.5</v>
      </c>
      <c r="I82" s="18">
        <v>8</v>
      </c>
      <c r="J82" s="18" t="s">
        <v>57</v>
      </c>
      <c r="K82" s="330" t="s">
        <v>1344</v>
      </c>
      <c r="L82" s="307" t="s">
        <v>1345</v>
      </c>
      <c r="M82" s="327" t="s">
        <v>1324</v>
      </c>
      <c r="N82" s="126">
        <f t="shared" si="0"/>
        <v>360</v>
      </c>
      <c r="O82" s="306">
        <v>8060</v>
      </c>
      <c r="P82" s="158">
        <f t="shared" si="1"/>
        <v>2901600</v>
      </c>
      <c r="Q82" s="306">
        <v>15</v>
      </c>
      <c r="R82" s="192"/>
      <c r="S82" s="266">
        <f t="shared" si="7"/>
        <v>8060</v>
      </c>
      <c r="T82" s="266">
        <f t="shared" si="8"/>
        <v>2901600</v>
      </c>
      <c r="U82" s="266">
        <f t="shared" si="9"/>
        <v>0</v>
      </c>
      <c r="V82" s="92"/>
      <c r="W82" s="92"/>
      <c r="X82" s="92"/>
      <c r="Y82" s="93"/>
      <c r="Z82" s="94"/>
      <c r="AA82" s="94"/>
    </row>
    <row r="83" spans="1:28" s="95" customFormat="1" ht="45" customHeight="1" x14ac:dyDescent="0.25">
      <c r="A83" s="331">
        <v>35</v>
      </c>
      <c r="B83" s="332" t="s">
        <v>1354</v>
      </c>
      <c r="C83" s="20" t="s">
        <v>63</v>
      </c>
      <c r="D83" s="20">
        <v>2</v>
      </c>
      <c r="E83" s="188">
        <f t="shared" ref="E83" si="72">+N83/60*D83</f>
        <v>4</v>
      </c>
      <c r="F83" s="13">
        <v>0.29166666666666669</v>
      </c>
      <c r="G83" s="20">
        <v>8</v>
      </c>
      <c r="H83" s="13">
        <v>0.375</v>
      </c>
      <c r="I83" s="20">
        <f t="shared" ref="I83" si="73">+G83</f>
        <v>8</v>
      </c>
      <c r="J83" s="333"/>
      <c r="K83" s="301" t="s">
        <v>1204</v>
      </c>
      <c r="L83" s="313"/>
      <c r="M83" s="301" t="s">
        <v>1355</v>
      </c>
      <c r="N83" s="126">
        <f t="shared" si="0"/>
        <v>120</v>
      </c>
      <c r="O83" s="20">
        <v>2554</v>
      </c>
      <c r="P83" s="158">
        <f t="shared" si="1"/>
        <v>306480</v>
      </c>
      <c r="Q83" s="20">
        <v>2</v>
      </c>
      <c r="R83" s="192"/>
      <c r="S83" s="266">
        <f t="shared" ref="S83" si="74">O83</f>
        <v>2554</v>
      </c>
      <c r="T83" s="266">
        <f t="shared" ref="T83" si="75">P83</f>
        <v>306480</v>
      </c>
      <c r="U83" s="266">
        <f t="shared" ref="U83" si="76">IF(N83&gt;5,0,O83)</f>
        <v>0</v>
      </c>
      <c r="V83" s="92"/>
      <c r="W83" s="92"/>
      <c r="X83" s="92"/>
      <c r="Y83" s="93"/>
      <c r="Z83" s="94"/>
      <c r="AA83" s="94"/>
    </row>
    <row r="84" spans="1:28" s="95" customFormat="1" ht="28.5" customHeight="1" x14ac:dyDescent="0.25">
      <c r="A84" s="698" t="s">
        <v>1357</v>
      </c>
      <c r="B84" s="699"/>
      <c r="C84" s="699"/>
      <c r="D84" s="699"/>
      <c r="E84" s="699"/>
      <c r="F84" s="699"/>
      <c r="G84" s="699"/>
      <c r="H84" s="699"/>
      <c r="I84" s="699"/>
      <c r="J84" s="699"/>
      <c r="K84" s="699"/>
      <c r="L84" s="699"/>
      <c r="M84" s="699"/>
      <c r="N84" s="699"/>
      <c r="O84" s="699"/>
      <c r="P84" s="699"/>
      <c r="Q84" s="700"/>
      <c r="R84" s="90"/>
      <c r="S84" s="91"/>
      <c r="T84" s="91"/>
      <c r="U84" s="91"/>
      <c r="V84" s="92"/>
      <c r="W84" s="92"/>
      <c r="X84" s="92"/>
      <c r="Y84" s="93"/>
      <c r="Z84" s="94"/>
      <c r="AA84" s="94"/>
    </row>
    <row r="85" spans="1:28" s="95" customFormat="1" ht="52.5" customHeight="1" x14ac:dyDescent="0.25">
      <c r="A85" s="255" t="s">
        <v>7</v>
      </c>
      <c r="B85" s="168" t="s">
        <v>147</v>
      </c>
      <c r="C85" s="89" t="s">
        <v>1356</v>
      </c>
      <c r="D85" s="89">
        <v>15</v>
      </c>
      <c r="E85" s="169">
        <v>0.47916666666666669</v>
      </c>
      <c r="F85" s="102">
        <v>0.83333333333333337</v>
      </c>
      <c r="G85" s="156">
        <v>5</v>
      </c>
      <c r="H85" s="102">
        <v>1</v>
      </c>
      <c r="I85" s="156">
        <f>+G85</f>
        <v>5</v>
      </c>
      <c r="J85" s="168"/>
      <c r="K85" s="165" t="s">
        <v>150</v>
      </c>
      <c r="L85" s="170"/>
      <c r="M85" s="158"/>
      <c r="N85" s="158"/>
      <c r="O85" s="158"/>
      <c r="P85" s="89"/>
      <c r="Q85" s="89"/>
      <c r="R85" s="90"/>
      <c r="S85" s="91"/>
      <c r="T85" s="91"/>
      <c r="U85" s="91"/>
      <c r="V85" s="92"/>
      <c r="W85" s="92"/>
      <c r="X85" s="92"/>
      <c r="Y85" s="93"/>
      <c r="Z85" s="94"/>
      <c r="AA85" s="94"/>
    </row>
    <row r="86" spans="1:28" s="95" customFormat="1" ht="28.5" customHeight="1" x14ac:dyDescent="0.25">
      <c r="A86" s="698" t="s">
        <v>1359</v>
      </c>
      <c r="B86" s="699"/>
      <c r="C86" s="699"/>
      <c r="D86" s="699"/>
      <c r="E86" s="699"/>
      <c r="F86" s="699"/>
      <c r="G86" s="699"/>
      <c r="H86" s="699"/>
      <c r="I86" s="699"/>
      <c r="J86" s="699"/>
      <c r="K86" s="699"/>
      <c r="L86" s="699"/>
      <c r="M86" s="699"/>
      <c r="N86" s="699"/>
      <c r="O86" s="699"/>
      <c r="P86" s="699"/>
      <c r="Q86" s="700"/>
      <c r="R86" s="90"/>
      <c r="S86" s="91"/>
      <c r="T86" s="91"/>
      <c r="U86" s="91"/>
      <c r="V86" s="92"/>
      <c r="W86" s="92"/>
      <c r="X86" s="92"/>
      <c r="Y86" s="93"/>
      <c r="Z86" s="94"/>
      <c r="AA86" s="94"/>
    </row>
    <row r="87" spans="1:28" s="95" customFormat="1" ht="52.5" customHeight="1" x14ac:dyDescent="0.25">
      <c r="A87" s="255" t="s">
        <v>7</v>
      </c>
      <c r="B87" s="168" t="s">
        <v>147</v>
      </c>
      <c r="C87" s="89" t="s">
        <v>1358</v>
      </c>
      <c r="D87" s="89">
        <v>15</v>
      </c>
      <c r="E87" s="169">
        <v>0.47916666666666669</v>
      </c>
      <c r="F87" s="102">
        <v>0</v>
      </c>
      <c r="G87" s="156">
        <v>6</v>
      </c>
      <c r="H87" s="102">
        <v>0.39583333333333331</v>
      </c>
      <c r="I87" s="156">
        <f>+G87</f>
        <v>6</v>
      </c>
      <c r="J87" s="168"/>
      <c r="K87" s="165" t="s">
        <v>150</v>
      </c>
      <c r="L87" s="170"/>
      <c r="M87" s="158"/>
      <c r="N87" s="158"/>
      <c r="O87" s="158"/>
      <c r="P87" s="89"/>
      <c r="Q87" s="89"/>
      <c r="R87" s="90"/>
      <c r="S87" s="91"/>
      <c r="T87" s="91"/>
      <c r="U87" s="91"/>
      <c r="V87" s="92"/>
      <c r="W87" s="92"/>
      <c r="X87" s="92"/>
      <c r="Y87" s="93"/>
      <c r="Z87" s="94"/>
      <c r="AA87" s="94"/>
    </row>
    <row r="88" spans="1:28" s="95" customFormat="1" ht="52.5" customHeight="1" x14ac:dyDescent="0.25">
      <c r="A88" s="255" t="s">
        <v>8</v>
      </c>
      <c r="B88" s="168" t="s">
        <v>147</v>
      </c>
      <c r="C88" s="89" t="s">
        <v>1358</v>
      </c>
      <c r="D88" s="89">
        <v>15</v>
      </c>
      <c r="E88" s="169">
        <v>0.47916666666666669</v>
      </c>
      <c r="F88" s="102">
        <v>0.47916666666666669</v>
      </c>
      <c r="G88" s="156">
        <v>6</v>
      </c>
      <c r="H88" s="102">
        <v>0.70833333333333337</v>
      </c>
      <c r="I88" s="156">
        <f>+G88</f>
        <v>6</v>
      </c>
      <c r="J88" s="168"/>
      <c r="K88" s="165" t="s">
        <v>150</v>
      </c>
      <c r="L88" s="170"/>
      <c r="M88" s="158"/>
      <c r="N88" s="158"/>
      <c r="O88" s="158"/>
      <c r="P88" s="89"/>
      <c r="Q88" s="89"/>
      <c r="R88" s="90"/>
      <c r="S88" s="91"/>
      <c r="T88" s="91"/>
      <c r="U88" s="91"/>
      <c r="V88" s="92"/>
      <c r="W88" s="92"/>
      <c r="X88" s="92"/>
      <c r="Y88" s="93"/>
      <c r="Z88" s="94"/>
      <c r="AA88" s="94"/>
    </row>
    <row r="89" spans="1:28" s="95" customFormat="1" ht="52.5" customHeight="1" x14ac:dyDescent="0.25">
      <c r="A89" s="255" t="s">
        <v>9</v>
      </c>
      <c r="B89" s="168" t="s">
        <v>147</v>
      </c>
      <c r="C89" s="89" t="s">
        <v>1358</v>
      </c>
      <c r="D89" s="89">
        <v>15</v>
      </c>
      <c r="E89" s="169">
        <v>0.47916666666666669</v>
      </c>
      <c r="F89" s="102">
        <v>0.83333333333333337</v>
      </c>
      <c r="G89" s="156">
        <v>6</v>
      </c>
      <c r="H89" s="102">
        <v>1</v>
      </c>
      <c r="I89" s="156">
        <f>+G89</f>
        <v>6</v>
      </c>
      <c r="J89" s="168"/>
      <c r="K89" s="165" t="s">
        <v>150</v>
      </c>
      <c r="L89" s="170"/>
      <c r="M89" s="158"/>
      <c r="N89" s="158"/>
      <c r="O89" s="158"/>
      <c r="P89" s="89"/>
      <c r="Q89" s="89"/>
      <c r="R89" s="90"/>
      <c r="S89" s="91"/>
      <c r="T89" s="91"/>
      <c r="U89" s="91"/>
      <c r="V89" s="92"/>
      <c r="W89" s="92"/>
      <c r="X89" s="92"/>
      <c r="Y89" s="93"/>
      <c r="Z89" s="94"/>
      <c r="AA89" s="94"/>
    </row>
    <row r="90" spans="1:28" s="95" customFormat="1" ht="28.5" customHeight="1" x14ac:dyDescent="0.25">
      <c r="A90" s="698" t="s">
        <v>1360</v>
      </c>
      <c r="B90" s="699"/>
      <c r="C90" s="699"/>
      <c r="D90" s="699"/>
      <c r="E90" s="699"/>
      <c r="F90" s="699"/>
      <c r="G90" s="699"/>
      <c r="H90" s="699"/>
      <c r="I90" s="699"/>
      <c r="J90" s="699"/>
      <c r="K90" s="699"/>
      <c r="L90" s="699"/>
      <c r="M90" s="699"/>
      <c r="N90" s="699"/>
      <c r="O90" s="699"/>
      <c r="P90" s="699"/>
      <c r="Q90" s="700"/>
      <c r="R90" s="90"/>
      <c r="S90" s="91"/>
      <c r="T90" s="91"/>
      <c r="U90" s="91"/>
      <c r="V90" s="92"/>
      <c r="W90" s="92"/>
      <c r="X90" s="92"/>
      <c r="Y90" s="93"/>
      <c r="Z90" s="94"/>
      <c r="AA90" s="94"/>
    </row>
    <row r="91" spans="1:28" s="95" customFormat="1" ht="52.5" customHeight="1" x14ac:dyDescent="0.25">
      <c r="A91" s="255" t="s">
        <v>7</v>
      </c>
      <c r="B91" s="168" t="s">
        <v>147</v>
      </c>
      <c r="C91" s="89" t="s">
        <v>1358</v>
      </c>
      <c r="D91" s="89">
        <v>15</v>
      </c>
      <c r="E91" s="169">
        <v>0.47916666666666669</v>
      </c>
      <c r="F91" s="102">
        <v>0.25</v>
      </c>
      <c r="G91" s="156">
        <v>7</v>
      </c>
      <c r="H91" s="102">
        <v>0.91666666666666663</v>
      </c>
      <c r="I91" s="156">
        <f>+G91</f>
        <v>7</v>
      </c>
      <c r="J91" s="168"/>
      <c r="K91" s="165" t="s">
        <v>150</v>
      </c>
      <c r="L91" s="170"/>
      <c r="M91" s="158"/>
      <c r="N91" s="158"/>
      <c r="O91" s="158"/>
      <c r="P91" s="89"/>
      <c r="Q91" s="89"/>
      <c r="R91" s="90"/>
      <c r="S91" s="91"/>
      <c r="T91" s="91"/>
      <c r="U91" s="91"/>
      <c r="V91" s="92"/>
      <c r="W91" s="92"/>
      <c r="X91" s="92"/>
      <c r="Y91" s="93"/>
      <c r="Z91" s="94"/>
      <c r="AA91" s="94"/>
    </row>
    <row r="92" spans="1:28" s="95" customFormat="1" ht="28.5" customHeight="1" x14ac:dyDescent="0.25">
      <c r="A92" s="698" t="s">
        <v>1361</v>
      </c>
      <c r="B92" s="699"/>
      <c r="C92" s="699"/>
      <c r="D92" s="699"/>
      <c r="E92" s="699"/>
      <c r="F92" s="699"/>
      <c r="G92" s="699"/>
      <c r="H92" s="699"/>
      <c r="I92" s="699"/>
      <c r="J92" s="699"/>
      <c r="K92" s="699"/>
      <c r="L92" s="699"/>
      <c r="M92" s="699"/>
      <c r="N92" s="699"/>
      <c r="O92" s="699"/>
      <c r="P92" s="699"/>
      <c r="Q92" s="700"/>
      <c r="R92" s="90"/>
      <c r="S92" s="91"/>
      <c r="T92" s="91"/>
      <c r="U92" s="91"/>
      <c r="V92" s="92"/>
      <c r="W92" s="92"/>
      <c r="X92" s="92"/>
      <c r="Y92" s="93"/>
      <c r="Z92" s="94"/>
      <c r="AA92" s="94"/>
    </row>
    <row r="93" spans="1:28" s="95" customFormat="1" ht="52.5" customHeight="1" x14ac:dyDescent="0.25">
      <c r="A93" s="255" t="s">
        <v>7</v>
      </c>
      <c r="B93" s="168" t="s">
        <v>147</v>
      </c>
      <c r="C93" s="89" t="s">
        <v>1358</v>
      </c>
      <c r="D93" s="89">
        <v>15</v>
      </c>
      <c r="E93" s="169">
        <v>0.47916666666666669</v>
      </c>
      <c r="F93" s="102">
        <v>0</v>
      </c>
      <c r="G93" s="156">
        <v>8</v>
      </c>
      <c r="H93" s="102">
        <v>0.39583333333333331</v>
      </c>
      <c r="I93" s="156">
        <f>+G93</f>
        <v>8</v>
      </c>
      <c r="J93" s="168"/>
      <c r="K93" s="165" t="s">
        <v>150</v>
      </c>
      <c r="L93" s="170"/>
      <c r="M93" s="158"/>
      <c r="N93" s="158"/>
      <c r="O93" s="158"/>
      <c r="P93" s="89"/>
      <c r="Q93" s="89"/>
      <c r="R93" s="90"/>
      <c r="S93" s="91"/>
      <c r="T93" s="91"/>
      <c r="U93" s="91"/>
      <c r="V93" s="92"/>
      <c r="W93" s="92"/>
      <c r="X93" s="92"/>
      <c r="Y93" s="93"/>
      <c r="Z93" s="94"/>
      <c r="AA93" s="94"/>
    </row>
    <row r="94" spans="1:28" s="269" customFormat="1" ht="34.5" customHeight="1" x14ac:dyDescent="0.25">
      <c r="A94" s="255" t="s">
        <v>34</v>
      </c>
      <c r="B94" s="267" t="s">
        <v>53</v>
      </c>
      <c r="C94" s="124"/>
      <c r="D94" s="256"/>
      <c r="E94" s="308">
        <f t="shared" ref="E94" si="77">+N94/60*D94</f>
        <v>0</v>
      </c>
      <c r="F94" s="102"/>
      <c r="G94" s="156"/>
      <c r="H94" s="102"/>
      <c r="I94" s="89"/>
      <c r="J94" s="102"/>
      <c r="K94" s="154"/>
      <c r="L94" s="155"/>
      <c r="M94" s="154"/>
      <c r="N94" s="126">
        <f t="shared" si="0"/>
        <v>0</v>
      </c>
      <c r="O94" s="126"/>
      <c r="P94" s="158">
        <f t="shared" si="1"/>
        <v>0</v>
      </c>
      <c r="Q94" s="156"/>
      <c r="R94" s="192"/>
      <c r="S94" s="266">
        <f t="shared" ref="S94:T94" si="78">O94</f>
        <v>0</v>
      </c>
      <c r="T94" s="266">
        <f t="shared" si="78"/>
        <v>0</v>
      </c>
      <c r="U94" s="266">
        <f t="shared" ref="U94" si="79">IF(N94&gt;5,0,O94)</f>
        <v>0</v>
      </c>
      <c r="V94" s="92">
        <f>P94</f>
        <v>0</v>
      </c>
      <c r="W94" s="92">
        <f>O94</f>
        <v>0</v>
      </c>
      <c r="X94" s="268"/>
      <c r="Y94" s="93">
        <f>IF(RIGHT(I94,2)="11",O94,0)</f>
        <v>0</v>
      </c>
      <c r="Z94" s="94">
        <f>IF(RIGHT(I94,2)="11",P94,0)</f>
        <v>0</v>
      </c>
      <c r="AA94" s="94">
        <f>+IF(RIGHT(I94,2)="12",O94,0)</f>
        <v>0</v>
      </c>
      <c r="AB94" s="95">
        <f>+IF(RIGHT(I94,2)="12",P94,0)</f>
        <v>0</v>
      </c>
    </row>
    <row r="95" spans="1:28" s="95" customFormat="1" ht="79.5" customHeight="1" x14ac:dyDescent="0.25">
      <c r="A95" s="20">
        <v>1</v>
      </c>
      <c r="B95" s="300" t="s">
        <v>1305</v>
      </c>
      <c r="C95" s="20" t="s">
        <v>63</v>
      </c>
      <c r="D95" s="20">
        <v>0.1</v>
      </c>
      <c r="E95" s="20"/>
      <c r="F95" s="13">
        <v>0.29166666666666669</v>
      </c>
      <c r="G95" s="20">
        <v>5</v>
      </c>
      <c r="H95" s="13">
        <v>0.375</v>
      </c>
      <c r="I95" s="20">
        <f>G95</f>
        <v>5</v>
      </c>
      <c r="J95" s="296" t="s">
        <v>1147</v>
      </c>
      <c r="K95" s="299" t="s">
        <v>1319</v>
      </c>
      <c r="L95" s="20" t="s">
        <v>66</v>
      </c>
      <c r="M95" s="14" t="s">
        <v>1306</v>
      </c>
      <c r="N95" s="20">
        <f t="shared" ref="N95:N103" si="80">(H95-F95)*24*60</f>
        <v>119.99999999999997</v>
      </c>
      <c r="O95" s="20">
        <v>213</v>
      </c>
      <c r="P95" s="20">
        <v>25560</v>
      </c>
      <c r="Q95" s="20">
        <v>3</v>
      </c>
      <c r="R95" s="101"/>
      <c r="S95" s="266"/>
      <c r="T95" s="266"/>
      <c r="U95" s="266"/>
    </row>
    <row r="96" spans="1:28" s="95" customFormat="1" ht="79.5" customHeight="1" x14ac:dyDescent="0.25">
      <c r="A96" s="20">
        <v>2</v>
      </c>
      <c r="B96" s="300" t="s">
        <v>1307</v>
      </c>
      <c r="C96" s="20" t="s">
        <v>63</v>
      </c>
      <c r="D96" s="20">
        <v>0.1</v>
      </c>
      <c r="E96" s="20"/>
      <c r="F96" s="13">
        <v>0.39583333333333331</v>
      </c>
      <c r="G96" s="20">
        <v>5</v>
      </c>
      <c r="H96" s="13">
        <v>0.47916666666666669</v>
      </c>
      <c r="I96" s="20">
        <f t="shared" ref="I96:I103" si="81">G96</f>
        <v>5</v>
      </c>
      <c r="J96" s="296" t="s">
        <v>1147</v>
      </c>
      <c r="K96" s="299" t="s">
        <v>1319</v>
      </c>
      <c r="L96" s="20" t="s">
        <v>66</v>
      </c>
      <c r="M96" s="14" t="s">
        <v>1104</v>
      </c>
      <c r="N96" s="20">
        <f t="shared" si="80"/>
        <v>120.00000000000006</v>
      </c>
      <c r="O96" s="20">
        <v>188</v>
      </c>
      <c r="P96" s="20">
        <v>16920</v>
      </c>
      <c r="Q96" s="20">
        <v>3</v>
      </c>
      <c r="R96" s="101"/>
      <c r="S96" s="266"/>
      <c r="T96" s="266"/>
      <c r="U96" s="266"/>
    </row>
    <row r="97" spans="1:21" s="95" customFormat="1" ht="79.5" customHeight="1" x14ac:dyDescent="0.25">
      <c r="A97" s="20">
        <v>3</v>
      </c>
      <c r="B97" s="300" t="s">
        <v>1308</v>
      </c>
      <c r="C97" s="20" t="s">
        <v>63</v>
      </c>
      <c r="D97" s="20">
        <v>0.1</v>
      </c>
      <c r="E97" s="20"/>
      <c r="F97" s="13">
        <v>0.54166666666666663</v>
      </c>
      <c r="G97" s="20">
        <v>5</v>
      </c>
      <c r="H97" s="13">
        <v>0.625</v>
      </c>
      <c r="I97" s="20">
        <f t="shared" si="81"/>
        <v>5</v>
      </c>
      <c r="J97" s="296" t="s">
        <v>1147</v>
      </c>
      <c r="K97" s="299" t="s">
        <v>1319</v>
      </c>
      <c r="L97" s="20" t="s">
        <v>66</v>
      </c>
      <c r="M97" s="14" t="s">
        <v>1309</v>
      </c>
      <c r="N97" s="20">
        <f t="shared" si="80"/>
        <v>120.00000000000006</v>
      </c>
      <c r="O97" s="20">
        <v>205</v>
      </c>
      <c r="P97" s="20">
        <v>18449.999999999982</v>
      </c>
      <c r="Q97" s="20">
        <v>3</v>
      </c>
      <c r="R97" s="101"/>
      <c r="S97" s="266"/>
      <c r="T97" s="266"/>
      <c r="U97" s="266"/>
    </row>
    <row r="98" spans="1:21" s="95" customFormat="1" ht="79.5" customHeight="1" x14ac:dyDescent="0.25">
      <c r="A98" s="20">
        <v>4</v>
      </c>
      <c r="B98" s="300" t="s">
        <v>1310</v>
      </c>
      <c r="C98" s="20" t="s">
        <v>63</v>
      </c>
      <c r="D98" s="20">
        <v>0.1</v>
      </c>
      <c r="E98" s="20"/>
      <c r="F98" s="13">
        <v>0.29166666666666669</v>
      </c>
      <c r="G98" s="20">
        <v>6</v>
      </c>
      <c r="H98" s="13">
        <v>0.375</v>
      </c>
      <c r="I98" s="20">
        <f t="shared" si="81"/>
        <v>6</v>
      </c>
      <c r="J98" s="296" t="s">
        <v>1147</v>
      </c>
      <c r="K98" s="299" t="s">
        <v>1319</v>
      </c>
      <c r="L98" s="20" t="s">
        <v>66</v>
      </c>
      <c r="M98" s="14" t="s">
        <v>1309</v>
      </c>
      <c r="N98" s="20">
        <f t="shared" si="80"/>
        <v>119.99999999999997</v>
      </c>
      <c r="O98" s="20">
        <v>100</v>
      </c>
      <c r="P98" s="20">
        <v>9000</v>
      </c>
      <c r="Q98" s="20">
        <v>3</v>
      </c>
      <c r="R98" s="101"/>
      <c r="S98" s="266"/>
      <c r="T98" s="266"/>
      <c r="U98" s="266"/>
    </row>
    <row r="99" spans="1:21" s="95" customFormat="1" ht="79.5" customHeight="1" x14ac:dyDescent="0.25">
      <c r="A99" s="20">
        <v>5</v>
      </c>
      <c r="B99" s="300" t="s">
        <v>1311</v>
      </c>
      <c r="C99" s="20" t="s">
        <v>63</v>
      </c>
      <c r="D99" s="20">
        <v>0.1</v>
      </c>
      <c r="E99" s="20"/>
      <c r="F99" s="13">
        <v>0.39583333333333331</v>
      </c>
      <c r="G99" s="20">
        <v>6</v>
      </c>
      <c r="H99" s="13">
        <v>0.47916666666666669</v>
      </c>
      <c r="I99" s="20">
        <f t="shared" si="81"/>
        <v>6</v>
      </c>
      <c r="J99" s="296" t="s">
        <v>1147</v>
      </c>
      <c r="K99" s="299" t="s">
        <v>1319</v>
      </c>
      <c r="L99" s="20" t="s">
        <v>66</v>
      </c>
      <c r="M99" s="14" t="s">
        <v>1309</v>
      </c>
      <c r="N99" s="20">
        <f t="shared" si="80"/>
        <v>120.00000000000006</v>
      </c>
      <c r="O99" s="20">
        <v>223</v>
      </c>
      <c r="P99" s="20">
        <v>19440</v>
      </c>
      <c r="Q99" s="20">
        <v>3</v>
      </c>
      <c r="R99" s="101"/>
      <c r="S99" s="266"/>
      <c r="T99" s="266"/>
      <c r="U99" s="266"/>
    </row>
    <row r="100" spans="1:21" s="95" customFormat="1" ht="79.5" customHeight="1" x14ac:dyDescent="0.25">
      <c r="A100" s="20">
        <v>6</v>
      </c>
      <c r="B100" s="300" t="s">
        <v>1312</v>
      </c>
      <c r="C100" s="20" t="s">
        <v>63</v>
      </c>
      <c r="D100" s="20">
        <v>0.1</v>
      </c>
      <c r="E100" s="20"/>
      <c r="F100" s="13">
        <v>0.54166666666666663</v>
      </c>
      <c r="G100" s="20">
        <v>6</v>
      </c>
      <c r="H100" s="13">
        <v>0.625</v>
      </c>
      <c r="I100" s="20">
        <f t="shared" si="81"/>
        <v>6</v>
      </c>
      <c r="J100" s="296" t="s">
        <v>1147</v>
      </c>
      <c r="K100" s="299" t="s">
        <v>1319</v>
      </c>
      <c r="L100" s="20" t="s">
        <v>66</v>
      </c>
      <c r="M100" s="14" t="s">
        <v>1309</v>
      </c>
      <c r="N100" s="20">
        <f t="shared" si="80"/>
        <v>120.00000000000006</v>
      </c>
      <c r="O100" s="20">
        <v>216</v>
      </c>
      <c r="P100" s="20">
        <v>19440</v>
      </c>
      <c r="Q100" s="20">
        <v>3</v>
      </c>
      <c r="R100" s="101"/>
      <c r="S100" s="266"/>
      <c r="T100" s="266"/>
      <c r="U100" s="266"/>
    </row>
    <row r="101" spans="1:21" s="95" customFormat="1" ht="79.5" customHeight="1" x14ac:dyDescent="0.25">
      <c r="A101" s="20">
        <v>7</v>
      </c>
      <c r="B101" s="300" t="s">
        <v>1313</v>
      </c>
      <c r="C101" s="20" t="s">
        <v>63</v>
      </c>
      <c r="D101" s="20">
        <v>0.1</v>
      </c>
      <c r="E101" s="20"/>
      <c r="F101" s="13">
        <v>0.625</v>
      </c>
      <c r="G101" s="20">
        <v>6</v>
      </c>
      <c r="H101" s="13">
        <v>0.70833333333333337</v>
      </c>
      <c r="I101" s="20">
        <f t="shared" si="81"/>
        <v>6</v>
      </c>
      <c r="J101" s="296" t="s">
        <v>1147</v>
      </c>
      <c r="K101" s="299" t="s">
        <v>1319</v>
      </c>
      <c r="L101" s="20" t="s">
        <v>66</v>
      </c>
      <c r="M101" s="14" t="s">
        <v>1309</v>
      </c>
      <c r="N101" s="20">
        <f t="shared" si="80"/>
        <v>120.00000000000006</v>
      </c>
      <c r="O101" s="20">
        <v>219</v>
      </c>
      <c r="P101" s="20">
        <v>19440</v>
      </c>
      <c r="Q101" s="20">
        <v>3</v>
      </c>
      <c r="R101" s="101"/>
      <c r="S101" s="266"/>
      <c r="T101" s="266"/>
      <c r="U101" s="266"/>
    </row>
    <row r="102" spans="1:21" s="95" customFormat="1" ht="79.5" customHeight="1" x14ac:dyDescent="0.25">
      <c r="A102" s="20">
        <v>8</v>
      </c>
      <c r="B102" s="300" t="s">
        <v>1314</v>
      </c>
      <c r="C102" s="20" t="s">
        <v>63</v>
      </c>
      <c r="D102" s="20">
        <v>0.1</v>
      </c>
      <c r="E102" s="20"/>
      <c r="F102" s="13">
        <v>0.3125</v>
      </c>
      <c r="G102" s="20">
        <v>6</v>
      </c>
      <c r="H102" s="13">
        <v>0.41666666666666669</v>
      </c>
      <c r="I102" s="20">
        <f t="shared" ref="I102" si="82">G102</f>
        <v>6</v>
      </c>
      <c r="J102" s="20" t="s">
        <v>63</v>
      </c>
      <c r="K102" s="299" t="s">
        <v>1320</v>
      </c>
      <c r="L102" s="20" t="s">
        <v>1041</v>
      </c>
      <c r="M102" s="14" t="s">
        <v>1309</v>
      </c>
      <c r="N102" s="20">
        <f t="shared" ref="N102" si="83">(H102-F102)*24*60</f>
        <v>150.00000000000003</v>
      </c>
      <c r="O102" s="20">
        <v>211</v>
      </c>
      <c r="P102" s="20">
        <v>19440</v>
      </c>
      <c r="Q102" s="20">
        <v>3</v>
      </c>
      <c r="R102" s="101"/>
      <c r="S102" s="266"/>
      <c r="T102" s="266"/>
      <c r="U102" s="266"/>
    </row>
    <row r="103" spans="1:21" s="95" customFormat="1" ht="79.5" customHeight="1" x14ac:dyDescent="0.25">
      <c r="A103" s="20">
        <v>9</v>
      </c>
      <c r="B103" s="300" t="s">
        <v>1371</v>
      </c>
      <c r="C103" s="20" t="s">
        <v>63</v>
      </c>
      <c r="D103" s="20">
        <v>0.1</v>
      </c>
      <c r="E103" s="20"/>
      <c r="F103" s="13">
        <v>0.66666666666666663</v>
      </c>
      <c r="G103" s="20">
        <v>6</v>
      </c>
      <c r="H103" s="13">
        <v>0.83333333333333337</v>
      </c>
      <c r="I103" s="20">
        <f t="shared" si="81"/>
        <v>6</v>
      </c>
      <c r="J103" s="20" t="s">
        <v>63</v>
      </c>
      <c r="K103" s="299" t="s">
        <v>1372</v>
      </c>
      <c r="L103" s="20" t="s">
        <v>1041</v>
      </c>
      <c r="M103" s="14" t="s">
        <v>1373</v>
      </c>
      <c r="N103" s="20">
        <f t="shared" si="80"/>
        <v>240.00000000000011</v>
      </c>
      <c r="O103" s="20">
        <v>211</v>
      </c>
      <c r="P103" s="20">
        <v>19440</v>
      </c>
      <c r="Q103" s="20">
        <v>3</v>
      </c>
      <c r="R103" s="101"/>
      <c r="S103" s="266"/>
      <c r="T103" s="266"/>
      <c r="U103" s="266"/>
    </row>
    <row r="104" spans="1:21" s="95" customFormat="1" ht="79.5" customHeight="1" x14ac:dyDescent="0.25">
      <c r="A104" s="20">
        <v>10</v>
      </c>
      <c r="B104" s="294" t="s">
        <v>1260</v>
      </c>
      <c r="C104" s="20" t="s">
        <v>57</v>
      </c>
      <c r="D104" s="20">
        <v>0.1</v>
      </c>
      <c r="E104" s="20"/>
      <c r="F104" s="13">
        <v>0.25</v>
      </c>
      <c r="G104" s="343">
        <v>8</v>
      </c>
      <c r="H104" s="13">
        <v>0.45833333333333331</v>
      </c>
      <c r="I104" s="343">
        <v>8</v>
      </c>
      <c r="J104" s="20" t="s">
        <v>57</v>
      </c>
      <c r="K104" s="297" t="s">
        <v>1275</v>
      </c>
      <c r="L104" s="20" t="s">
        <v>1048</v>
      </c>
      <c r="M104" s="12" t="s">
        <v>1273</v>
      </c>
      <c r="N104" s="344">
        <f t="shared" ref="N104:N117" si="84">VALUE(HOUR(H104)*60+MINUTE(H104)+IF(SECOND(H104)&gt;2,1)-(VALUE(HOUR(F104)*60+MINUTE(F104)+IF(SECOND(F104)&gt;2,1))))</f>
        <v>300</v>
      </c>
      <c r="O104" s="2">
        <v>166</v>
      </c>
      <c r="P104" s="345">
        <f t="shared" ref="P104:P117" si="85">N104*O104</f>
        <v>49800</v>
      </c>
      <c r="Q104" s="20">
        <v>4</v>
      </c>
      <c r="R104" s="101"/>
      <c r="S104" s="266"/>
      <c r="T104" s="266"/>
      <c r="U104" s="266"/>
    </row>
    <row r="105" spans="1:21" s="95" customFormat="1" ht="79.5" customHeight="1" x14ac:dyDescent="0.25">
      <c r="A105" s="20">
        <v>11</v>
      </c>
      <c r="B105" s="294" t="s">
        <v>1261</v>
      </c>
      <c r="C105" s="20" t="s">
        <v>57</v>
      </c>
      <c r="D105" s="20">
        <v>0.1</v>
      </c>
      <c r="E105" s="20"/>
      <c r="F105" s="13">
        <v>0.25</v>
      </c>
      <c r="G105" s="343">
        <v>8</v>
      </c>
      <c r="H105" s="13">
        <v>0.45833333333333331</v>
      </c>
      <c r="I105" s="343">
        <v>8</v>
      </c>
      <c r="J105" s="20" t="s">
        <v>57</v>
      </c>
      <c r="K105" s="297" t="s">
        <v>1274</v>
      </c>
      <c r="L105" s="20" t="s">
        <v>1048</v>
      </c>
      <c r="M105" s="12" t="s">
        <v>1273</v>
      </c>
      <c r="N105" s="344">
        <f t="shared" si="84"/>
        <v>300</v>
      </c>
      <c r="O105" s="2">
        <v>114</v>
      </c>
      <c r="P105" s="345">
        <f t="shared" si="85"/>
        <v>34200</v>
      </c>
      <c r="Q105" s="20">
        <v>4</v>
      </c>
      <c r="R105" s="101"/>
      <c r="S105" s="266"/>
      <c r="T105" s="266"/>
      <c r="U105" s="266"/>
    </row>
    <row r="106" spans="1:21" s="95" customFormat="1" ht="79.5" customHeight="1" x14ac:dyDescent="0.25">
      <c r="A106" s="20">
        <v>12</v>
      </c>
      <c r="B106" s="294" t="s">
        <v>1262</v>
      </c>
      <c r="C106" s="20" t="s">
        <v>57</v>
      </c>
      <c r="D106" s="20">
        <v>0.1</v>
      </c>
      <c r="E106" s="20"/>
      <c r="F106" s="13">
        <v>0.25</v>
      </c>
      <c r="G106" s="343">
        <v>6</v>
      </c>
      <c r="H106" s="13">
        <v>0.33333333333333331</v>
      </c>
      <c r="I106" s="343">
        <v>6</v>
      </c>
      <c r="J106" s="296" t="s">
        <v>1147</v>
      </c>
      <c r="K106" s="299" t="s">
        <v>1321</v>
      </c>
      <c r="L106" s="100" t="s">
        <v>66</v>
      </c>
      <c r="M106" s="12" t="s">
        <v>1273</v>
      </c>
      <c r="N106" s="344">
        <f t="shared" si="84"/>
        <v>120</v>
      </c>
      <c r="O106" s="2">
        <v>123</v>
      </c>
      <c r="P106" s="345">
        <f t="shared" si="85"/>
        <v>14760</v>
      </c>
      <c r="Q106" s="20">
        <v>4</v>
      </c>
      <c r="R106" s="101"/>
      <c r="S106" s="266"/>
      <c r="T106" s="266"/>
      <c r="U106" s="266"/>
    </row>
    <row r="107" spans="1:21" s="95" customFormat="1" ht="79.5" customHeight="1" x14ac:dyDescent="0.25">
      <c r="A107" s="20">
        <v>13</v>
      </c>
      <c r="B107" s="294" t="s">
        <v>1263</v>
      </c>
      <c r="C107" s="20" t="s">
        <v>57</v>
      </c>
      <c r="D107" s="20">
        <v>0.1</v>
      </c>
      <c r="E107" s="20"/>
      <c r="F107" s="13">
        <v>0.33333333333333331</v>
      </c>
      <c r="G107" s="343">
        <v>6</v>
      </c>
      <c r="H107" s="13">
        <v>0.41666666666666669</v>
      </c>
      <c r="I107" s="343">
        <v>6</v>
      </c>
      <c r="J107" s="296" t="s">
        <v>1147</v>
      </c>
      <c r="K107" s="299" t="s">
        <v>1321</v>
      </c>
      <c r="L107" s="100" t="s">
        <v>66</v>
      </c>
      <c r="M107" s="12" t="s">
        <v>1273</v>
      </c>
      <c r="N107" s="344">
        <f t="shared" si="84"/>
        <v>120</v>
      </c>
      <c r="O107" s="2">
        <v>156</v>
      </c>
      <c r="P107" s="345">
        <f t="shared" si="85"/>
        <v>18720</v>
      </c>
      <c r="Q107" s="20">
        <v>4</v>
      </c>
      <c r="R107" s="101"/>
      <c r="S107" s="266"/>
      <c r="T107" s="266"/>
      <c r="U107" s="266"/>
    </row>
    <row r="108" spans="1:21" s="95" customFormat="1" ht="79.5" customHeight="1" x14ac:dyDescent="0.25">
      <c r="A108" s="20">
        <v>14</v>
      </c>
      <c r="B108" s="294" t="s">
        <v>1264</v>
      </c>
      <c r="C108" s="20" t="s">
        <v>57</v>
      </c>
      <c r="D108" s="20">
        <v>0.1</v>
      </c>
      <c r="E108" s="20"/>
      <c r="F108" s="13">
        <v>0.41666666666666669</v>
      </c>
      <c r="G108" s="343">
        <v>6</v>
      </c>
      <c r="H108" s="13">
        <v>0.5</v>
      </c>
      <c r="I108" s="343">
        <v>6</v>
      </c>
      <c r="J108" s="296" t="s">
        <v>1147</v>
      </c>
      <c r="K108" s="299" t="s">
        <v>1321</v>
      </c>
      <c r="L108" s="100" t="s">
        <v>66</v>
      </c>
      <c r="M108" s="12" t="s">
        <v>1273</v>
      </c>
      <c r="N108" s="344">
        <f t="shared" si="84"/>
        <v>120</v>
      </c>
      <c r="O108" s="2">
        <v>162</v>
      </c>
      <c r="P108" s="345">
        <f t="shared" si="85"/>
        <v>19440</v>
      </c>
      <c r="Q108" s="20">
        <v>4</v>
      </c>
      <c r="R108" s="101"/>
      <c r="S108" s="266"/>
      <c r="T108" s="266"/>
      <c r="U108" s="266"/>
    </row>
    <row r="109" spans="1:21" s="95" customFormat="1" ht="79.5" customHeight="1" x14ac:dyDescent="0.25">
      <c r="A109" s="20">
        <v>15</v>
      </c>
      <c r="B109" s="294" t="s">
        <v>1265</v>
      </c>
      <c r="C109" s="20" t="s">
        <v>57</v>
      </c>
      <c r="D109" s="20">
        <v>0.1</v>
      </c>
      <c r="E109" s="20"/>
      <c r="F109" s="13">
        <v>0.5</v>
      </c>
      <c r="G109" s="343">
        <v>6</v>
      </c>
      <c r="H109" s="13">
        <v>0.58333333333333337</v>
      </c>
      <c r="I109" s="343">
        <v>6</v>
      </c>
      <c r="J109" s="296" t="s">
        <v>1147</v>
      </c>
      <c r="K109" s="299" t="s">
        <v>1321</v>
      </c>
      <c r="L109" s="100" t="s">
        <v>66</v>
      </c>
      <c r="M109" s="12" t="s">
        <v>1273</v>
      </c>
      <c r="N109" s="344">
        <f t="shared" si="84"/>
        <v>120</v>
      </c>
      <c r="O109" s="2">
        <v>174</v>
      </c>
      <c r="P109" s="345">
        <f t="shared" si="85"/>
        <v>20880</v>
      </c>
      <c r="Q109" s="20">
        <v>4</v>
      </c>
      <c r="R109" s="101"/>
      <c r="S109" s="266"/>
      <c r="T109" s="266"/>
      <c r="U109" s="266"/>
    </row>
    <row r="110" spans="1:21" s="95" customFormat="1" ht="79.5" customHeight="1" x14ac:dyDescent="0.25">
      <c r="A110" s="20">
        <v>16</v>
      </c>
      <c r="B110" s="294" t="s">
        <v>1266</v>
      </c>
      <c r="C110" s="20" t="s">
        <v>57</v>
      </c>
      <c r="D110" s="20">
        <v>0.1</v>
      </c>
      <c r="E110" s="20"/>
      <c r="F110" s="13">
        <v>0.58333333333333337</v>
      </c>
      <c r="G110" s="343">
        <v>6</v>
      </c>
      <c r="H110" s="13">
        <v>0.66666666666666663</v>
      </c>
      <c r="I110" s="343">
        <v>6</v>
      </c>
      <c r="J110" s="296" t="s">
        <v>1147</v>
      </c>
      <c r="K110" s="299" t="s">
        <v>1321</v>
      </c>
      <c r="L110" s="100" t="s">
        <v>66</v>
      </c>
      <c r="M110" s="12" t="s">
        <v>1273</v>
      </c>
      <c r="N110" s="344">
        <f t="shared" si="84"/>
        <v>120</v>
      </c>
      <c r="O110" s="2">
        <v>114</v>
      </c>
      <c r="P110" s="345">
        <f t="shared" si="85"/>
        <v>13680</v>
      </c>
      <c r="Q110" s="20">
        <v>4</v>
      </c>
      <c r="R110" s="101"/>
      <c r="S110" s="266"/>
      <c r="T110" s="266"/>
      <c r="U110" s="266"/>
    </row>
    <row r="111" spans="1:21" s="95" customFormat="1" ht="79.5" customHeight="1" x14ac:dyDescent="0.25">
      <c r="A111" s="20">
        <v>17</v>
      </c>
      <c r="B111" s="294" t="s">
        <v>1267</v>
      </c>
      <c r="C111" s="20" t="s">
        <v>57</v>
      </c>
      <c r="D111" s="20">
        <v>0.1</v>
      </c>
      <c r="E111" s="20"/>
      <c r="F111" s="13">
        <v>0.25</v>
      </c>
      <c r="G111" s="343">
        <v>6</v>
      </c>
      <c r="H111" s="13">
        <v>0.33333333333333331</v>
      </c>
      <c r="I111" s="343">
        <v>6</v>
      </c>
      <c r="J111" s="296" t="s">
        <v>1147</v>
      </c>
      <c r="K111" s="299" t="s">
        <v>1321</v>
      </c>
      <c r="L111" s="100" t="s">
        <v>66</v>
      </c>
      <c r="M111" s="12" t="s">
        <v>1273</v>
      </c>
      <c r="N111" s="344">
        <f t="shared" si="84"/>
        <v>120</v>
      </c>
      <c r="O111" s="2">
        <v>123</v>
      </c>
      <c r="P111" s="345">
        <f t="shared" si="85"/>
        <v>14760</v>
      </c>
      <c r="Q111" s="20">
        <v>4</v>
      </c>
      <c r="R111" s="101"/>
      <c r="S111" s="266"/>
      <c r="T111" s="266"/>
      <c r="U111" s="266"/>
    </row>
    <row r="112" spans="1:21" s="95" customFormat="1" ht="79.5" customHeight="1" x14ac:dyDescent="0.25">
      <c r="A112" s="20">
        <v>18</v>
      </c>
      <c r="B112" s="294" t="s">
        <v>1268</v>
      </c>
      <c r="C112" s="20" t="s">
        <v>57</v>
      </c>
      <c r="D112" s="20">
        <v>0.1</v>
      </c>
      <c r="E112" s="20"/>
      <c r="F112" s="13">
        <v>0.33333333333333331</v>
      </c>
      <c r="G112" s="343">
        <v>6</v>
      </c>
      <c r="H112" s="13">
        <v>0.41666666666666669</v>
      </c>
      <c r="I112" s="343">
        <v>6</v>
      </c>
      <c r="J112" s="296" t="s">
        <v>1147</v>
      </c>
      <c r="K112" s="299" t="s">
        <v>1321</v>
      </c>
      <c r="L112" s="100" t="s">
        <v>66</v>
      </c>
      <c r="M112" s="12" t="s">
        <v>1273</v>
      </c>
      <c r="N112" s="344">
        <f t="shared" si="84"/>
        <v>120</v>
      </c>
      <c r="O112" s="2">
        <v>114</v>
      </c>
      <c r="P112" s="345">
        <f t="shared" si="85"/>
        <v>13680</v>
      </c>
      <c r="Q112" s="20">
        <v>4</v>
      </c>
      <c r="R112" s="101"/>
      <c r="S112" s="266"/>
      <c r="T112" s="266"/>
      <c r="U112" s="266"/>
    </row>
    <row r="113" spans="1:28" s="95" customFormat="1" ht="79.5" customHeight="1" x14ac:dyDescent="0.25">
      <c r="A113" s="20">
        <v>19</v>
      </c>
      <c r="B113" s="294" t="s">
        <v>1269</v>
      </c>
      <c r="C113" s="20" t="s">
        <v>57</v>
      </c>
      <c r="D113" s="20">
        <v>0.1</v>
      </c>
      <c r="E113" s="20"/>
      <c r="F113" s="13">
        <v>0.41666666666666669</v>
      </c>
      <c r="G113" s="343">
        <v>6</v>
      </c>
      <c r="H113" s="13">
        <v>0.5</v>
      </c>
      <c r="I113" s="343">
        <v>6</v>
      </c>
      <c r="J113" s="296" t="s">
        <v>1147</v>
      </c>
      <c r="K113" s="299" t="s">
        <v>1321</v>
      </c>
      <c r="L113" s="100" t="s">
        <v>66</v>
      </c>
      <c r="M113" s="12" t="s">
        <v>1273</v>
      </c>
      <c r="N113" s="344">
        <f t="shared" si="84"/>
        <v>120</v>
      </c>
      <c r="O113" s="2">
        <v>141</v>
      </c>
      <c r="P113" s="345">
        <f t="shared" si="85"/>
        <v>16920</v>
      </c>
      <c r="Q113" s="20">
        <v>4</v>
      </c>
      <c r="R113" s="101"/>
      <c r="S113" s="266"/>
      <c r="T113" s="266"/>
      <c r="U113" s="266"/>
    </row>
    <row r="114" spans="1:28" s="95" customFormat="1" ht="79.5" customHeight="1" x14ac:dyDescent="0.25">
      <c r="A114" s="20">
        <v>20</v>
      </c>
      <c r="B114" s="294" t="s">
        <v>1270</v>
      </c>
      <c r="C114" s="20" t="s">
        <v>57</v>
      </c>
      <c r="D114" s="20">
        <v>0.1</v>
      </c>
      <c r="E114" s="20"/>
      <c r="F114" s="13">
        <v>0.5</v>
      </c>
      <c r="G114" s="343">
        <v>6</v>
      </c>
      <c r="H114" s="13">
        <v>0.58333333333333337</v>
      </c>
      <c r="I114" s="343">
        <v>6</v>
      </c>
      <c r="J114" s="296" t="s">
        <v>1147</v>
      </c>
      <c r="K114" s="299" t="s">
        <v>1321</v>
      </c>
      <c r="L114" s="100" t="s">
        <v>66</v>
      </c>
      <c r="M114" s="12" t="s">
        <v>1273</v>
      </c>
      <c r="N114" s="344">
        <f t="shared" si="84"/>
        <v>120</v>
      </c>
      <c r="O114" s="2">
        <v>132</v>
      </c>
      <c r="P114" s="345">
        <f t="shared" si="85"/>
        <v>15840</v>
      </c>
      <c r="Q114" s="20">
        <v>4</v>
      </c>
      <c r="R114" s="101"/>
      <c r="S114" s="266"/>
      <c r="T114" s="266"/>
      <c r="U114" s="266"/>
    </row>
    <row r="115" spans="1:28" s="95" customFormat="1" ht="79.5" customHeight="1" x14ac:dyDescent="0.25">
      <c r="A115" s="20">
        <v>21</v>
      </c>
      <c r="B115" s="294" t="s">
        <v>1271</v>
      </c>
      <c r="C115" s="20" t="s">
        <v>57</v>
      </c>
      <c r="D115" s="20">
        <v>0.1</v>
      </c>
      <c r="E115" s="20"/>
      <c r="F115" s="13">
        <v>0.58333333333333337</v>
      </c>
      <c r="G115" s="343">
        <v>6</v>
      </c>
      <c r="H115" s="13">
        <v>0.66666666666666663</v>
      </c>
      <c r="I115" s="343">
        <v>6</v>
      </c>
      <c r="J115" s="296" t="s">
        <v>1147</v>
      </c>
      <c r="K115" s="299" t="s">
        <v>1321</v>
      </c>
      <c r="L115" s="100" t="s">
        <v>66</v>
      </c>
      <c r="M115" s="12" t="s">
        <v>1273</v>
      </c>
      <c r="N115" s="344">
        <f t="shared" si="84"/>
        <v>120</v>
      </c>
      <c r="O115" s="2">
        <v>128</v>
      </c>
      <c r="P115" s="345">
        <f t="shared" si="85"/>
        <v>15360</v>
      </c>
      <c r="Q115" s="20">
        <v>4</v>
      </c>
      <c r="R115" s="101"/>
      <c r="S115" s="266"/>
      <c r="T115" s="266"/>
      <c r="U115" s="266"/>
    </row>
    <row r="116" spans="1:28" s="95" customFormat="1" ht="79.5" customHeight="1" x14ac:dyDescent="0.25">
      <c r="A116" s="20">
        <v>22</v>
      </c>
      <c r="B116" s="294" t="s">
        <v>1259</v>
      </c>
      <c r="C116" s="20" t="s">
        <v>57</v>
      </c>
      <c r="D116" s="20">
        <v>0.1</v>
      </c>
      <c r="E116" s="20"/>
      <c r="F116" s="13">
        <v>0.25</v>
      </c>
      <c r="G116" s="343">
        <v>6</v>
      </c>
      <c r="H116" s="13">
        <v>0.33333333333333331</v>
      </c>
      <c r="I116" s="343">
        <v>6</v>
      </c>
      <c r="J116" s="296" t="s">
        <v>1147</v>
      </c>
      <c r="K116" s="299" t="s">
        <v>1321</v>
      </c>
      <c r="L116" s="100" t="s">
        <v>66</v>
      </c>
      <c r="M116" s="12" t="s">
        <v>1273</v>
      </c>
      <c r="N116" s="344">
        <f t="shared" si="84"/>
        <v>120</v>
      </c>
      <c r="O116" s="2">
        <v>134</v>
      </c>
      <c r="P116" s="345">
        <f t="shared" si="85"/>
        <v>16080</v>
      </c>
      <c r="Q116" s="20">
        <v>4</v>
      </c>
      <c r="R116" s="101"/>
      <c r="S116" s="266"/>
      <c r="T116" s="266"/>
      <c r="U116" s="266"/>
    </row>
    <row r="117" spans="1:28" s="95" customFormat="1" ht="79.5" customHeight="1" x14ac:dyDescent="0.25">
      <c r="A117" s="20">
        <v>23</v>
      </c>
      <c r="B117" s="294" t="s">
        <v>1272</v>
      </c>
      <c r="C117" s="20" t="s">
        <v>57</v>
      </c>
      <c r="D117" s="20">
        <v>0.1</v>
      </c>
      <c r="E117" s="20"/>
      <c r="F117" s="13">
        <v>0.33333333333333331</v>
      </c>
      <c r="G117" s="343">
        <v>6</v>
      </c>
      <c r="H117" s="13">
        <v>0.41666666666666669</v>
      </c>
      <c r="I117" s="343">
        <v>6</v>
      </c>
      <c r="J117" s="296" t="s">
        <v>1147</v>
      </c>
      <c r="K117" s="299" t="s">
        <v>1321</v>
      </c>
      <c r="L117" s="100" t="s">
        <v>66</v>
      </c>
      <c r="M117" s="12" t="s">
        <v>1273</v>
      </c>
      <c r="N117" s="344">
        <f t="shared" si="84"/>
        <v>120</v>
      </c>
      <c r="O117" s="2">
        <v>103</v>
      </c>
      <c r="P117" s="345">
        <f t="shared" si="85"/>
        <v>12360</v>
      </c>
      <c r="Q117" s="20">
        <v>4</v>
      </c>
      <c r="R117" s="101"/>
      <c r="S117" s="266"/>
      <c r="T117" s="266"/>
      <c r="U117" s="266"/>
    </row>
    <row r="118" spans="1:28" s="269" customFormat="1" ht="41.25" customHeight="1" x14ac:dyDescent="0.25">
      <c r="A118" s="124"/>
      <c r="B118" s="271" t="s">
        <v>76</v>
      </c>
      <c r="C118" s="272">
        <f>+E118</f>
        <v>670.43333333333294</v>
      </c>
      <c r="D118" s="273">
        <f>SUM(D11:D117)</f>
        <v>233.79999999999987</v>
      </c>
      <c r="E118" s="273">
        <f>SUM(E11:E117)</f>
        <v>670.43333333333294</v>
      </c>
      <c r="F118" s="102"/>
      <c r="G118" s="89"/>
      <c r="H118" s="102"/>
      <c r="I118" s="89"/>
      <c r="J118" s="248"/>
      <c r="K118" s="274"/>
      <c r="L118" s="89"/>
      <c r="M118" s="271"/>
      <c r="N118" s="275"/>
      <c r="O118" s="124"/>
      <c r="P118" s="124"/>
      <c r="Q118" s="124"/>
      <c r="R118" s="192" t="s">
        <v>3</v>
      </c>
      <c r="S118" s="91">
        <f t="shared" ref="S118:T118" si="86">O118</f>
        <v>0</v>
      </c>
      <c r="T118" s="91">
        <f t="shared" si="86"/>
        <v>0</v>
      </c>
      <c r="U118" s="91">
        <f t="shared" ref="U118" si="87">IF(N118&gt;5,0,O118)</f>
        <v>0</v>
      </c>
      <c r="V118" s="268"/>
      <c r="W118" s="268"/>
      <c r="X118" s="268"/>
      <c r="Y118" s="93"/>
      <c r="Z118" s="94"/>
      <c r="AA118" s="94"/>
      <c r="AB118" s="95"/>
    </row>
    <row r="119" spans="1:28" s="95" customFormat="1" ht="21" customHeight="1" x14ac:dyDescent="0.25">
      <c r="A119" s="255" t="s">
        <v>8</v>
      </c>
      <c r="B119" s="667" t="s">
        <v>1154</v>
      </c>
      <c r="C119" s="667"/>
      <c r="D119" s="667"/>
      <c r="E119" s="667"/>
      <c r="F119" s="667"/>
      <c r="G119" s="667"/>
      <c r="H119" s="667"/>
      <c r="I119" s="667"/>
      <c r="J119" s="667"/>
      <c r="K119" s="667"/>
      <c r="L119" s="667"/>
      <c r="M119" s="667"/>
      <c r="N119" s="667"/>
      <c r="O119" s="667"/>
      <c r="P119" s="667"/>
      <c r="Q119" s="667"/>
      <c r="R119" s="90" t="s">
        <v>51</v>
      </c>
      <c r="S119" s="277">
        <f t="shared" ref="S119:Z119" si="88">+SUM(S21:S118)</f>
        <v>240746</v>
      </c>
      <c r="T119" s="277">
        <f t="shared" si="88"/>
        <v>101745770</v>
      </c>
      <c r="U119" s="277">
        <f t="shared" si="88"/>
        <v>28796</v>
      </c>
      <c r="V119" s="277">
        <f t="shared" si="88"/>
        <v>0</v>
      </c>
      <c r="W119" s="277">
        <f t="shared" si="88"/>
        <v>0</v>
      </c>
      <c r="X119" s="277">
        <f t="shared" si="88"/>
        <v>0</v>
      </c>
      <c r="Y119" s="277">
        <f t="shared" si="88"/>
        <v>0</v>
      </c>
      <c r="Z119" s="277">
        <f t="shared" si="88"/>
        <v>0</v>
      </c>
      <c r="AA119" s="277">
        <f ca="1">+SUM(AA94:AA135)</f>
        <v>0</v>
      </c>
      <c r="AB119" s="277">
        <f ca="1">+SUM(AB94:AB135)</f>
        <v>3.8000000000000003</v>
      </c>
    </row>
    <row r="120" spans="1:28" s="95" customFormat="1" ht="30" customHeight="1" x14ac:dyDescent="0.25">
      <c r="A120" s="668" t="s">
        <v>25</v>
      </c>
      <c r="B120" s="668"/>
      <c r="C120" s="668" t="s">
        <v>10</v>
      </c>
      <c r="D120" s="668"/>
      <c r="E120" s="668"/>
      <c r="F120" s="668"/>
      <c r="G120" s="668"/>
      <c r="H120" s="668"/>
      <c r="I120" s="668"/>
      <c r="J120" s="668"/>
      <c r="K120" s="257" t="s">
        <v>11</v>
      </c>
      <c r="L120" s="668" t="s">
        <v>12</v>
      </c>
      <c r="M120" s="668"/>
      <c r="N120" s="668" t="s">
        <v>26</v>
      </c>
      <c r="O120" s="668"/>
      <c r="P120" s="680">
        <v>472369</v>
      </c>
      <c r="Q120" s="680"/>
      <c r="R120" s="90" t="s">
        <v>50</v>
      </c>
      <c r="S120" s="277"/>
      <c r="T120" s="277"/>
      <c r="U120" s="277"/>
      <c r="V120" s="277"/>
      <c r="W120" s="277"/>
    </row>
    <row r="121" spans="1:28" s="95" customFormat="1" ht="33.75" customHeight="1" x14ac:dyDescent="0.25">
      <c r="A121" s="667" t="s">
        <v>1151</v>
      </c>
      <c r="B121" s="667"/>
      <c r="C121" s="681">
        <v>391.88</v>
      </c>
      <c r="D121" s="682"/>
      <c r="E121" s="682"/>
      <c r="F121" s="682"/>
      <c r="G121" s="682"/>
      <c r="H121" s="682"/>
      <c r="I121" s="682"/>
      <c r="J121" s="683"/>
      <c r="K121" s="346">
        <v>1.78</v>
      </c>
      <c r="L121" s="681">
        <v>0.45</v>
      </c>
      <c r="M121" s="683"/>
      <c r="N121" s="677" t="s">
        <v>27</v>
      </c>
      <c r="O121" s="677"/>
      <c r="P121" s="684" t="s">
        <v>4</v>
      </c>
      <c r="Q121" s="684"/>
      <c r="R121" s="90" t="s">
        <v>52</v>
      </c>
      <c r="S121" s="277"/>
      <c r="T121" s="277"/>
      <c r="U121" s="277"/>
      <c r="V121" s="277"/>
      <c r="W121" s="277"/>
      <c r="Y121" s="277"/>
    </row>
    <row r="122" spans="1:28" s="95" customFormat="1" ht="30.75" hidden="1" customHeight="1" x14ac:dyDescent="0.25">
      <c r="A122" s="667" t="s">
        <v>73</v>
      </c>
      <c r="B122" s="667"/>
      <c r="C122" s="685">
        <v>202.1</v>
      </c>
      <c r="D122" s="685"/>
      <c r="E122" s="685"/>
      <c r="F122" s="685"/>
      <c r="G122" s="685"/>
      <c r="H122" s="685"/>
      <c r="I122" s="685"/>
      <c r="J122" s="685"/>
      <c r="K122" s="278">
        <v>0.68</v>
      </c>
      <c r="L122" s="686">
        <v>0</v>
      </c>
      <c r="M122" s="686"/>
      <c r="N122" s="280"/>
      <c r="O122" s="258">
        <f>S119</f>
        <v>240746</v>
      </c>
      <c r="P122" s="677">
        <f>T119</f>
        <v>101745770</v>
      </c>
      <c r="Q122" s="677"/>
      <c r="R122" s="90"/>
      <c r="S122" s="281"/>
    </row>
    <row r="123" spans="1:28" s="95" customFormat="1" ht="27" hidden="1" customHeight="1" x14ac:dyDescent="0.25">
      <c r="A123" s="667" t="s">
        <v>69</v>
      </c>
      <c r="B123" s="667"/>
      <c r="C123" s="685">
        <f>C124+C125+C126</f>
        <v>215.39468085331595</v>
      </c>
      <c r="D123" s="685"/>
      <c r="E123" s="685"/>
      <c r="F123" s="685"/>
      <c r="G123" s="685"/>
      <c r="H123" s="685"/>
      <c r="I123" s="685"/>
      <c r="J123" s="685"/>
      <c r="K123" s="278">
        <f>K124+K125+K126</f>
        <v>0.50965664554617263</v>
      </c>
      <c r="L123" s="686">
        <f>U119/P120</f>
        <v>6.0960816649695472E-2</v>
      </c>
      <c r="M123" s="686"/>
      <c r="N123" s="280"/>
      <c r="O123" s="258">
        <f>U119</f>
        <v>28796</v>
      </c>
      <c r="P123" s="677">
        <f>T120</f>
        <v>0</v>
      </c>
      <c r="Q123" s="677"/>
      <c r="R123" s="90"/>
      <c r="S123" s="281"/>
    </row>
    <row r="124" spans="1:28" s="95" customFormat="1" ht="31.5" customHeight="1" x14ac:dyDescent="0.25">
      <c r="A124" s="667" t="s">
        <v>72</v>
      </c>
      <c r="B124" s="667"/>
      <c r="C124" s="686">
        <f>P124/P120</f>
        <v>215.39468085331595</v>
      </c>
      <c r="D124" s="686"/>
      <c r="E124" s="686"/>
      <c r="F124" s="686"/>
      <c r="G124" s="686"/>
      <c r="H124" s="686"/>
      <c r="I124" s="686"/>
      <c r="J124" s="686"/>
      <c r="K124" s="279">
        <f>O124/P120</f>
        <v>0.50965664554617263</v>
      </c>
      <c r="L124" s="686">
        <f>W118/P120</f>
        <v>0</v>
      </c>
      <c r="M124" s="686"/>
      <c r="N124" s="258" t="s">
        <v>5</v>
      </c>
      <c r="O124" s="156">
        <f>+S119</f>
        <v>240746</v>
      </c>
      <c r="P124" s="687">
        <f>+T119</f>
        <v>101745770</v>
      </c>
      <c r="Q124" s="687"/>
      <c r="R124" s="90"/>
      <c r="S124" s="281"/>
    </row>
    <row r="125" spans="1:28" s="95" customFormat="1" ht="32.25" customHeight="1" x14ac:dyDescent="0.25">
      <c r="A125" s="667" t="s">
        <v>45</v>
      </c>
      <c r="B125" s="667"/>
      <c r="C125" s="686">
        <f>P125/P120</f>
        <v>0</v>
      </c>
      <c r="D125" s="686"/>
      <c r="E125" s="686"/>
      <c r="F125" s="686"/>
      <c r="G125" s="686"/>
      <c r="H125" s="686"/>
      <c r="I125" s="686"/>
      <c r="J125" s="686"/>
      <c r="K125" s="279">
        <f>O125/P120</f>
        <v>0</v>
      </c>
      <c r="L125" s="686">
        <v>0</v>
      </c>
      <c r="M125" s="686"/>
      <c r="N125" s="258" t="s">
        <v>3</v>
      </c>
      <c r="O125" s="156">
        <f>Y119</f>
        <v>0</v>
      </c>
      <c r="P125" s="687">
        <f>Z119</f>
        <v>0</v>
      </c>
      <c r="Q125" s="687"/>
      <c r="R125" s="90"/>
    </row>
    <row r="126" spans="1:28" s="95" customFormat="1" ht="33" hidden="1" customHeight="1" x14ac:dyDescent="0.25">
      <c r="A126" s="667" t="s">
        <v>65</v>
      </c>
      <c r="B126" s="667"/>
      <c r="C126" s="686">
        <f>P126/P120</f>
        <v>0</v>
      </c>
      <c r="D126" s="686"/>
      <c r="E126" s="686"/>
      <c r="F126" s="686"/>
      <c r="G126" s="686"/>
      <c r="H126" s="686"/>
      <c r="I126" s="686"/>
      <c r="J126" s="686"/>
      <c r="K126" s="279">
        <f>O126/P120</f>
        <v>0</v>
      </c>
      <c r="L126" s="686">
        <v>0</v>
      </c>
      <c r="M126" s="686"/>
      <c r="N126" s="258" t="s">
        <v>36</v>
      </c>
      <c r="O126" s="156">
        <f>W119</f>
        <v>0</v>
      </c>
      <c r="P126" s="687">
        <f>V119</f>
        <v>0</v>
      </c>
      <c r="Q126" s="687"/>
      <c r="R126" s="90"/>
    </row>
    <row r="127" spans="1:28" s="95" customFormat="1" ht="43.5" hidden="1" customHeight="1" x14ac:dyDescent="0.25">
      <c r="A127" s="667" t="s">
        <v>71</v>
      </c>
      <c r="B127" s="667"/>
      <c r="C127" s="686">
        <f>P127/P120</f>
        <v>0</v>
      </c>
      <c r="D127" s="686"/>
      <c r="E127" s="686"/>
      <c r="F127" s="686"/>
      <c r="G127" s="686"/>
      <c r="H127" s="686"/>
      <c r="I127" s="686"/>
      <c r="J127" s="686"/>
      <c r="K127" s="279">
        <f>O127/P120</f>
        <v>0</v>
      </c>
      <c r="L127" s="686">
        <v>0</v>
      </c>
      <c r="M127" s="686"/>
      <c r="N127" s="258" t="s">
        <v>36</v>
      </c>
      <c r="O127" s="156">
        <f>W119</f>
        <v>0</v>
      </c>
      <c r="P127" s="687">
        <f>V119</f>
        <v>0</v>
      </c>
      <c r="Q127" s="687"/>
      <c r="R127" s="90"/>
    </row>
    <row r="128" spans="1:28" s="95" customFormat="1" ht="25.5" customHeight="1" x14ac:dyDescent="0.25">
      <c r="A128" s="667" t="s">
        <v>70</v>
      </c>
      <c r="B128" s="667"/>
      <c r="C128" s="688">
        <f>C124+C125+C126</f>
        <v>215.39468085331595</v>
      </c>
      <c r="D128" s="688"/>
      <c r="E128" s="688"/>
      <c r="F128" s="688"/>
      <c r="G128" s="688"/>
      <c r="H128" s="688"/>
      <c r="I128" s="688"/>
      <c r="J128" s="688"/>
      <c r="K128" s="282">
        <f>K124+K125+K126</f>
        <v>0.50965664554617263</v>
      </c>
      <c r="L128" s="688">
        <f>SUM(L122:M124)</f>
        <v>6.0960816649695472E-2</v>
      </c>
      <c r="M128" s="688"/>
      <c r="N128" s="258"/>
      <c r="O128" s="258"/>
      <c r="P128" s="677"/>
      <c r="Q128" s="677"/>
      <c r="R128" s="90"/>
    </row>
    <row r="129" spans="1:28" ht="52.5" hidden="1" customHeight="1" x14ac:dyDescent="0.2">
      <c r="A129" s="77" t="s">
        <v>9</v>
      </c>
      <c r="B129" s="691" t="s">
        <v>85</v>
      </c>
      <c r="C129" s="691"/>
      <c r="D129" s="691"/>
      <c r="E129" s="691"/>
      <c r="F129" s="691"/>
      <c r="G129" s="691"/>
      <c r="H129" s="691"/>
      <c r="I129" s="691"/>
      <c r="J129" s="691"/>
      <c r="K129" s="691"/>
      <c r="L129" s="691"/>
      <c r="M129" s="691"/>
      <c r="N129" s="691"/>
      <c r="O129" s="691"/>
      <c r="P129" s="691"/>
      <c r="Q129" s="691"/>
    </row>
    <row r="130" spans="1:28" ht="27.75" customHeight="1" x14ac:dyDescent="0.2">
      <c r="A130" s="77"/>
      <c r="B130" s="150"/>
      <c r="C130" s="136"/>
      <c r="D130" s="136"/>
      <c r="E130" s="136"/>
      <c r="F130" s="136"/>
      <c r="G130" s="136"/>
      <c r="H130" s="136"/>
      <c r="I130" s="136"/>
      <c r="J130" s="136"/>
      <c r="K130" s="150"/>
      <c r="L130" s="150"/>
      <c r="M130" s="150"/>
      <c r="N130" s="150"/>
      <c r="O130" s="150"/>
      <c r="P130" s="150"/>
      <c r="Q130" s="150"/>
    </row>
    <row r="131" spans="1:28" ht="33.75" customHeight="1" x14ac:dyDescent="0.2">
      <c r="A131" s="692" t="s">
        <v>67</v>
      </c>
      <c r="B131" s="692"/>
      <c r="D131" s="693" t="s">
        <v>54</v>
      </c>
      <c r="E131" s="693"/>
      <c r="F131" s="693"/>
      <c r="G131" s="693"/>
      <c r="H131" s="693"/>
      <c r="I131" s="693"/>
      <c r="J131" s="693"/>
      <c r="K131" s="151" t="s">
        <v>32</v>
      </c>
      <c r="L131" s="151"/>
      <c r="M131" s="693" t="s">
        <v>1323</v>
      </c>
      <c r="N131" s="693"/>
      <c r="O131" s="693"/>
      <c r="P131" s="693"/>
      <c r="Q131" s="693"/>
    </row>
    <row r="132" spans="1:28" ht="168.75" customHeight="1" x14ac:dyDescent="0.2">
      <c r="A132" s="694" t="s">
        <v>86</v>
      </c>
      <c r="B132" s="694"/>
      <c r="C132" s="694"/>
      <c r="D132" s="695" t="s">
        <v>1379</v>
      </c>
      <c r="E132" s="695"/>
      <c r="F132" s="695"/>
      <c r="G132" s="695"/>
      <c r="H132" s="695"/>
      <c r="I132" s="695"/>
      <c r="J132" s="695"/>
      <c r="K132" s="696" t="s">
        <v>1378</v>
      </c>
      <c r="L132" s="151"/>
      <c r="M132" s="693" t="s">
        <v>1380</v>
      </c>
      <c r="N132" s="693"/>
      <c r="O132" s="693"/>
      <c r="P132" s="693"/>
      <c r="Q132" s="693"/>
    </row>
    <row r="133" spans="1:28" ht="5.25" customHeight="1" x14ac:dyDescent="0.2">
      <c r="A133" s="80"/>
      <c r="B133" s="152"/>
      <c r="C133" s="283"/>
      <c r="D133" s="284"/>
      <c r="E133" s="284"/>
      <c r="F133" s="151"/>
      <c r="G133" s="151"/>
      <c r="H133" s="151"/>
      <c r="I133" s="151"/>
      <c r="J133" s="151"/>
      <c r="K133" s="696"/>
      <c r="L133" s="151"/>
      <c r="M133" s="693"/>
      <c r="N133" s="693"/>
      <c r="O133" s="693"/>
      <c r="P133" s="693"/>
      <c r="Q133" s="693"/>
    </row>
    <row r="134" spans="1:28" s="145" customFormat="1" x14ac:dyDescent="0.2">
      <c r="B134" s="52"/>
      <c r="D134" s="83"/>
      <c r="E134" s="83"/>
      <c r="K134" s="52"/>
      <c r="M134" s="85"/>
      <c r="N134" s="52"/>
      <c r="O134" s="52"/>
      <c r="P134" s="52"/>
      <c r="Q134" s="52"/>
      <c r="S134" s="32"/>
      <c r="T134" s="32"/>
      <c r="U134" s="32"/>
      <c r="V134" s="32"/>
      <c r="W134" s="32"/>
      <c r="X134" s="32"/>
      <c r="Y134" s="32"/>
      <c r="Z134" s="32"/>
      <c r="AA134" s="32"/>
      <c r="AB134" s="32"/>
    </row>
    <row r="135" spans="1:28" s="145" customFormat="1" x14ac:dyDescent="0.2">
      <c r="B135" s="52"/>
      <c r="D135" s="83"/>
      <c r="E135" s="83"/>
      <c r="K135" s="52"/>
      <c r="M135" s="85"/>
      <c r="N135" s="52"/>
      <c r="O135" s="52"/>
      <c r="P135" s="52"/>
      <c r="Q135" s="52"/>
      <c r="S135" s="32"/>
      <c r="T135" s="32"/>
      <c r="U135" s="32"/>
      <c r="V135" s="32"/>
      <c r="W135" s="32"/>
      <c r="X135" s="32"/>
      <c r="Y135" s="32"/>
      <c r="Z135" s="32"/>
      <c r="AA135" s="32"/>
      <c r="AB135" s="32"/>
    </row>
    <row r="141" spans="1:28" s="95" customFormat="1" ht="103.5" hidden="1" customHeight="1" x14ac:dyDescent="0.25">
      <c r="A141" s="655">
        <v>1</v>
      </c>
      <c r="B141" s="689" t="s">
        <v>1163</v>
      </c>
      <c r="C141" s="3" t="s">
        <v>1116</v>
      </c>
      <c r="D141" s="98">
        <v>0</v>
      </c>
      <c r="E141" s="188">
        <f t="shared" ref="E141:E144" si="89">+N141/60*D141</f>
        <v>0</v>
      </c>
      <c r="F141" s="3" t="s">
        <v>1158</v>
      </c>
      <c r="G141" s="20">
        <v>5</v>
      </c>
      <c r="H141" s="13">
        <v>0.25</v>
      </c>
      <c r="I141" s="20">
        <f>+G141</f>
        <v>5</v>
      </c>
      <c r="J141" s="3" t="s">
        <v>1118</v>
      </c>
      <c r="K141" s="14" t="s">
        <v>1159</v>
      </c>
      <c r="L141" s="3"/>
      <c r="M141" s="4" t="s">
        <v>1160</v>
      </c>
      <c r="N141" s="10">
        <f t="shared" ref="N141:N144" si="90">VALUE(DAY(I141)*24*60+VALUE(HOUR(H141)*60+MINUTE(H141)))-SUM(VALUE(DAY(G141)*24*60+VALUE(HOUR(F141)*60+MINUTE(F141))))</f>
        <v>15</v>
      </c>
      <c r="O141" s="2">
        <v>0</v>
      </c>
      <c r="P141" s="2">
        <f t="shared" ref="P141:P144" si="91">O141*N141</f>
        <v>0</v>
      </c>
      <c r="Q141" s="1">
        <v>2</v>
      </c>
      <c r="R141" s="265"/>
      <c r="S141" s="266"/>
      <c r="T141" s="266"/>
      <c r="U141" s="266"/>
      <c r="V141" s="93"/>
      <c r="W141" s="93"/>
      <c r="X141" s="93"/>
      <c r="Y141" s="93"/>
      <c r="Z141" s="94"/>
      <c r="AA141" s="94"/>
    </row>
    <row r="142" spans="1:28" s="95" customFormat="1" ht="132" hidden="1" customHeight="1" x14ac:dyDescent="0.25">
      <c r="A142" s="656"/>
      <c r="B142" s="690"/>
      <c r="C142" s="3" t="s">
        <v>1116</v>
      </c>
      <c r="D142" s="98">
        <v>0</v>
      </c>
      <c r="E142" s="188">
        <f t="shared" si="89"/>
        <v>0</v>
      </c>
      <c r="F142" s="3" t="s">
        <v>1179</v>
      </c>
      <c r="G142" s="20">
        <v>6</v>
      </c>
      <c r="H142" s="13">
        <v>0.80208333333333337</v>
      </c>
      <c r="I142" s="20">
        <f>+G142</f>
        <v>6</v>
      </c>
      <c r="J142" s="3" t="s">
        <v>1118</v>
      </c>
      <c r="K142" s="14" t="s">
        <v>1175</v>
      </c>
      <c r="L142" s="3"/>
      <c r="M142" s="4" t="s">
        <v>1176</v>
      </c>
      <c r="N142" s="10">
        <f t="shared" si="90"/>
        <v>15</v>
      </c>
      <c r="O142" s="2">
        <v>0</v>
      </c>
      <c r="P142" s="2">
        <f t="shared" si="91"/>
        <v>0</v>
      </c>
      <c r="Q142" s="1">
        <v>2</v>
      </c>
      <c r="R142" s="265"/>
      <c r="S142" s="266"/>
      <c r="T142" s="266"/>
      <c r="U142" s="266"/>
      <c r="V142" s="93"/>
      <c r="W142" s="93"/>
      <c r="X142" s="93"/>
      <c r="Y142" s="93"/>
      <c r="Z142" s="94"/>
      <c r="AA142" s="94"/>
    </row>
    <row r="143" spans="1:28" s="95" customFormat="1" ht="107.25" hidden="1" customHeight="1" x14ac:dyDescent="0.25">
      <c r="A143" s="655">
        <v>2</v>
      </c>
      <c r="B143" s="689" t="s">
        <v>1164</v>
      </c>
      <c r="C143" s="3" t="s">
        <v>1116</v>
      </c>
      <c r="D143" s="98">
        <v>0</v>
      </c>
      <c r="E143" s="188">
        <f t="shared" si="89"/>
        <v>0</v>
      </c>
      <c r="F143" s="3" t="s">
        <v>1158</v>
      </c>
      <c r="G143" s="20">
        <v>7</v>
      </c>
      <c r="H143" s="13">
        <v>0.25</v>
      </c>
      <c r="I143" s="20">
        <f>+G143</f>
        <v>7</v>
      </c>
      <c r="J143" s="3" t="s">
        <v>1118</v>
      </c>
      <c r="K143" s="14" t="s">
        <v>1165</v>
      </c>
      <c r="L143" s="3"/>
      <c r="M143" s="4" t="s">
        <v>1166</v>
      </c>
      <c r="N143" s="10">
        <f t="shared" si="90"/>
        <v>15</v>
      </c>
      <c r="O143" s="2">
        <v>0</v>
      </c>
      <c r="P143" s="2">
        <f t="shared" si="91"/>
        <v>0</v>
      </c>
      <c r="Q143" s="1">
        <v>2</v>
      </c>
      <c r="R143" s="265"/>
      <c r="S143" s="266"/>
      <c r="T143" s="266"/>
      <c r="U143" s="266"/>
      <c r="V143" s="93"/>
      <c r="W143" s="93"/>
      <c r="X143" s="93"/>
      <c r="Y143" s="93"/>
      <c r="Z143" s="94"/>
      <c r="AA143" s="94"/>
    </row>
    <row r="144" spans="1:28" s="95" customFormat="1" ht="117" hidden="1" customHeight="1" x14ac:dyDescent="0.25">
      <c r="A144" s="656"/>
      <c r="B144" s="690"/>
      <c r="C144" s="3" t="s">
        <v>1116</v>
      </c>
      <c r="D144" s="98">
        <v>0</v>
      </c>
      <c r="E144" s="188">
        <f t="shared" si="89"/>
        <v>0</v>
      </c>
      <c r="F144" s="3" t="s">
        <v>1180</v>
      </c>
      <c r="G144" s="20">
        <v>8</v>
      </c>
      <c r="H144" s="13">
        <v>0.84375</v>
      </c>
      <c r="I144" s="20">
        <f>+G144</f>
        <v>8</v>
      </c>
      <c r="J144" s="3" t="s">
        <v>1118</v>
      </c>
      <c r="K144" s="14" t="s">
        <v>1177</v>
      </c>
      <c r="L144" s="3"/>
      <c r="M144" s="4" t="s">
        <v>1178</v>
      </c>
      <c r="N144" s="10">
        <f t="shared" si="90"/>
        <v>15</v>
      </c>
      <c r="O144" s="2">
        <v>0</v>
      </c>
      <c r="P144" s="2">
        <f t="shared" si="91"/>
        <v>0</v>
      </c>
      <c r="Q144" s="1">
        <v>2</v>
      </c>
      <c r="R144" s="265"/>
      <c r="S144" s="266"/>
      <c r="T144" s="266"/>
      <c r="U144" s="266"/>
      <c r="V144" s="93"/>
      <c r="W144" s="93"/>
      <c r="X144" s="93"/>
      <c r="Y144" s="93"/>
      <c r="Z144" s="94"/>
      <c r="AA144" s="94"/>
    </row>
    <row r="167" spans="1:28" s="56" customFormat="1" x14ac:dyDescent="0.2">
      <c r="A167" s="139"/>
      <c r="B167" s="26"/>
      <c r="C167" s="145"/>
      <c r="D167" s="83"/>
      <c r="E167" s="83"/>
      <c r="F167" s="254"/>
      <c r="G167" s="31"/>
      <c r="H167" s="254"/>
      <c r="I167" s="31"/>
      <c r="J167" s="145"/>
      <c r="K167" s="26"/>
      <c r="L167" s="31"/>
      <c r="M167" s="26">
        <v>1</v>
      </c>
      <c r="O167" s="54"/>
      <c r="R167" s="145"/>
      <c r="S167" s="32"/>
      <c r="T167" s="32"/>
      <c r="U167" s="32"/>
      <c r="V167" s="32"/>
      <c r="W167" s="32"/>
      <c r="X167" s="32"/>
      <c r="Y167" s="32"/>
      <c r="Z167" s="32"/>
      <c r="AA167" s="32"/>
      <c r="AB167" s="32"/>
    </row>
  </sheetData>
  <protectedRanges>
    <protectedRange sqref="O94" name="Range1_6_2_6_11_2_1_1_1_1_2_1_1_1_1_3_1_1_1"/>
    <protectedRange sqref="O32:O33 O41:O46 O48:O51 O71:O76 O54:O62 O83" name="Range1_6_2_6_11_2_1_1_1_1_2_1_1_1_1_3_1_1_1_1_1"/>
    <protectedRange sqref="M47 M63:M65 M77:M79 M22:M31 M34:M40" name="Range1_6_2_2_1_1_3_1_1_3"/>
    <protectedRange sqref="O52:O53" name="Range1_6_2_6_11_2_1_1_1_1_2_1_1_1_1_1_1"/>
    <protectedRange sqref="O66" name="Range1_6_2_6_11_2_1_1_1_1_2_1_1_5_1"/>
    <protectedRange sqref="O67" name="Range1_6_2_6_11_2_1_1_1_1_2_1_1_1_1_3_1_1_1_1_1_1"/>
    <protectedRange sqref="O69:O70" name="Range1_6_2_6_11_2_1_1_1_1_2_1_1_1_1_3_1_1_12_1_1"/>
    <protectedRange sqref="O68" name="Range1_6_2_6_11_2_1_1_1_1_2_1_1_1_1_3_1_1_12_1_2"/>
    <protectedRange sqref="O80:O82" name="Range1_6_2_6_11_2_1_1_1_1_2_1_1_1_1_1_1_1"/>
    <protectedRange sqref="L85 L87:L89 L91 L93" name="Range1_6_2_1_1_1_1_1_1"/>
  </protectedRanges>
  <mergeCells count="137">
    <mergeCell ref="L121:M121"/>
    <mergeCell ref="P127:Q127"/>
    <mergeCell ref="A128:B128"/>
    <mergeCell ref="C128:J128"/>
    <mergeCell ref="L128:M128"/>
    <mergeCell ref="P128:Q128"/>
    <mergeCell ref="C122:J122"/>
    <mergeCell ref="L122:M122"/>
    <mergeCell ref="A127:B127"/>
    <mergeCell ref="C127:J127"/>
    <mergeCell ref="L127:M127"/>
    <mergeCell ref="C126:J126"/>
    <mergeCell ref="L126:M126"/>
    <mergeCell ref="P126:Q126"/>
    <mergeCell ref="P122:Q122"/>
    <mergeCell ref="N121:O121"/>
    <mergeCell ref="P121:Q121"/>
    <mergeCell ref="A125:B125"/>
    <mergeCell ref="C125:J125"/>
    <mergeCell ref="L125:M125"/>
    <mergeCell ref="A123:B123"/>
    <mergeCell ref="C123:J123"/>
    <mergeCell ref="L123:M123"/>
    <mergeCell ref="A122:B122"/>
    <mergeCell ref="L52:L53"/>
    <mergeCell ref="J52:J53"/>
    <mergeCell ref="M58:M59"/>
    <mergeCell ref="B60:B61"/>
    <mergeCell ref="M60:M61"/>
    <mergeCell ref="L60:L61"/>
    <mergeCell ref="K60:K61"/>
    <mergeCell ref="B119:Q119"/>
    <mergeCell ref="A120:B120"/>
    <mergeCell ref="C120:J120"/>
    <mergeCell ref="L120:M120"/>
    <mergeCell ref="N120:O120"/>
    <mergeCell ref="A75:A76"/>
    <mergeCell ref="B75:B76"/>
    <mergeCell ref="J75:J76"/>
    <mergeCell ref="K75:K76"/>
    <mergeCell ref="L75:L76"/>
    <mergeCell ref="L27:L28"/>
    <mergeCell ref="L25:L26"/>
    <mergeCell ref="L124:M124"/>
    <mergeCell ref="A58:A59"/>
    <mergeCell ref="C121:J121"/>
    <mergeCell ref="J58:J59"/>
    <mergeCell ref="L58:L59"/>
    <mergeCell ref="A60:A61"/>
    <mergeCell ref="J60:J61"/>
    <mergeCell ref="A30:A31"/>
    <mergeCell ref="B30:B31"/>
    <mergeCell ref="A54:A55"/>
    <mergeCell ref="B54:B55"/>
    <mergeCell ref="J54:J55"/>
    <mergeCell ref="K54:K55"/>
    <mergeCell ref="B32:B33"/>
    <mergeCell ref="A32:A33"/>
    <mergeCell ref="A34:A35"/>
    <mergeCell ref="B34:B35"/>
    <mergeCell ref="A50:A51"/>
    <mergeCell ref="B50:B51"/>
    <mergeCell ref="A45:A46"/>
    <mergeCell ref="B48:B49"/>
    <mergeCell ref="K52:K53"/>
    <mergeCell ref="V8:W8"/>
    <mergeCell ref="X8:Y8"/>
    <mergeCell ref="J7:J9"/>
    <mergeCell ref="K7:L8"/>
    <mergeCell ref="M7:M9"/>
    <mergeCell ref="N7:N9"/>
    <mergeCell ref="O7:O9"/>
    <mergeCell ref="P7:P9"/>
    <mergeCell ref="Q7:Q9"/>
    <mergeCell ref="R7:R9"/>
    <mergeCell ref="B5:Q5"/>
    <mergeCell ref="L1:Q1"/>
    <mergeCell ref="A2:F2"/>
    <mergeCell ref="G2:Q2"/>
    <mergeCell ref="B3:P3"/>
    <mergeCell ref="B4:Q4"/>
    <mergeCell ref="B6:F6"/>
    <mergeCell ref="A7:A9"/>
    <mergeCell ref="B7:B9"/>
    <mergeCell ref="C7:C9"/>
    <mergeCell ref="D7:D9"/>
    <mergeCell ref="F7:I7"/>
    <mergeCell ref="F8:G8"/>
    <mergeCell ref="H8:I8"/>
    <mergeCell ref="C124:J124"/>
    <mergeCell ref="P124:Q124"/>
    <mergeCell ref="A48:A49"/>
    <mergeCell ref="B45:B46"/>
    <mergeCell ref="P120:Q120"/>
    <mergeCell ref="A121:B121"/>
    <mergeCell ref="A22:A23"/>
    <mergeCell ref="B22:B23"/>
    <mergeCell ref="B21:C21"/>
    <mergeCell ref="M45:M46"/>
    <mergeCell ref="L45:L46"/>
    <mergeCell ref="M75:M76"/>
    <mergeCell ref="L54:L55"/>
    <mergeCell ref="K45:K46"/>
    <mergeCell ref="A90:Q90"/>
    <mergeCell ref="A92:Q92"/>
    <mergeCell ref="M54:M55"/>
    <mergeCell ref="A84:Q84"/>
    <mergeCell ref="A25:A28"/>
    <mergeCell ref="B25:B28"/>
    <mergeCell ref="K25:K26"/>
    <mergeCell ref="M25:M26"/>
    <mergeCell ref="M27:M28"/>
    <mergeCell ref="K27:K28"/>
    <mergeCell ref="P125:Q125"/>
    <mergeCell ref="A126:B126"/>
    <mergeCell ref="M52:M53"/>
    <mergeCell ref="A86:Q86"/>
    <mergeCell ref="A141:A142"/>
    <mergeCell ref="B141:B142"/>
    <mergeCell ref="A143:A144"/>
    <mergeCell ref="B143:B144"/>
    <mergeCell ref="B52:B53"/>
    <mergeCell ref="A52:A53"/>
    <mergeCell ref="B58:B59"/>
    <mergeCell ref="A63:A64"/>
    <mergeCell ref="B63:B64"/>
    <mergeCell ref="B129:Q129"/>
    <mergeCell ref="A131:B131"/>
    <mergeCell ref="D131:J131"/>
    <mergeCell ref="M131:Q131"/>
    <mergeCell ref="A132:C132"/>
    <mergeCell ref="D132:J132"/>
    <mergeCell ref="K132:K133"/>
    <mergeCell ref="M132:Q133"/>
    <mergeCell ref="K58:K59"/>
    <mergeCell ref="P123:Q123"/>
    <mergeCell ref="A124:B124"/>
  </mergeCells>
  <conditionalFormatting sqref="A85">
    <cfRule type="duplicateValues" dxfId="1985" priority="10" stopIfTrue="1"/>
  </conditionalFormatting>
  <conditionalFormatting sqref="B68">
    <cfRule type="duplicateValues" dxfId="1984" priority="15" stopIfTrue="1"/>
  </conditionalFormatting>
  <conditionalFormatting sqref="B69:B70">
    <cfRule type="expression" dxfId="1983" priority="17" stopIfTrue="1">
      <formula>AND(COUNTIF(#REF!, B69)+COUNTIF($B$17:$B$17, B69)&gt;1,NOT(ISBLANK(B69)))</formula>
    </cfRule>
  </conditionalFormatting>
  <conditionalFormatting sqref="B85">
    <cfRule type="duplicateValues" dxfId="1982" priority="11" stopIfTrue="1"/>
    <cfRule type="duplicateValues" dxfId="1981" priority="13" stopIfTrue="1"/>
    <cfRule type="duplicateValues" dxfId="1980" priority="14" stopIfTrue="1"/>
  </conditionalFormatting>
  <conditionalFormatting sqref="D85:E85">
    <cfRule type="cellIs" dxfId="1979" priority="12" operator="equal">
      <formula>0</formula>
    </cfRule>
  </conditionalFormatting>
  <conditionalFormatting sqref="D87:E89">
    <cfRule type="cellIs" dxfId="1978" priority="3" operator="equal">
      <formula>0</formula>
    </cfRule>
  </conditionalFormatting>
  <conditionalFormatting sqref="D91:E91">
    <cfRule type="cellIs" dxfId="1977" priority="2" operator="equal">
      <formula>0</formula>
    </cfRule>
  </conditionalFormatting>
  <conditionalFormatting sqref="D93:E93">
    <cfRule type="cellIs" dxfId="1976" priority="1" operator="equal">
      <formula>0</formula>
    </cfRule>
  </conditionalFormatting>
  <conditionalFormatting sqref="M69:M70">
    <cfRule type="expression" dxfId="1975" priority="16" stopIfTrue="1">
      <formula>AND(COUNTIF($M$17:$M$21, M69)+COUNTIF(#REF!, M69)&gt;1,NOT(ISBLANK(M69)))</formula>
    </cfRule>
  </conditionalFormatting>
  <dataValidations count="3">
    <dataValidation type="list" allowBlank="1" showInputMessage="1" showErrorMessage="1" sqref="J21:J23 J25:J28 J34:J35 J30:J31 J63:J64 J39" xr:uid="{00000000-0002-0000-07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118 C22:C24 C43:C46 C48:C49 J66 C83:C94 C75:C76 C30:C36 C54:C62 C66:C70" xr:uid="{00000000-0002-0000-0700-000001000000}">
      <formula1>"Việt Trì, Lâm Thao, Phù Ninh, Thanh Ba, Đoan Hùng, Hạ Hòa, Phú Thọ,  Cẩm Khê, Yên Lập,  Thanh Sơn,  Tân Sơn,  Tam Nông,  Thanh Thủy, KH*"</formula1>
    </dataValidation>
    <dataValidation type="list" allowBlank="1" showInputMessage="1" showErrorMessage="1" sqref="J11" xr:uid="{00000000-0002-0000-0700-000002000000}">
      <formula1>"CNCT PT,Việt Trì,ĐL  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7" fitToHeight="0" orientation="landscape" r:id="rId1"/>
  <headerFooter>
    <oddFooter>&amp;CPage&amp;P</oddFooter>
  </headerFooter>
  <rowBreaks count="6" manualBreakCount="6">
    <brk id="24" max="16" man="1"/>
    <brk id="49" max="16" man="1"/>
    <brk id="74" max="16" man="1"/>
    <brk id="93" max="16" man="1"/>
    <brk id="105" max="16" man="1"/>
    <brk id="116" max="16" man="1"/>
  </rowBreaks>
  <colBreaks count="1" manualBreakCount="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77"/>
  <sheetViews>
    <sheetView topLeftCell="A21" zoomScaleNormal="100" zoomScaleSheetLayoutView="100" workbookViewId="0">
      <selection activeCell="K23" sqref="K23"/>
    </sheetView>
  </sheetViews>
  <sheetFormatPr defaultColWidth="9.140625" defaultRowHeight="12.75" x14ac:dyDescent="0.2"/>
  <cols>
    <col min="1" max="1" width="5.28515625" style="139" customWidth="1"/>
    <col min="2" max="2" width="29.140625" style="26" customWidth="1"/>
    <col min="3" max="3" width="11.140625" style="145" customWidth="1"/>
    <col min="4" max="4" width="7" style="83" customWidth="1"/>
    <col min="5" max="5" width="7.28515625" style="83" hidden="1" customWidth="1"/>
    <col min="6" max="6" width="7.42578125" style="254" customWidth="1"/>
    <col min="7" max="7" width="7.42578125" style="31" customWidth="1"/>
    <col min="8" max="8" width="7.42578125" style="254" customWidth="1"/>
    <col min="9" max="9" width="7.42578125" style="31" customWidth="1"/>
    <col min="10" max="10" width="11" style="145" customWidth="1"/>
    <col min="11" max="11" width="82.140625" style="26" customWidth="1"/>
    <col min="12" max="12" width="9" style="31" customWidth="1"/>
    <col min="13" max="13" width="27.7109375" style="26" customWidth="1"/>
    <col min="14" max="14" width="7.7109375" style="56" customWidth="1"/>
    <col min="15" max="15" width="7" style="54" customWidth="1"/>
    <col min="16" max="16" width="9" style="56" customWidth="1"/>
    <col min="17" max="17" width="7"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8" ht="15.75" x14ac:dyDescent="0.2">
      <c r="L1" s="673" t="s">
        <v>74</v>
      </c>
      <c r="M1" s="673"/>
      <c r="N1" s="673"/>
      <c r="O1" s="673"/>
      <c r="P1" s="673"/>
      <c r="Q1" s="673"/>
    </row>
    <row r="2" spans="1:28" ht="44.25" customHeight="1" x14ac:dyDescent="0.2">
      <c r="A2" s="673" t="s">
        <v>68</v>
      </c>
      <c r="B2" s="673"/>
      <c r="C2" s="673"/>
      <c r="D2" s="673"/>
      <c r="E2" s="673"/>
      <c r="F2" s="673"/>
      <c r="G2" s="674" t="s">
        <v>1068</v>
      </c>
      <c r="H2" s="674"/>
      <c r="I2" s="674"/>
      <c r="J2" s="674"/>
      <c r="K2" s="674"/>
      <c r="L2" s="674"/>
      <c r="M2" s="674"/>
      <c r="N2" s="674"/>
      <c r="O2" s="674"/>
      <c r="P2" s="674"/>
      <c r="Q2" s="674"/>
    </row>
    <row r="3" spans="1:28" ht="15.75" x14ac:dyDescent="0.2">
      <c r="A3" s="135"/>
      <c r="B3" s="675" t="s">
        <v>33</v>
      </c>
      <c r="C3" s="675"/>
      <c r="D3" s="675"/>
      <c r="E3" s="675"/>
      <c r="F3" s="675"/>
      <c r="G3" s="675"/>
      <c r="H3" s="675"/>
      <c r="I3" s="675"/>
      <c r="J3" s="675"/>
      <c r="K3" s="675"/>
      <c r="L3" s="675"/>
      <c r="M3" s="675"/>
      <c r="N3" s="675"/>
      <c r="O3" s="675"/>
      <c r="P3" s="675"/>
      <c r="Q3" s="137"/>
    </row>
    <row r="4" spans="1:28" s="33" customFormat="1" ht="20.25" customHeight="1" x14ac:dyDescent="0.2">
      <c r="A4" s="135"/>
      <c r="B4" s="672" t="s">
        <v>1077</v>
      </c>
      <c r="C4" s="672"/>
      <c r="D4" s="672"/>
      <c r="E4" s="672"/>
      <c r="F4" s="672"/>
      <c r="G4" s="672"/>
      <c r="H4" s="672"/>
      <c r="I4" s="672"/>
      <c r="J4" s="672"/>
      <c r="K4" s="672"/>
      <c r="L4" s="672"/>
      <c r="M4" s="672"/>
      <c r="N4" s="672"/>
      <c r="O4" s="672"/>
      <c r="P4" s="672"/>
      <c r="Q4" s="672"/>
      <c r="R4" s="145"/>
    </row>
    <row r="5" spans="1:28" s="33" customFormat="1" ht="20.25" customHeight="1" x14ac:dyDescent="0.2">
      <c r="A5" s="135"/>
      <c r="B5" s="672" t="s">
        <v>1069</v>
      </c>
      <c r="C5" s="672"/>
      <c r="D5" s="672"/>
      <c r="E5" s="672"/>
      <c r="F5" s="672"/>
      <c r="G5" s="672"/>
      <c r="H5" s="672"/>
      <c r="I5" s="672"/>
      <c r="J5" s="672"/>
      <c r="K5" s="672"/>
      <c r="L5" s="672"/>
      <c r="M5" s="672"/>
      <c r="N5" s="672"/>
      <c r="O5" s="672"/>
      <c r="P5" s="672"/>
      <c r="Q5" s="672"/>
      <c r="R5" s="145"/>
    </row>
    <row r="6" spans="1:28" ht="15" customHeight="1" x14ac:dyDescent="0.25">
      <c r="A6" s="136" t="s">
        <v>7</v>
      </c>
      <c r="B6" s="669" t="s">
        <v>6</v>
      </c>
      <c r="C6" s="669"/>
      <c r="D6" s="669"/>
      <c r="E6" s="669"/>
      <c r="F6" s="669"/>
      <c r="G6" s="135"/>
      <c r="H6" s="34"/>
      <c r="I6" s="135"/>
      <c r="J6" s="136"/>
      <c r="K6" s="138"/>
      <c r="L6" s="135"/>
      <c r="M6" s="138"/>
      <c r="N6" s="35"/>
      <c r="O6" s="35"/>
      <c r="P6" s="36"/>
      <c r="Q6" s="36"/>
    </row>
    <row r="7" spans="1:28" s="95" customFormat="1" ht="36.75" customHeight="1" x14ac:dyDescent="0.25">
      <c r="A7" s="670" t="s">
        <v>13</v>
      </c>
      <c r="B7" s="670" t="s">
        <v>14</v>
      </c>
      <c r="C7" s="670" t="s">
        <v>38</v>
      </c>
      <c r="D7" s="671" t="s">
        <v>39</v>
      </c>
      <c r="E7" s="256"/>
      <c r="F7" s="670" t="s">
        <v>15</v>
      </c>
      <c r="G7" s="670"/>
      <c r="H7" s="670"/>
      <c r="I7" s="670"/>
      <c r="J7" s="670" t="s">
        <v>40</v>
      </c>
      <c r="K7" s="668" t="s">
        <v>29</v>
      </c>
      <c r="L7" s="668"/>
      <c r="M7" s="670" t="s">
        <v>30</v>
      </c>
      <c r="N7" s="677" t="s">
        <v>44</v>
      </c>
      <c r="O7" s="677" t="s">
        <v>20</v>
      </c>
      <c r="P7" s="677" t="s">
        <v>22</v>
      </c>
      <c r="Q7" s="677" t="s">
        <v>21</v>
      </c>
      <c r="R7" s="678" t="s">
        <v>35</v>
      </c>
    </row>
    <row r="8" spans="1:28" s="95" customFormat="1" ht="32.25" customHeight="1" x14ac:dyDescent="0.25">
      <c r="A8" s="670"/>
      <c r="B8" s="670"/>
      <c r="C8" s="670"/>
      <c r="D8" s="671"/>
      <c r="E8" s="256"/>
      <c r="F8" s="670" t="s">
        <v>16</v>
      </c>
      <c r="G8" s="670"/>
      <c r="H8" s="670" t="s">
        <v>17</v>
      </c>
      <c r="I8" s="670"/>
      <c r="J8" s="670"/>
      <c r="K8" s="668"/>
      <c r="L8" s="668"/>
      <c r="M8" s="670"/>
      <c r="N8" s="677"/>
      <c r="O8" s="677"/>
      <c r="P8" s="677"/>
      <c r="Q8" s="677"/>
      <c r="R8" s="678"/>
      <c r="V8" s="679" t="s">
        <v>36</v>
      </c>
      <c r="W8" s="679"/>
      <c r="X8" s="679" t="s">
        <v>37</v>
      </c>
      <c r="Y8" s="679"/>
    </row>
    <row r="9" spans="1:28" s="95" customFormat="1" ht="75" customHeight="1" x14ac:dyDescent="0.25">
      <c r="A9" s="670"/>
      <c r="B9" s="670"/>
      <c r="C9" s="670"/>
      <c r="D9" s="671"/>
      <c r="E9" s="256"/>
      <c r="F9" s="259" t="s">
        <v>19</v>
      </c>
      <c r="G9" s="255" t="s">
        <v>18</v>
      </c>
      <c r="H9" s="259" t="s">
        <v>19</v>
      </c>
      <c r="I9" s="255" t="s">
        <v>18</v>
      </c>
      <c r="J9" s="670"/>
      <c r="K9" s="257" t="s">
        <v>41</v>
      </c>
      <c r="L9" s="257" t="s">
        <v>42</v>
      </c>
      <c r="M9" s="670"/>
      <c r="N9" s="677"/>
      <c r="O9" s="677"/>
      <c r="P9" s="677"/>
      <c r="Q9" s="677"/>
      <c r="R9" s="678"/>
      <c r="V9" s="93" t="s">
        <v>0</v>
      </c>
      <c r="W9" s="93" t="s">
        <v>2</v>
      </c>
      <c r="X9" s="93" t="s">
        <v>31</v>
      </c>
      <c r="Y9" s="95" t="s">
        <v>3</v>
      </c>
    </row>
    <row r="10" spans="1:28" s="95" customFormat="1" ht="26.25" customHeight="1" x14ac:dyDescent="0.25">
      <c r="A10" s="255">
        <v>1</v>
      </c>
      <c r="B10" s="255">
        <v>2</v>
      </c>
      <c r="C10" s="255">
        <v>3</v>
      </c>
      <c r="D10" s="256">
        <v>4</v>
      </c>
      <c r="E10" s="256"/>
      <c r="F10" s="255">
        <v>5</v>
      </c>
      <c r="G10" s="255">
        <v>6</v>
      </c>
      <c r="H10" s="255">
        <v>7</v>
      </c>
      <c r="I10" s="255">
        <v>8</v>
      </c>
      <c r="J10" s="255">
        <v>9</v>
      </c>
      <c r="K10" s="255">
        <v>10</v>
      </c>
      <c r="L10" s="255">
        <v>11</v>
      </c>
      <c r="M10" s="255">
        <v>12</v>
      </c>
      <c r="N10" s="258">
        <v>13</v>
      </c>
      <c r="O10" s="258">
        <v>14</v>
      </c>
      <c r="P10" s="258" t="s">
        <v>43</v>
      </c>
      <c r="Q10" s="258">
        <v>16</v>
      </c>
      <c r="R10" s="90"/>
      <c r="V10" s="93"/>
      <c r="W10" s="93"/>
      <c r="X10" s="93"/>
    </row>
    <row r="11" spans="1:28" s="95" customFormat="1" ht="24.75" customHeight="1" x14ac:dyDescent="0.25">
      <c r="A11" s="255" t="s">
        <v>23</v>
      </c>
      <c r="B11" s="247" t="s">
        <v>908</v>
      </c>
      <c r="C11" s="255"/>
      <c r="D11" s="260"/>
      <c r="E11" s="188">
        <f>+N11/60*D11</f>
        <v>0</v>
      </c>
      <c r="F11" s="261"/>
      <c r="G11" s="89"/>
      <c r="H11" s="261"/>
      <c r="I11" s="89"/>
      <c r="J11" s="257"/>
      <c r="K11" s="154"/>
      <c r="L11" s="155"/>
      <c r="M11" s="154"/>
      <c r="N11" s="126">
        <f t="shared" ref="N11:N26" si="0">VALUE(DAY(I11)*24*60+VALUE(HOUR(H11)*60+MINUTE(H11)))-SUM(VALUE(DAY(G11)*24*60+VALUE(HOUR(F11)*60+MINUTE(F11))))</f>
        <v>0</v>
      </c>
      <c r="O11" s="158"/>
      <c r="P11" s="158">
        <f t="shared" ref="P11:P26" si="1">O11*N11</f>
        <v>0</v>
      </c>
      <c r="Q11" s="156"/>
      <c r="R11" s="262" t="s">
        <v>48</v>
      </c>
      <c r="S11" s="263" t="s">
        <v>3</v>
      </c>
      <c r="T11" s="263" t="s">
        <v>31</v>
      </c>
      <c r="U11" s="263" t="s">
        <v>77</v>
      </c>
      <c r="V11" s="93"/>
      <c r="W11" s="93"/>
      <c r="X11" s="93"/>
      <c r="Y11" s="93" t="s">
        <v>3</v>
      </c>
      <c r="Z11" s="94" t="s">
        <v>31</v>
      </c>
      <c r="AA11" s="94"/>
    </row>
    <row r="12" spans="1:28" s="95" customFormat="1" ht="18" customHeight="1" x14ac:dyDescent="0.25">
      <c r="A12" s="19"/>
      <c r="B12" s="246" t="s">
        <v>49</v>
      </c>
      <c r="C12" s="191"/>
      <c r="D12" s="20"/>
      <c r="E12" s="11"/>
      <c r="F12" s="13"/>
      <c r="G12" s="20"/>
      <c r="H12" s="13"/>
      <c r="I12" s="20"/>
      <c r="J12" s="19"/>
      <c r="K12" s="264"/>
      <c r="L12" s="19"/>
      <c r="M12" s="264"/>
      <c r="N12" s="126"/>
      <c r="O12" s="2"/>
      <c r="P12" s="158"/>
      <c r="Q12" s="1"/>
      <c r="R12" s="265"/>
      <c r="S12" s="266"/>
      <c r="T12" s="266"/>
      <c r="U12" s="187"/>
      <c r="V12" s="93"/>
      <c r="W12" s="93"/>
      <c r="X12" s="93"/>
      <c r="Y12" s="93"/>
      <c r="Z12" s="94"/>
      <c r="AA12" s="94"/>
    </row>
    <row r="13" spans="1:28" s="95" customFormat="1" ht="27" customHeight="1" x14ac:dyDescent="0.25">
      <c r="A13" s="255" t="s">
        <v>24</v>
      </c>
      <c r="B13" s="676" t="s">
        <v>47</v>
      </c>
      <c r="C13" s="676"/>
      <c r="D13" s="260"/>
      <c r="E13" s="188">
        <f t="shared" ref="E13:E15" si="2">+N13/60*D13</f>
        <v>0</v>
      </c>
      <c r="F13" s="102"/>
      <c r="G13" s="89"/>
      <c r="H13" s="102"/>
      <c r="I13" s="89"/>
      <c r="J13" s="257"/>
      <c r="K13" s="172"/>
      <c r="L13" s="89"/>
      <c r="M13" s="168"/>
      <c r="N13" s="126">
        <f t="shared" si="0"/>
        <v>0</v>
      </c>
      <c r="O13" s="158"/>
      <c r="P13" s="158">
        <f t="shared" si="1"/>
        <v>0</v>
      </c>
      <c r="Q13" s="1"/>
      <c r="R13" s="192" t="s">
        <v>3</v>
      </c>
      <c r="S13" s="266">
        <f t="shared" ref="S13" si="3">O13</f>
        <v>0</v>
      </c>
      <c r="T13" s="266">
        <f t="shared" ref="T13" si="4">P13</f>
        <v>0</v>
      </c>
      <c r="U13" s="187">
        <f t="shared" ref="U13" si="5">IF(N13&gt;5,0,O13)</f>
        <v>0</v>
      </c>
      <c r="V13" s="92">
        <f>P13</f>
        <v>0</v>
      </c>
      <c r="W13" s="92">
        <f>O13</f>
        <v>0</v>
      </c>
      <c r="X13" s="92"/>
      <c r="Y13" s="93">
        <f>IF(RIGHT(I13,2)="11",O13,0)</f>
        <v>0</v>
      </c>
      <c r="Z13" s="94">
        <f>IF(RIGHT(I13,2)="11",P13,0)</f>
        <v>0</v>
      </c>
      <c r="AA13" s="94">
        <f>+IF(RIGHT(I13,2)="12",O13,0)</f>
        <v>0</v>
      </c>
      <c r="AB13" s="95">
        <f>+IF(RIGHT(I13,2)="12",P13,0)</f>
        <v>0</v>
      </c>
    </row>
    <row r="14" spans="1:28" s="95" customFormat="1" ht="123" customHeight="1" x14ac:dyDescent="0.25">
      <c r="A14" s="19">
        <v>1</v>
      </c>
      <c r="B14" s="246" t="s">
        <v>1055</v>
      </c>
      <c r="C14" s="3" t="s">
        <v>64</v>
      </c>
      <c r="D14" s="252">
        <v>0.9</v>
      </c>
      <c r="E14" s="188">
        <f t="shared" si="2"/>
        <v>0</v>
      </c>
      <c r="F14" s="3" t="s">
        <v>1054</v>
      </c>
      <c r="G14" s="20">
        <v>18</v>
      </c>
      <c r="H14" s="13">
        <v>0.375</v>
      </c>
      <c r="I14" s="20">
        <f t="shared" ref="I14:I17" si="6">+G14</f>
        <v>18</v>
      </c>
      <c r="J14" s="23" t="s">
        <v>1059</v>
      </c>
      <c r="K14" s="246" t="s">
        <v>1072</v>
      </c>
      <c r="L14" s="191"/>
      <c r="M14" s="249"/>
      <c r="N14" s="10"/>
      <c r="O14" s="20"/>
      <c r="P14" s="2"/>
      <c r="Q14" s="20"/>
      <c r="R14" s="192"/>
      <c r="S14" s="266"/>
      <c r="T14" s="266"/>
      <c r="U14" s="187"/>
      <c r="V14" s="92"/>
      <c r="W14" s="92"/>
      <c r="X14" s="92"/>
      <c r="Y14" s="93"/>
      <c r="Z14" s="94"/>
      <c r="AA14" s="94"/>
    </row>
    <row r="15" spans="1:28" s="95" customFormat="1" ht="246" customHeight="1" x14ac:dyDescent="0.25">
      <c r="A15" s="20">
        <v>2</v>
      </c>
      <c r="B15" s="21" t="s">
        <v>1057</v>
      </c>
      <c r="C15" s="3" t="s">
        <v>64</v>
      </c>
      <c r="D15" s="252">
        <v>4.5</v>
      </c>
      <c r="E15" s="188">
        <f t="shared" si="2"/>
        <v>0</v>
      </c>
      <c r="F15" s="3" t="s">
        <v>1054</v>
      </c>
      <c r="G15" s="20">
        <v>18</v>
      </c>
      <c r="H15" s="13">
        <v>0.375</v>
      </c>
      <c r="I15" s="20">
        <f t="shared" si="6"/>
        <v>18</v>
      </c>
      <c r="J15" s="13" t="s">
        <v>1059</v>
      </c>
      <c r="K15" s="21" t="s">
        <v>1073</v>
      </c>
      <c r="L15" s="3"/>
      <c r="M15" s="4"/>
      <c r="N15" s="10"/>
      <c r="O15" s="20"/>
      <c r="P15" s="2"/>
      <c r="Q15" s="20"/>
      <c r="R15" s="192"/>
      <c r="S15" s="266"/>
      <c r="T15" s="266"/>
      <c r="U15" s="187"/>
      <c r="V15" s="92"/>
      <c r="W15" s="92"/>
      <c r="X15" s="92"/>
      <c r="Y15" s="93"/>
      <c r="Z15" s="94"/>
      <c r="AA15" s="94"/>
    </row>
    <row r="16" spans="1:28" s="95" customFormat="1" ht="110.25" customHeight="1" x14ac:dyDescent="0.25">
      <c r="A16" s="20">
        <v>3</v>
      </c>
      <c r="B16" s="21" t="s">
        <v>1060</v>
      </c>
      <c r="C16" s="3" t="s">
        <v>64</v>
      </c>
      <c r="D16" s="20">
        <v>0</v>
      </c>
      <c r="E16" s="188">
        <f>+N16/60*D16</f>
        <v>0</v>
      </c>
      <c r="F16" s="3" t="s">
        <v>1058</v>
      </c>
      <c r="G16" s="20">
        <v>18</v>
      </c>
      <c r="H16" s="13">
        <v>0.41666666666666669</v>
      </c>
      <c r="I16" s="1">
        <f t="shared" si="6"/>
        <v>18</v>
      </c>
      <c r="J16" s="13" t="s">
        <v>1059</v>
      </c>
      <c r="K16" s="21" t="s">
        <v>1074</v>
      </c>
      <c r="L16" s="3"/>
      <c r="M16" s="21"/>
      <c r="N16" s="10"/>
      <c r="O16" s="20"/>
      <c r="P16" s="2"/>
      <c r="Q16" s="20"/>
      <c r="R16" s="192"/>
      <c r="S16" s="266"/>
      <c r="T16" s="266"/>
      <c r="U16" s="187"/>
      <c r="V16" s="92"/>
      <c r="W16" s="92"/>
      <c r="X16" s="92"/>
      <c r="Y16" s="93"/>
      <c r="Z16" s="94"/>
      <c r="AA16" s="94"/>
    </row>
    <row r="17" spans="1:28" s="95" customFormat="1" ht="187.5" customHeight="1" x14ac:dyDescent="0.25">
      <c r="A17" s="20">
        <v>4</v>
      </c>
      <c r="B17" s="21" t="s">
        <v>1061</v>
      </c>
      <c r="C17" s="3" t="s">
        <v>64</v>
      </c>
      <c r="D17" s="20">
        <v>3</v>
      </c>
      <c r="E17" s="188">
        <f t="shared" ref="E17:E22" si="7">+N17/60*D17</f>
        <v>0</v>
      </c>
      <c r="F17" s="3" t="s">
        <v>1056</v>
      </c>
      <c r="G17" s="20">
        <v>20</v>
      </c>
      <c r="H17" s="13">
        <v>0.375</v>
      </c>
      <c r="I17" s="1">
        <f t="shared" si="6"/>
        <v>20</v>
      </c>
      <c r="J17" s="20" t="s">
        <v>1067</v>
      </c>
      <c r="K17" s="21" t="s">
        <v>1075</v>
      </c>
      <c r="L17" s="191"/>
      <c r="M17" s="249"/>
      <c r="N17" s="10"/>
      <c r="O17" s="20"/>
      <c r="P17" s="2"/>
      <c r="Q17" s="20"/>
      <c r="R17" s="192"/>
      <c r="S17" s="266"/>
      <c r="T17" s="266"/>
      <c r="U17" s="187"/>
      <c r="V17" s="92"/>
      <c r="W17" s="92"/>
      <c r="X17" s="92"/>
      <c r="Y17" s="93"/>
      <c r="Z17" s="94"/>
      <c r="AA17" s="94"/>
    </row>
    <row r="18" spans="1:28" s="95" customFormat="1" ht="191.25" customHeight="1" x14ac:dyDescent="0.25">
      <c r="A18" s="20">
        <v>5</v>
      </c>
      <c r="B18" s="21" t="s">
        <v>1062</v>
      </c>
      <c r="C18" s="3" t="s">
        <v>64</v>
      </c>
      <c r="D18" s="20">
        <v>0</v>
      </c>
      <c r="E18" s="188">
        <f t="shared" si="7"/>
        <v>0</v>
      </c>
      <c r="F18" s="3" t="s">
        <v>1056</v>
      </c>
      <c r="G18" s="20">
        <v>20</v>
      </c>
      <c r="H18" s="13">
        <v>0.375</v>
      </c>
      <c r="I18" s="20">
        <f t="shared" ref="I18" si="8">G18</f>
        <v>20</v>
      </c>
      <c r="J18" s="20" t="s">
        <v>1059</v>
      </c>
      <c r="K18" s="21" t="s">
        <v>1076</v>
      </c>
      <c r="L18" s="191"/>
      <c r="M18" s="4"/>
      <c r="N18" s="10"/>
      <c r="O18" s="20"/>
      <c r="P18" s="2"/>
      <c r="Q18" s="20"/>
      <c r="R18" s="192"/>
      <c r="S18" s="266"/>
      <c r="T18" s="266"/>
      <c r="U18" s="187"/>
      <c r="V18" s="92"/>
      <c r="W18" s="92"/>
      <c r="X18" s="92"/>
      <c r="Y18" s="93"/>
      <c r="Z18" s="94"/>
      <c r="AA18" s="94"/>
    </row>
    <row r="19" spans="1:28" s="95" customFormat="1" ht="130.5" customHeight="1" x14ac:dyDescent="0.25">
      <c r="A19" s="20">
        <v>6</v>
      </c>
      <c r="B19" s="21" t="s">
        <v>1090</v>
      </c>
      <c r="C19" s="20" t="s">
        <v>61</v>
      </c>
      <c r="D19" s="20">
        <v>0.3</v>
      </c>
      <c r="E19" s="188">
        <f t="shared" si="7"/>
        <v>1.05</v>
      </c>
      <c r="F19" s="3" t="s">
        <v>1064</v>
      </c>
      <c r="G19" s="20">
        <v>19</v>
      </c>
      <c r="H19" s="13">
        <v>0.47916666666666669</v>
      </c>
      <c r="I19" s="20">
        <v>19</v>
      </c>
      <c r="J19" s="20" t="s">
        <v>1092</v>
      </c>
      <c r="K19" s="21" t="s">
        <v>1091</v>
      </c>
      <c r="L19" s="20" t="s">
        <v>66</v>
      </c>
      <c r="M19" s="21" t="s">
        <v>1066</v>
      </c>
      <c r="N19" s="10">
        <f t="shared" ref="N19" si="9">VALUE(DAY(I19)*24*60+VALUE(HOUR(H19)*60+MINUTE(H19)))-SUM(VALUE(DAY(G19)*24*60+VALUE(HOUR(F19)*60+MINUTE(F19))))</f>
        <v>210</v>
      </c>
      <c r="O19" s="20">
        <v>1</v>
      </c>
      <c r="P19" s="2">
        <f t="shared" ref="P19" si="10">O19*N19</f>
        <v>210</v>
      </c>
      <c r="Q19" s="20">
        <v>5</v>
      </c>
      <c r="R19" s="192"/>
      <c r="S19" s="266"/>
      <c r="T19" s="266"/>
      <c r="U19" s="187"/>
      <c r="V19" s="92"/>
      <c r="W19" s="92"/>
      <c r="X19" s="92"/>
      <c r="Y19" s="93"/>
      <c r="Z19" s="94"/>
      <c r="AA19" s="94"/>
    </row>
    <row r="20" spans="1:28" s="95" customFormat="1" ht="144.75" customHeight="1" x14ac:dyDescent="0.25">
      <c r="A20" s="20">
        <v>7</v>
      </c>
      <c r="B20" s="189" t="s">
        <v>1078</v>
      </c>
      <c r="C20" s="3" t="s">
        <v>28</v>
      </c>
      <c r="D20" s="20">
        <v>2.5</v>
      </c>
      <c r="E20" s="188">
        <f t="shared" si="7"/>
        <v>7.5</v>
      </c>
      <c r="F20" s="250">
        <v>0.25</v>
      </c>
      <c r="G20" s="253">
        <v>22</v>
      </c>
      <c r="H20" s="250">
        <v>0.375</v>
      </c>
      <c r="I20" s="253">
        <v>22</v>
      </c>
      <c r="J20" s="3" t="s">
        <v>1079</v>
      </c>
      <c r="K20" s="251" t="s">
        <v>1082</v>
      </c>
      <c r="L20" s="3" t="s">
        <v>1065</v>
      </c>
      <c r="M20" s="21" t="s">
        <v>1063</v>
      </c>
      <c r="N20" s="10">
        <f t="shared" ref="N20" si="11">VALUE(DAY(I20)*24*60+VALUE(HOUR(H20)*60+MINUTE(H20)))-SUM(VALUE(DAY(G20)*24*60+VALUE(HOUR(F20)*60+MINUTE(F20))))</f>
        <v>180</v>
      </c>
      <c r="O20" s="20">
        <v>3129</v>
      </c>
      <c r="P20" s="2">
        <f t="shared" ref="P20:P22" si="12">O20*N20</f>
        <v>563220</v>
      </c>
      <c r="Q20" s="20">
        <f>5+5</f>
        <v>10</v>
      </c>
      <c r="R20" s="192"/>
      <c r="S20" s="266"/>
      <c r="T20" s="266"/>
      <c r="U20" s="187"/>
      <c r="V20" s="92"/>
      <c r="W20" s="92"/>
      <c r="X20" s="92"/>
      <c r="Y20" s="93"/>
      <c r="Z20" s="94"/>
      <c r="AA20" s="94"/>
    </row>
    <row r="21" spans="1:28" s="95" customFormat="1" ht="174" customHeight="1" x14ac:dyDescent="0.25">
      <c r="A21" s="655">
        <v>8</v>
      </c>
      <c r="B21" s="689" t="s">
        <v>1080</v>
      </c>
      <c r="C21" s="191" t="s">
        <v>28</v>
      </c>
      <c r="D21" s="285">
        <v>6.5</v>
      </c>
      <c r="E21" s="188">
        <f t="shared" si="7"/>
        <v>9.75</v>
      </c>
      <c r="F21" s="286">
        <v>0.39583333333333331</v>
      </c>
      <c r="G21" s="190">
        <v>22</v>
      </c>
      <c r="H21" s="286">
        <v>0.45833333333333331</v>
      </c>
      <c r="I21" s="18">
        <f t="shared" ref="I21" si="13">+G21</f>
        <v>22</v>
      </c>
      <c r="J21" s="580" t="s">
        <v>1086</v>
      </c>
      <c r="K21" s="689" t="s">
        <v>1093</v>
      </c>
      <c r="L21" s="770" t="s">
        <v>1049</v>
      </c>
      <c r="M21" s="689" t="s">
        <v>1081</v>
      </c>
      <c r="N21" s="10">
        <f t="shared" ref="N21:N22" si="14">VALUE(DAY(I21)*24*60+VALUE(HOUR(H21)*60+MINUTE(H21)))-SUM(VALUE(DAY(G21)*24*60+VALUE(HOUR(F21)*60+MINUTE(F21))))</f>
        <v>90</v>
      </c>
      <c r="O21" s="20">
        <v>13422</v>
      </c>
      <c r="P21" s="2">
        <f t="shared" si="12"/>
        <v>1207980</v>
      </c>
      <c r="Q21" s="1">
        <v>70</v>
      </c>
      <c r="R21" s="192"/>
      <c r="S21" s="266">
        <f t="shared" ref="S21:S22" si="15">O21</f>
        <v>13422</v>
      </c>
      <c r="T21" s="266">
        <f t="shared" ref="T21:T22" si="16">P21</f>
        <v>1207980</v>
      </c>
      <c r="U21" s="187">
        <f t="shared" ref="U21:U22" si="17">IF(N21&gt;5,0,O21)</f>
        <v>0</v>
      </c>
      <c r="V21" s="92"/>
      <c r="W21" s="92"/>
      <c r="X21" s="92"/>
      <c r="Y21" s="93"/>
      <c r="Z21" s="94"/>
      <c r="AA21" s="94"/>
    </row>
    <row r="22" spans="1:28" s="95" customFormat="1" ht="174" customHeight="1" x14ac:dyDescent="0.25">
      <c r="A22" s="656"/>
      <c r="B22" s="690"/>
      <c r="C22" s="191" t="s">
        <v>62</v>
      </c>
      <c r="D22" s="285">
        <v>1.2</v>
      </c>
      <c r="E22" s="188">
        <f t="shared" si="7"/>
        <v>1.7999999999999998</v>
      </c>
      <c r="F22" s="286">
        <v>0.39583333333333331</v>
      </c>
      <c r="G22" s="190">
        <v>22</v>
      </c>
      <c r="H22" s="286">
        <v>0.45833333333333331</v>
      </c>
      <c r="I22" s="18">
        <f t="shared" ref="I22:I24" si="18">+G22</f>
        <v>22</v>
      </c>
      <c r="J22" s="581"/>
      <c r="K22" s="690"/>
      <c r="L22" s="771"/>
      <c r="M22" s="690"/>
      <c r="N22" s="10">
        <f t="shared" si="14"/>
        <v>90</v>
      </c>
      <c r="O22" s="20">
        <v>437</v>
      </c>
      <c r="P22" s="2">
        <f t="shared" si="12"/>
        <v>39330</v>
      </c>
      <c r="Q22" s="1">
        <v>10</v>
      </c>
      <c r="R22" s="192"/>
      <c r="S22" s="266">
        <f t="shared" si="15"/>
        <v>437</v>
      </c>
      <c r="T22" s="266">
        <f t="shared" si="16"/>
        <v>39330</v>
      </c>
      <c r="U22" s="187">
        <f t="shared" si="17"/>
        <v>0</v>
      </c>
      <c r="V22" s="92"/>
      <c r="W22" s="92"/>
      <c r="X22" s="92"/>
      <c r="Y22" s="93"/>
      <c r="Z22" s="94"/>
      <c r="AA22" s="94"/>
    </row>
    <row r="23" spans="1:28" s="95" customFormat="1" ht="314.25" customHeight="1" x14ac:dyDescent="0.25">
      <c r="A23" s="20">
        <v>7.1</v>
      </c>
      <c r="B23" s="189" t="s">
        <v>1085</v>
      </c>
      <c r="C23" s="3" t="s">
        <v>28</v>
      </c>
      <c r="D23" s="20">
        <v>11.5</v>
      </c>
      <c r="E23" s="188">
        <f t="shared" ref="E23" si="19">+N23/60*D23</f>
        <v>92</v>
      </c>
      <c r="F23" s="250">
        <v>0.45833333333333331</v>
      </c>
      <c r="G23" s="253">
        <v>22</v>
      </c>
      <c r="H23" s="250">
        <v>0.79166666666666663</v>
      </c>
      <c r="I23" s="253">
        <f>+G23</f>
        <v>22</v>
      </c>
      <c r="J23" s="3" t="s">
        <v>1086</v>
      </c>
      <c r="K23" s="251" t="s">
        <v>1088</v>
      </c>
      <c r="L23" s="3" t="s">
        <v>1049</v>
      </c>
      <c r="M23" s="21" t="s">
        <v>1087</v>
      </c>
      <c r="N23" s="10">
        <f t="shared" ref="N23" si="20">VALUE(DAY(I23)*24*60+VALUE(HOUR(H23)*60+MINUTE(H23)))-SUM(VALUE(DAY(G23)*24*60+VALUE(HOUR(F23)*60+MINUTE(F23))))</f>
        <v>480</v>
      </c>
      <c r="O23" s="20">
        <f>25919-3129</f>
        <v>22790</v>
      </c>
      <c r="P23" s="2">
        <f t="shared" ref="P23" si="21">O23*N23</f>
        <v>10939200</v>
      </c>
      <c r="Q23" s="20">
        <v>60</v>
      </c>
      <c r="R23" s="192"/>
      <c r="S23" s="266"/>
      <c r="T23" s="266"/>
      <c r="U23" s="187"/>
      <c r="V23" s="92"/>
      <c r="W23" s="92"/>
      <c r="X23" s="92"/>
      <c r="Y23" s="93"/>
      <c r="Z23" s="94"/>
      <c r="AA23" s="94"/>
    </row>
    <row r="24" spans="1:28" s="95" customFormat="1" ht="133.5" customHeight="1" x14ac:dyDescent="0.25">
      <c r="A24" s="655">
        <v>8.1999999999999993</v>
      </c>
      <c r="B24" s="768" t="s">
        <v>1083</v>
      </c>
      <c r="C24" s="191" t="s">
        <v>28</v>
      </c>
      <c r="D24" s="285">
        <v>6.5</v>
      </c>
      <c r="E24" s="188">
        <f t="shared" ref="E24:E25" si="22">+N24/60*D24</f>
        <v>16.25</v>
      </c>
      <c r="F24" s="286">
        <v>0.6875</v>
      </c>
      <c r="G24" s="190">
        <v>22</v>
      </c>
      <c r="H24" s="286">
        <v>0.79166666666666663</v>
      </c>
      <c r="I24" s="18">
        <f t="shared" si="18"/>
        <v>22</v>
      </c>
      <c r="J24" s="580" t="s">
        <v>1086</v>
      </c>
      <c r="K24" s="689" t="s">
        <v>1089</v>
      </c>
      <c r="L24" s="770" t="s">
        <v>1049</v>
      </c>
      <c r="M24" s="689" t="s">
        <v>1084</v>
      </c>
      <c r="N24" s="10">
        <f t="shared" ref="N24:N25" si="23">VALUE(DAY(I24)*24*60+VALUE(HOUR(H24)*60+MINUTE(H24)))-SUM(VALUE(DAY(G24)*24*60+VALUE(HOUR(F24)*60+MINUTE(F24))))</f>
        <v>150</v>
      </c>
      <c r="O24" s="20">
        <v>13422</v>
      </c>
      <c r="P24" s="2">
        <f t="shared" ref="P24:P25" si="24">O24*N24</f>
        <v>2013300</v>
      </c>
      <c r="Q24" s="1">
        <v>70</v>
      </c>
      <c r="R24" s="192"/>
      <c r="S24" s="266">
        <f t="shared" ref="S24:S25" si="25">O24</f>
        <v>13422</v>
      </c>
      <c r="T24" s="266">
        <f t="shared" ref="T24:T25" si="26">P24</f>
        <v>2013300</v>
      </c>
      <c r="U24" s="187">
        <f t="shared" ref="U24:U25" si="27">IF(N24&gt;5,0,O24)</f>
        <v>0</v>
      </c>
      <c r="V24" s="92"/>
      <c r="W24" s="92"/>
      <c r="X24" s="92"/>
      <c r="Y24" s="93"/>
      <c r="Z24" s="94"/>
      <c r="AA24" s="94"/>
    </row>
    <row r="25" spans="1:28" s="95" customFormat="1" ht="133.5" customHeight="1" x14ac:dyDescent="0.25">
      <c r="A25" s="656"/>
      <c r="B25" s="769"/>
      <c r="C25" s="191" t="s">
        <v>62</v>
      </c>
      <c r="D25" s="285">
        <v>1.2</v>
      </c>
      <c r="E25" s="188">
        <f t="shared" si="22"/>
        <v>3</v>
      </c>
      <c r="F25" s="286">
        <v>0.6875</v>
      </c>
      <c r="G25" s="190">
        <v>22</v>
      </c>
      <c r="H25" s="286">
        <v>0.79166666666666663</v>
      </c>
      <c r="I25" s="18">
        <f t="shared" ref="I25" si="28">+G25</f>
        <v>22</v>
      </c>
      <c r="J25" s="581"/>
      <c r="K25" s="690"/>
      <c r="L25" s="771"/>
      <c r="M25" s="690"/>
      <c r="N25" s="10">
        <f t="shared" si="23"/>
        <v>150</v>
      </c>
      <c r="O25" s="20">
        <v>437</v>
      </c>
      <c r="P25" s="2">
        <f t="shared" si="24"/>
        <v>65550</v>
      </c>
      <c r="Q25" s="1">
        <v>10</v>
      </c>
      <c r="R25" s="192"/>
      <c r="S25" s="266">
        <f t="shared" si="25"/>
        <v>437</v>
      </c>
      <c r="T25" s="266">
        <f t="shared" si="26"/>
        <v>65550</v>
      </c>
      <c r="U25" s="187">
        <f t="shared" si="27"/>
        <v>0</v>
      </c>
      <c r="V25" s="92"/>
      <c r="W25" s="92"/>
      <c r="X25" s="92"/>
      <c r="Y25" s="93"/>
      <c r="Z25" s="94"/>
      <c r="AA25" s="94"/>
    </row>
    <row r="26" spans="1:28" s="269" customFormat="1" ht="22.5" customHeight="1" x14ac:dyDescent="0.25">
      <c r="A26" s="255" t="s">
        <v>34</v>
      </c>
      <c r="B26" s="267" t="s">
        <v>53</v>
      </c>
      <c r="C26" s="124"/>
      <c r="D26" s="256"/>
      <c r="E26" s="188">
        <f t="shared" ref="E26" si="29">+N26/60*D26</f>
        <v>0</v>
      </c>
      <c r="F26" s="102"/>
      <c r="G26" s="156"/>
      <c r="H26" s="102"/>
      <c r="I26" s="20"/>
      <c r="J26" s="102"/>
      <c r="K26" s="154"/>
      <c r="L26" s="155"/>
      <c r="M26" s="154"/>
      <c r="N26" s="126">
        <f t="shared" si="0"/>
        <v>0</v>
      </c>
      <c r="O26" s="10"/>
      <c r="P26" s="158">
        <f t="shared" si="1"/>
        <v>0</v>
      </c>
      <c r="Q26" s="1"/>
      <c r="R26" s="192"/>
      <c r="S26" s="266">
        <f t="shared" ref="S26" si="30">O26</f>
        <v>0</v>
      </c>
      <c r="T26" s="266">
        <f t="shared" ref="T26" si="31">P26</f>
        <v>0</v>
      </c>
      <c r="U26" s="187">
        <f t="shared" ref="U26" si="32">IF(N26&gt;5,0,O26)</f>
        <v>0</v>
      </c>
      <c r="V26" s="92">
        <f>P26</f>
        <v>0</v>
      </c>
      <c r="W26" s="92">
        <f>O26</f>
        <v>0</v>
      </c>
      <c r="X26" s="268"/>
      <c r="Y26" s="93">
        <f>IF(RIGHT(I26,2)="11",O26,0)</f>
        <v>0</v>
      </c>
      <c r="Z26" s="94">
        <f>IF(RIGHT(I26,2)="11",P26,0)</f>
        <v>0</v>
      </c>
      <c r="AA26" s="94">
        <f>+IF(RIGHT(I26,2)="12",O26,0)</f>
        <v>0</v>
      </c>
      <c r="AB26" s="95">
        <f>+IF(RIGHT(I26,2)="12",P26,0)</f>
        <v>0</v>
      </c>
    </row>
    <row r="27" spans="1:28" s="95" customFormat="1" ht="33" customHeight="1" x14ac:dyDescent="0.25">
      <c r="A27" s="20"/>
      <c r="B27" s="4" t="s">
        <v>49</v>
      </c>
      <c r="C27" s="100"/>
      <c r="D27" s="20"/>
      <c r="E27" s="20"/>
      <c r="F27" s="13"/>
      <c r="G27" s="20"/>
      <c r="H27" s="13"/>
      <c r="I27" s="20"/>
      <c r="J27" s="20"/>
      <c r="K27" s="270"/>
      <c r="L27" s="20"/>
      <c r="M27" s="270"/>
      <c r="N27" s="126"/>
      <c r="O27" s="20"/>
      <c r="P27" s="158"/>
      <c r="Q27" s="20"/>
      <c r="R27" s="101"/>
      <c r="S27" s="266"/>
      <c r="T27" s="266"/>
      <c r="U27" s="187"/>
    </row>
    <row r="28" spans="1:28" s="269" customFormat="1" ht="36" customHeight="1" x14ac:dyDescent="0.25">
      <c r="A28" s="124"/>
      <c r="B28" s="271" t="s">
        <v>76</v>
      </c>
      <c r="C28" s="272">
        <f>+E28</f>
        <v>131.35</v>
      </c>
      <c r="D28" s="273">
        <f>SUM(D11:D27)</f>
        <v>38.100000000000009</v>
      </c>
      <c r="E28" s="273">
        <f>SUM(E11:E27)</f>
        <v>131.35</v>
      </c>
      <c r="F28" s="102"/>
      <c r="G28" s="89"/>
      <c r="H28" s="102"/>
      <c r="I28" s="89"/>
      <c r="J28" s="248"/>
      <c r="K28" s="274"/>
      <c r="L28" s="89"/>
      <c r="M28" s="271"/>
      <c r="N28" s="275"/>
      <c r="O28" s="124"/>
      <c r="P28" s="124"/>
      <c r="Q28" s="124"/>
      <c r="R28" s="192" t="s">
        <v>3</v>
      </c>
      <c r="S28" s="91">
        <f t="shared" ref="S28:T28" si="33">O28</f>
        <v>0</v>
      </c>
      <c r="T28" s="91">
        <f t="shared" si="33"/>
        <v>0</v>
      </c>
      <c r="U28" s="276">
        <f t="shared" ref="U28" si="34">IF(N28&gt;5,0,O28)</f>
        <v>0</v>
      </c>
      <c r="V28" s="268"/>
      <c r="W28" s="268"/>
      <c r="X28" s="268"/>
      <c r="Y28" s="93"/>
      <c r="Z28" s="94"/>
      <c r="AA28" s="94"/>
      <c r="AB28" s="95"/>
    </row>
    <row r="29" spans="1:28" s="95" customFormat="1" ht="21" customHeight="1" x14ac:dyDescent="0.25">
      <c r="A29" s="255" t="s">
        <v>8</v>
      </c>
      <c r="B29" s="667" t="s">
        <v>1070</v>
      </c>
      <c r="C29" s="667"/>
      <c r="D29" s="667"/>
      <c r="E29" s="667"/>
      <c r="F29" s="667"/>
      <c r="G29" s="667"/>
      <c r="H29" s="667"/>
      <c r="I29" s="667"/>
      <c r="J29" s="667"/>
      <c r="K29" s="667"/>
      <c r="L29" s="667"/>
      <c r="M29" s="667"/>
      <c r="N29" s="667"/>
      <c r="O29" s="667"/>
      <c r="P29" s="667"/>
      <c r="Q29" s="667"/>
      <c r="R29" s="90" t="s">
        <v>51</v>
      </c>
      <c r="S29" s="277">
        <f t="shared" ref="S29:Z29" si="35">+SUM(S13:S28)</f>
        <v>27718</v>
      </c>
      <c r="T29" s="277">
        <f t="shared" si="35"/>
        <v>3326160</v>
      </c>
      <c r="U29" s="277">
        <f t="shared" si="35"/>
        <v>0</v>
      </c>
      <c r="V29" s="277">
        <f t="shared" si="35"/>
        <v>0</v>
      </c>
      <c r="W29" s="277">
        <f t="shared" si="35"/>
        <v>0</v>
      </c>
      <c r="X29" s="277">
        <f t="shared" si="35"/>
        <v>0</v>
      </c>
      <c r="Y29" s="277">
        <f t="shared" si="35"/>
        <v>0</v>
      </c>
      <c r="Z29" s="277">
        <f t="shared" si="35"/>
        <v>0</v>
      </c>
      <c r="AA29" s="277">
        <f ca="1">+SUM(AA26:AA45)</f>
        <v>0</v>
      </c>
      <c r="AB29" s="277">
        <f ca="1">+SUM(AB26:AB45)</f>
        <v>3.8000000000000003</v>
      </c>
    </row>
    <row r="30" spans="1:28" s="95" customFormat="1" ht="30" customHeight="1" x14ac:dyDescent="0.25">
      <c r="A30" s="668" t="s">
        <v>25</v>
      </c>
      <c r="B30" s="668"/>
      <c r="C30" s="668" t="s">
        <v>10</v>
      </c>
      <c r="D30" s="668"/>
      <c r="E30" s="668"/>
      <c r="F30" s="668"/>
      <c r="G30" s="668"/>
      <c r="H30" s="668"/>
      <c r="I30" s="668"/>
      <c r="J30" s="668"/>
      <c r="K30" s="257" t="s">
        <v>11</v>
      </c>
      <c r="L30" s="668" t="s">
        <v>12</v>
      </c>
      <c r="M30" s="668"/>
      <c r="N30" s="668" t="s">
        <v>26</v>
      </c>
      <c r="O30" s="668"/>
      <c r="P30" s="680">
        <v>472369</v>
      </c>
      <c r="Q30" s="680"/>
      <c r="R30" s="90" t="s">
        <v>50</v>
      </c>
      <c r="S30" s="277"/>
      <c r="T30" s="277"/>
      <c r="U30" s="277"/>
      <c r="V30" s="277"/>
      <c r="W30" s="277"/>
    </row>
    <row r="31" spans="1:28" s="95" customFormat="1" ht="33.75" customHeight="1" x14ac:dyDescent="0.25">
      <c r="A31" s="667" t="s">
        <v>1051</v>
      </c>
      <c r="B31" s="667"/>
      <c r="C31" s="628">
        <v>391.88</v>
      </c>
      <c r="D31" s="629"/>
      <c r="E31" s="629"/>
      <c r="F31" s="629"/>
      <c r="G31" s="629"/>
      <c r="H31" s="629"/>
      <c r="I31" s="629"/>
      <c r="J31" s="630"/>
      <c r="K31" s="123">
        <v>1.78</v>
      </c>
      <c r="L31" s="628">
        <v>0.45</v>
      </c>
      <c r="M31" s="630"/>
      <c r="N31" s="677" t="s">
        <v>27</v>
      </c>
      <c r="O31" s="677"/>
      <c r="P31" s="684" t="s">
        <v>4</v>
      </c>
      <c r="Q31" s="684"/>
      <c r="R31" s="90" t="s">
        <v>52</v>
      </c>
      <c r="S31" s="277"/>
      <c r="T31" s="277"/>
      <c r="U31" s="277"/>
      <c r="V31" s="277"/>
      <c r="W31" s="277"/>
      <c r="Y31" s="277"/>
    </row>
    <row r="32" spans="1:28" s="95" customFormat="1" ht="30.75" hidden="1" customHeight="1" x14ac:dyDescent="0.25">
      <c r="A32" s="667" t="s">
        <v>73</v>
      </c>
      <c r="B32" s="667"/>
      <c r="C32" s="685">
        <v>202.1</v>
      </c>
      <c r="D32" s="685"/>
      <c r="E32" s="685"/>
      <c r="F32" s="685"/>
      <c r="G32" s="685"/>
      <c r="H32" s="685"/>
      <c r="I32" s="685"/>
      <c r="J32" s="685"/>
      <c r="K32" s="278">
        <v>0.68</v>
      </c>
      <c r="L32" s="686">
        <v>0</v>
      </c>
      <c r="M32" s="686"/>
      <c r="N32" s="280"/>
      <c r="O32" s="258">
        <f>S29</f>
        <v>27718</v>
      </c>
      <c r="P32" s="677">
        <f>T29</f>
        <v>3326160</v>
      </c>
      <c r="Q32" s="677"/>
      <c r="R32" s="90"/>
      <c r="S32" s="281"/>
    </row>
    <row r="33" spans="1:28" s="95" customFormat="1" ht="27" hidden="1" customHeight="1" x14ac:dyDescent="0.25">
      <c r="A33" s="667" t="s">
        <v>69</v>
      </c>
      <c r="B33" s="667"/>
      <c r="C33" s="685">
        <f>C34+C35+C36</f>
        <v>7.0414442946086639</v>
      </c>
      <c r="D33" s="685"/>
      <c r="E33" s="685"/>
      <c r="F33" s="685"/>
      <c r="G33" s="685"/>
      <c r="H33" s="685"/>
      <c r="I33" s="685"/>
      <c r="J33" s="685"/>
      <c r="K33" s="278">
        <f>K34+K35+K36</f>
        <v>5.8678702455072201E-2</v>
      </c>
      <c r="L33" s="686">
        <f>U29/P30</f>
        <v>0</v>
      </c>
      <c r="M33" s="686"/>
      <c r="N33" s="280"/>
      <c r="O33" s="258">
        <f>U29</f>
        <v>0</v>
      </c>
      <c r="P33" s="677">
        <f>T30</f>
        <v>0</v>
      </c>
      <c r="Q33" s="677"/>
      <c r="R33" s="90"/>
      <c r="S33" s="281"/>
    </row>
    <row r="34" spans="1:28" s="95" customFormat="1" ht="31.5" customHeight="1" x14ac:dyDescent="0.25">
      <c r="A34" s="667" t="s">
        <v>72</v>
      </c>
      <c r="B34" s="667"/>
      <c r="C34" s="686">
        <f>P34/P30</f>
        <v>7.0414442946086639</v>
      </c>
      <c r="D34" s="686"/>
      <c r="E34" s="686"/>
      <c r="F34" s="686"/>
      <c r="G34" s="686"/>
      <c r="H34" s="686"/>
      <c r="I34" s="686"/>
      <c r="J34" s="686"/>
      <c r="K34" s="279">
        <f>O34/P30</f>
        <v>5.8678702455072201E-2</v>
      </c>
      <c r="L34" s="619">
        <f>W28/P30</f>
        <v>0</v>
      </c>
      <c r="M34" s="619"/>
      <c r="N34" s="258" t="s">
        <v>5</v>
      </c>
      <c r="O34" s="156">
        <f>+S29</f>
        <v>27718</v>
      </c>
      <c r="P34" s="687">
        <f>+T29</f>
        <v>3326160</v>
      </c>
      <c r="Q34" s="687"/>
      <c r="R34" s="90"/>
      <c r="S34" s="281"/>
    </row>
    <row r="35" spans="1:28" s="95" customFormat="1" ht="32.25" customHeight="1" x14ac:dyDescent="0.25">
      <c r="A35" s="667" t="s">
        <v>45</v>
      </c>
      <c r="B35" s="667"/>
      <c r="C35" s="686">
        <f>P35/P30</f>
        <v>0</v>
      </c>
      <c r="D35" s="686"/>
      <c r="E35" s="686"/>
      <c r="F35" s="686"/>
      <c r="G35" s="686"/>
      <c r="H35" s="686"/>
      <c r="I35" s="686"/>
      <c r="J35" s="686"/>
      <c r="K35" s="279">
        <f>O35/P30</f>
        <v>0</v>
      </c>
      <c r="L35" s="686">
        <v>0</v>
      </c>
      <c r="M35" s="686"/>
      <c r="N35" s="258" t="s">
        <v>3</v>
      </c>
      <c r="O35" s="156">
        <f>Y29</f>
        <v>0</v>
      </c>
      <c r="P35" s="687">
        <f>Z29</f>
        <v>0</v>
      </c>
      <c r="Q35" s="687"/>
      <c r="R35" s="90"/>
    </row>
    <row r="36" spans="1:28" s="95" customFormat="1" ht="33" hidden="1" customHeight="1" x14ac:dyDescent="0.25">
      <c r="A36" s="667" t="s">
        <v>65</v>
      </c>
      <c r="B36" s="667"/>
      <c r="C36" s="686">
        <f>P36/P30</f>
        <v>0</v>
      </c>
      <c r="D36" s="686"/>
      <c r="E36" s="686"/>
      <c r="F36" s="686"/>
      <c r="G36" s="686"/>
      <c r="H36" s="686"/>
      <c r="I36" s="686"/>
      <c r="J36" s="686"/>
      <c r="K36" s="279">
        <f>O36/P30</f>
        <v>0</v>
      </c>
      <c r="L36" s="686">
        <v>0</v>
      </c>
      <c r="M36" s="686"/>
      <c r="N36" s="258" t="s">
        <v>36</v>
      </c>
      <c r="O36" s="156">
        <f>W29</f>
        <v>0</v>
      </c>
      <c r="P36" s="687">
        <f>V29</f>
        <v>0</v>
      </c>
      <c r="Q36" s="687"/>
      <c r="R36" s="90"/>
    </row>
    <row r="37" spans="1:28" s="95" customFormat="1" ht="43.5" hidden="1" customHeight="1" x14ac:dyDescent="0.25">
      <c r="A37" s="667" t="s">
        <v>71</v>
      </c>
      <c r="B37" s="667"/>
      <c r="C37" s="686">
        <f>P37/P30</f>
        <v>0</v>
      </c>
      <c r="D37" s="686"/>
      <c r="E37" s="686"/>
      <c r="F37" s="686"/>
      <c r="G37" s="686"/>
      <c r="H37" s="686"/>
      <c r="I37" s="686"/>
      <c r="J37" s="686"/>
      <c r="K37" s="279">
        <f>O37/P30</f>
        <v>0</v>
      </c>
      <c r="L37" s="686">
        <v>0</v>
      </c>
      <c r="M37" s="686"/>
      <c r="N37" s="258" t="s">
        <v>36</v>
      </c>
      <c r="O37" s="156">
        <f>W29</f>
        <v>0</v>
      </c>
      <c r="P37" s="687">
        <f>V29</f>
        <v>0</v>
      </c>
      <c r="Q37" s="687"/>
      <c r="R37" s="90"/>
    </row>
    <row r="38" spans="1:28" s="95" customFormat="1" ht="25.5" customHeight="1" x14ac:dyDescent="0.25">
      <c r="A38" s="667" t="s">
        <v>70</v>
      </c>
      <c r="B38" s="667"/>
      <c r="C38" s="688">
        <f>C34+C35+C36</f>
        <v>7.0414442946086639</v>
      </c>
      <c r="D38" s="688"/>
      <c r="E38" s="688"/>
      <c r="F38" s="688"/>
      <c r="G38" s="688"/>
      <c r="H38" s="688"/>
      <c r="I38" s="688"/>
      <c r="J38" s="688"/>
      <c r="K38" s="282">
        <f>K34+K35+K36</f>
        <v>5.8678702455072201E-2</v>
      </c>
      <c r="L38" s="688">
        <f>SUM(L32:M34)</f>
        <v>0</v>
      </c>
      <c r="M38" s="688"/>
      <c r="N38" s="258"/>
      <c r="O38" s="258"/>
      <c r="P38" s="677"/>
      <c r="Q38" s="677"/>
      <c r="R38" s="90"/>
    </row>
    <row r="39" spans="1:28" ht="52.5" hidden="1" customHeight="1" x14ac:dyDescent="0.2">
      <c r="A39" s="77" t="s">
        <v>9</v>
      </c>
      <c r="B39" s="691" t="s">
        <v>85</v>
      </c>
      <c r="C39" s="691"/>
      <c r="D39" s="691"/>
      <c r="E39" s="691"/>
      <c r="F39" s="691"/>
      <c r="G39" s="691"/>
      <c r="H39" s="691"/>
      <c r="I39" s="691"/>
      <c r="J39" s="691"/>
      <c r="K39" s="691"/>
      <c r="L39" s="691"/>
      <c r="M39" s="691"/>
      <c r="N39" s="691"/>
      <c r="O39" s="691"/>
      <c r="P39" s="691"/>
      <c r="Q39" s="691"/>
    </row>
    <row r="40" spans="1:28" ht="27.75" customHeight="1" x14ac:dyDescent="0.2">
      <c r="A40" s="77"/>
      <c r="B40" s="150"/>
      <c r="C40" s="136"/>
      <c r="D40" s="136"/>
      <c r="E40" s="136"/>
      <c r="F40" s="136"/>
      <c r="G40" s="136"/>
      <c r="H40" s="136"/>
      <c r="I40" s="136"/>
      <c r="J40" s="136"/>
      <c r="K40" s="150"/>
      <c r="L40" s="150"/>
      <c r="M40" s="150"/>
      <c r="N40" s="150"/>
      <c r="O40" s="150"/>
      <c r="P40" s="150"/>
      <c r="Q40" s="150"/>
    </row>
    <row r="41" spans="1:28" ht="33.75" customHeight="1" x14ac:dyDescent="0.2">
      <c r="A41" s="692" t="s">
        <v>67</v>
      </c>
      <c r="B41" s="692"/>
      <c r="D41" s="693" t="s">
        <v>54</v>
      </c>
      <c r="E41" s="693"/>
      <c r="F41" s="693"/>
      <c r="G41" s="693"/>
      <c r="H41" s="693"/>
      <c r="I41" s="693"/>
      <c r="J41" s="693"/>
      <c r="K41" s="151" t="s">
        <v>32</v>
      </c>
      <c r="L41" s="151"/>
      <c r="M41" s="693" t="s">
        <v>1071</v>
      </c>
      <c r="N41" s="693"/>
      <c r="O41" s="693"/>
      <c r="P41" s="693"/>
      <c r="Q41" s="693"/>
    </row>
    <row r="42" spans="1:28" ht="168.75" customHeight="1" x14ac:dyDescent="0.2">
      <c r="A42" s="694" t="s">
        <v>86</v>
      </c>
      <c r="B42" s="694"/>
      <c r="C42" s="694"/>
      <c r="D42" s="695" t="s">
        <v>911</v>
      </c>
      <c r="E42" s="695"/>
      <c r="F42" s="695"/>
      <c r="G42" s="695"/>
      <c r="H42" s="695"/>
      <c r="I42" s="695"/>
      <c r="J42" s="695"/>
      <c r="K42" s="696" t="s">
        <v>910</v>
      </c>
      <c r="L42" s="151"/>
      <c r="M42" s="693" t="s">
        <v>912</v>
      </c>
      <c r="N42" s="693"/>
      <c r="O42" s="693"/>
      <c r="P42" s="693"/>
      <c r="Q42" s="693"/>
    </row>
    <row r="43" spans="1:28" ht="5.25" customHeight="1" x14ac:dyDescent="0.2">
      <c r="A43" s="80"/>
      <c r="B43" s="152"/>
      <c r="C43" s="283"/>
      <c r="D43" s="284"/>
      <c r="E43" s="284"/>
      <c r="F43" s="151"/>
      <c r="G43" s="151"/>
      <c r="H43" s="151"/>
      <c r="I43" s="151"/>
      <c r="J43" s="151"/>
      <c r="K43" s="696"/>
      <c r="L43" s="151"/>
      <c r="M43" s="693"/>
      <c r="N43" s="693"/>
      <c r="O43" s="693"/>
      <c r="P43" s="693"/>
      <c r="Q43" s="693"/>
    </row>
    <row r="44" spans="1:28" s="145" customFormat="1" x14ac:dyDescent="0.2">
      <c r="B44" s="52"/>
      <c r="D44" s="83"/>
      <c r="E44" s="83"/>
      <c r="K44" s="52"/>
      <c r="M44" s="85"/>
      <c r="N44" s="52"/>
      <c r="O44" s="52"/>
      <c r="P44" s="52"/>
      <c r="Q44" s="52"/>
      <c r="S44" s="32"/>
      <c r="T44" s="32"/>
      <c r="U44" s="32"/>
      <c r="V44" s="32"/>
      <c r="W44" s="32"/>
      <c r="X44" s="32"/>
      <c r="Y44" s="32"/>
      <c r="Z44" s="32"/>
      <c r="AA44" s="32"/>
      <c r="AB44" s="32"/>
    </row>
    <row r="45" spans="1:28" s="145" customFormat="1" x14ac:dyDescent="0.2">
      <c r="B45" s="52"/>
      <c r="D45" s="83"/>
      <c r="E45" s="83"/>
      <c r="K45" s="52"/>
      <c r="M45" s="85"/>
      <c r="N45" s="52"/>
      <c r="O45" s="52"/>
      <c r="P45" s="52"/>
      <c r="Q45" s="52"/>
      <c r="S45" s="32"/>
      <c r="T45" s="32"/>
      <c r="U45" s="32"/>
      <c r="V45" s="32"/>
      <c r="W45" s="32"/>
      <c r="X45" s="32"/>
      <c r="Y45" s="32"/>
      <c r="Z45" s="32"/>
      <c r="AA45" s="32"/>
      <c r="AB45" s="32"/>
    </row>
    <row r="77" spans="1:28" s="56" customFormat="1" x14ac:dyDescent="0.2">
      <c r="A77" s="139"/>
      <c r="B77" s="26"/>
      <c r="C77" s="145"/>
      <c r="D77" s="83"/>
      <c r="E77" s="83"/>
      <c r="F77" s="254"/>
      <c r="G77" s="31"/>
      <c r="H77" s="254"/>
      <c r="I77" s="31"/>
      <c r="J77" s="145"/>
      <c r="K77" s="26"/>
      <c r="L77" s="31"/>
      <c r="M77" s="26">
        <v>1</v>
      </c>
      <c r="O77" s="54"/>
      <c r="R77" s="145"/>
      <c r="S77" s="32"/>
      <c r="T77" s="32"/>
      <c r="U77" s="32"/>
      <c r="V77" s="32"/>
      <c r="W77" s="32"/>
      <c r="X77" s="32"/>
      <c r="Y77" s="32"/>
      <c r="Z77" s="32"/>
      <c r="AA77" s="32"/>
      <c r="AB77" s="32"/>
    </row>
  </sheetData>
  <protectedRanges>
    <protectedRange sqref="O26" name="Range1_6_2_6_11_2_1_1_1_1_2_1_1_1_1_3_1_1_1"/>
    <protectedRange sqref="O17" name="Range1_6_2_6_11_2_1_1_1_1_2_1_1_1_1_3_1"/>
    <protectedRange sqref="O14" name="Range1_6_2_6_11_2_1_1_1_1_2_1_1_1_1_3_1_1"/>
    <protectedRange sqref="O16" name="Range1_6_2_6_11_2_1_1_1_1_2_1_1_1_1_3_1_1_4_3"/>
    <protectedRange sqref="M16" name="Range1_6_2_2_1_1_2_4_1_2_4"/>
    <protectedRange sqref="M20" name="Range1_6_2_2_1_1_3_1_1_3"/>
    <protectedRange sqref="M23" name="Range1_6_2_2_1_1_3_1_1_3_1"/>
    <protectedRange sqref="M21:M22 M24:M25" name="Range1_6_2_2_1_1_1_1_1_2_1_1"/>
    <protectedRange sqref="M19" name="Range1_6_2_2_1_1_3_1_1_3_2"/>
  </protectedRanges>
  <mergeCells count="84">
    <mergeCell ref="V8:W8"/>
    <mergeCell ref="X8:Y8"/>
    <mergeCell ref="J7:J9"/>
    <mergeCell ref="K7:L8"/>
    <mergeCell ref="M7:M9"/>
    <mergeCell ref="N7:N9"/>
    <mergeCell ref="O7:O9"/>
    <mergeCell ref="P7:P9"/>
    <mergeCell ref="Q7:Q9"/>
    <mergeCell ref="R7:R9"/>
    <mergeCell ref="L1:Q1"/>
    <mergeCell ref="A2:F2"/>
    <mergeCell ref="G2:Q2"/>
    <mergeCell ref="B3:P3"/>
    <mergeCell ref="B4:Q4"/>
    <mergeCell ref="B5:Q5"/>
    <mergeCell ref="B6:F6"/>
    <mergeCell ref="B7:B9"/>
    <mergeCell ref="C7:C9"/>
    <mergeCell ref="D7:D9"/>
    <mergeCell ref="F7:I7"/>
    <mergeCell ref="B13:C13"/>
    <mergeCell ref="F8:G8"/>
    <mergeCell ref="H8:I8"/>
    <mergeCell ref="A32:B32"/>
    <mergeCell ref="C32:J32"/>
    <mergeCell ref="A7:A9"/>
    <mergeCell ref="A30:B30"/>
    <mergeCell ref="C30:J30"/>
    <mergeCell ref="B29:Q29"/>
    <mergeCell ref="L30:M30"/>
    <mergeCell ref="N30:O30"/>
    <mergeCell ref="P30:Q30"/>
    <mergeCell ref="A31:B31"/>
    <mergeCell ref="C31:J31"/>
    <mergeCell ref="L31:M31"/>
    <mergeCell ref="N31:O31"/>
    <mergeCell ref="A33:B33"/>
    <mergeCell ref="C33:J33"/>
    <mergeCell ref="L33:M33"/>
    <mergeCell ref="A34:B34"/>
    <mergeCell ref="C34:J34"/>
    <mergeCell ref="L34:M34"/>
    <mergeCell ref="A42:C42"/>
    <mergeCell ref="D42:J42"/>
    <mergeCell ref="B39:Q39"/>
    <mergeCell ref="A41:B41"/>
    <mergeCell ref="D41:J41"/>
    <mergeCell ref="K42:K43"/>
    <mergeCell ref="M42:Q43"/>
    <mergeCell ref="M41:Q41"/>
    <mergeCell ref="P31:Q31"/>
    <mergeCell ref="P33:Q33"/>
    <mergeCell ref="L32:M32"/>
    <mergeCell ref="P32:Q32"/>
    <mergeCell ref="C35:J35"/>
    <mergeCell ref="P34:Q34"/>
    <mergeCell ref="A38:B38"/>
    <mergeCell ref="L35:M35"/>
    <mergeCell ref="P35:Q35"/>
    <mergeCell ref="C38:J38"/>
    <mergeCell ref="L38:M38"/>
    <mergeCell ref="P38:Q38"/>
    <mergeCell ref="C36:J36"/>
    <mergeCell ref="L36:M36"/>
    <mergeCell ref="P36:Q36"/>
    <mergeCell ref="L37:M37"/>
    <mergeCell ref="P37:Q37"/>
    <mergeCell ref="A37:B37"/>
    <mergeCell ref="C37:J37"/>
    <mergeCell ref="A35:B35"/>
    <mergeCell ref="A36:B36"/>
    <mergeCell ref="B24:B25"/>
    <mergeCell ref="A24:A25"/>
    <mergeCell ref="K21:K22"/>
    <mergeCell ref="L21:L22"/>
    <mergeCell ref="M21:M22"/>
    <mergeCell ref="J24:J25"/>
    <mergeCell ref="K24:K25"/>
    <mergeCell ref="L24:L25"/>
    <mergeCell ref="M24:M25"/>
    <mergeCell ref="A21:A22"/>
    <mergeCell ref="B21:B22"/>
    <mergeCell ref="J21:J22"/>
  </mergeCells>
  <phoneticPr fontId="58" type="noConversion"/>
  <conditionalFormatting sqref="B12">
    <cfRule type="duplicateValues" dxfId="1974" priority="16106" stopIfTrue="1"/>
  </conditionalFormatting>
  <conditionalFormatting sqref="B23">
    <cfRule type="expression" dxfId="1973" priority="1" stopIfTrue="1">
      <formula>AND(COUNTIF(#REF!, B23)+COUNTIF(#REF!, B23)&gt;1,NOT(ISBLANK(B23)))</formula>
    </cfRule>
  </conditionalFormatting>
  <conditionalFormatting sqref="B27">
    <cfRule type="duplicateValues" dxfId="1972" priority="7"/>
  </conditionalFormatting>
  <conditionalFormatting sqref="B34:B45 B50:B52">
    <cfRule type="duplicateValues" dxfId="1971" priority="308" stopIfTrue="1"/>
  </conditionalFormatting>
  <conditionalFormatting sqref="B38">
    <cfRule type="duplicateValues" dxfId="1970" priority="230" stopIfTrue="1"/>
  </conditionalFormatting>
  <conditionalFormatting sqref="B44:B45 B184">
    <cfRule type="duplicateValues" dxfId="1969" priority="307" stopIfTrue="1"/>
  </conditionalFormatting>
  <conditionalFormatting sqref="B50:B52">
    <cfRule type="duplicateValues" dxfId="1968" priority="221" stopIfTrue="1"/>
  </conditionalFormatting>
  <conditionalFormatting sqref="B88:B90">
    <cfRule type="duplicateValues" dxfId="1967" priority="270" stopIfTrue="1"/>
  </conditionalFormatting>
  <conditionalFormatting sqref="B91:B92">
    <cfRule type="duplicateValues" dxfId="1966" priority="271" stopIfTrue="1"/>
  </conditionalFormatting>
  <conditionalFormatting sqref="B93:B94">
    <cfRule type="duplicateValues" dxfId="1965" priority="269" stopIfTrue="1"/>
  </conditionalFormatting>
  <conditionalFormatting sqref="B95">
    <cfRule type="duplicateValues" dxfId="1964" priority="268" stopIfTrue="1"/>
  </conditionalFormatting>
  <conditionalFormatting sqref="B113">
    <cfRule type="duplicateValues" dxfId="1963" priority="293" stopIfTrue="1"/>
  </conditionalFormatting>
  <conditionalFormatting sqref="B116:B118">
    <cfRule type="duplicateValues" dxfId="1962" priority="233" stopIfTrue="1"/>
  </conditionalFormatting>
  <conditionalFormatting sqref="B119:B120">
    <cfRule type="duplicateValues" dxfId="1961" priority="234" stopIfTrue="1"/>
  </conditionalFormatting>
  <conditionalFormatting sqref="B121:B122">
    <cfRule type="duplicateValues" dxfId="1960" priority="232" stopIfTrue="1"/>
  </conditionalFormatting>
  <conditionalFormatting sqref="B123">
    <cfRule type="duplicateValues" dxfId="1959" priority="231" stopIfTrue="1"/>
  </conditionalFormatting>
  <conditionalFormatting sqref="B137:B154 B159:B216 B219">
    <cfRule type="duplicateValues" dxfId="1958" priority="294" stopIfTrue="1"/>
  </conditionalFormatting>
  <conditionalFormatting sqref="B141">
    <cfRule type="duplicateValues" dxfId="1957" priority="254" stopIfTrue="1"/>
  </conditionalFormatting>
  <conditionalFormatting sqref="B156 B26">
    <cfRule type="duplicateValues" dxfId="1956" priority="282" stopIfTrue="1"/>
  </conditionalFormatting>
  <conditionalFormatting sqref="B156">
    <cfRule type="duplicateValues" dxfId="1955" priority="226" stopIfTrue="1"/>
  </conditionalFormatting>
  <conditionalFormatting sqref="B165:B182 B187:B244 B247">
    <cfRule type="duplicateValues" dxfId="1954" priority="255" stopIfTrue="1"/>
  </conditionalFormatting>
  <conditionalFormatting sqref="B184">
    <cfRule type="duplicateValues" dxfId="1953" priority="222" stopIfTrue="1"/>
  </conditionalFormatting>
  <conditionalFormatting sqref="B197">
    <cfRule type="duplicateValues" dxfId="1952" priority="291" stopIfTrue="1"/>
  </conditionalFormatting>
  <conditionalFormatting sqref="B198">
    <cfRule type="duplicateValues" dxfId="1951" priority="292" stopIfTrue="1"/>
  </conditionalFormatting>
  <conditionalFormatting sqref="B199">
    <cfRule type="duplicateValues" dxfId="1950" priority="290" stopIfTrue="1"/>
  </conditionalFormatting>
  <conditionalFormatting sqref="B200">
    <cfRule type="duplicateValues" dxfId="1949" priority="285" stopIfTrue="1"/>
  </conditionalFormatting>
  <conditionalFormatting sqref="B201">
    <cfRule type="duplicateValues" dxfId="1948" priority="286" stopIfTrue="1"/>
  </conditionalFormatting>
  <conditionalFormatting sqref="B202">
    <cfRule type="duplicateValues" dxfId="1947" priority="284" stopIfTrue="1"/>
  </conditionalFormatting>
  <conditionalFormatting sqref="B203">
    <cfRule type="duplicateValues" dxfId="1946" priority="278" stopIfTrue="1"/>
  </conditionalFormatting>
  <conditionalFormatting sqref="B203:B205 B207">
    <cfRule type="duplicateValues" dxfId="1945" priority="287" stopIfTrue="1"/>
  </conditionalFormatting>
  <conditionalFormatting sqref="B204">
    <cfRule type="duplicateValues" dxfId="1944" priority="277" stopIfTrue="1"/>
  </conditionalFormatting>
  <conditionalFormatting sqref="B205">
    <cfRule type="duplicateValues" dxfId="1943" priority="281" stopIfTrue="1"/>
  </conditionalFormatting>
  <conditionalFormatting sqref="B206 B214">
    <cfRule type="duplicateValues" dxfId="1942" priority="289" stopIfTrue="1"/>
  </conditionalFormatting>
  <conditionalFormatting sqref="B206">
    <cfRule type="duplicateValues" dxfId="1941" priority="273" stopIfTrue="1"/>
  </conditionalFormatting>
  <conditionalFormatting sqref="B206:B208">
    <cfRule type="duplicateValues" dxfId="1940" priority="280" stopIfTrue="1"/>
  </conditionalFormatting>
  <conditionalFormatting sqref="B207">
    <cfRule type="duplicateValues" dxfId="1939" priority="272" stopIfTrue="1"/>
  </conditionalFormatting>
  <conditionalFormatting sqref="B208">
    <cfRule type="duplicateValues" dxfId="1938" priority="283" stopIfTrue="1"/>
  </conditionalFormatting>
  <conditionalFormatting sqref="B209:B210">
    <cfRule type="duplicateValues" dxfId="1937" priority="288" stopIfTrue="1"/>
  </conditionalFormatting>
  <conditionalFormatting sqref="B210:B212 B214">
    <cfRule type="duplicateValues" dxfId="1936" priority="274" stopIfTrue="1"/>
  </conditionalFormatting>
  <conditionalFormatting sqref="B213 B223">
    <cfRule type="duplicateValues" dxfId="1935" priority="276" stopIfTrue="1"/>
  </conditionalFormatting>
  <conditionalFormatting sqref="B214">
    <cfRule type="duplicateValues" dxfId="1934" priority="227" stopIfTrue="1"/>
  </conditionalFormatting>
  <conditionalFormatting sqref="B218:B219">
    <cfRule type="duplicateValues" dxfId="1933" priority="275" stopIfTrue="1"/>
  </conditionalFormatting>
  <conditionalFormatting sqref="B219">
    <cfRule type="duplicateValues" dxfId="1932" priority="228" stopIfTrue="1"/>
  </conditionalFormatting>
  <conditionalFormatting sqref="B220">
    <cfRule type="duplicateValues" dxfId="1931" priority="305" stopIfTrue="1"/>
  </conditionalFormatting>
  <conditionalFormatting sqref="B221">
    <cfRule type="duplicateValues" dxfId="1930" priority="301" stopIfTrue="1"/>
  </conditionalFormatting>
  <conditionalFormatting sqref="B222">
    <cfRule type="duplicateValues" dxfId="1929" priority="300" stopIfTrue="1"/>
  </conditionalFormatting>
  <conditionalFormatting sqref="B223">
    <cfRule type="duplicateValues" dxfId="1928" priority="306" stopIfTrue="1"/>
  </conditionalFormatting>
  <conditionalFormatting sqref="B224">
    <cfRule type="duplicateValues" dxfId="1927" priority="296" stopIfTrue="1"/>
  </conditionalFormatting>
  <conditionalFormatting sqref="B224:B226">
    <cfRule type="duplicateValues" dxfId="1926" priority="304" stopIfTrue="1"/>
  </conditionalFormatting>
  <conditionalFormatting sqref="B225">
    <cfRule type="duplicateValues" dxfId="1925" priority="295" stopIfTrue="1"/>
  </conditionalFormatting>
  <conditionalFormatting sqref="B226">
    <cfRule type="duplicateValues" dxfId="1924" priority="253" stopIfTrue="1"/>
  </conditionalFormatting>
  <conditionalFormatting sqref="B227">
    <cfRule type="duplicateValues" dxfId="1923" priority="252" stopIfTrue="1"/>
  </conditionalFormatting>
  <conditionalFormatting sqref="B228">
    <cfRule type="duplicateValues" dxfId="1922" priority="247" stopIfTrue="1"/>
  </conditionalFormatting>
  <conditionalFormatting sqref="B228:B230 B232">
    <cfRule type="duplicateValues" dxfId="1921" priority="297" stopIfTrue="1"/>
  </conditionalFormatting>
  <conditionalFormatting sqref="B229">
    <cfRule type="duplicateValues" dxfId="1920" priority="248" stopIfTrue="1"/>
  </conditionalFormatting>
  <conditionalFormatting sqref="B230">
    <cfRule type="duplicateValues" dxfId="1919" priority="246" stopIfTrue="1"/>
  </conditionalFormatting>
  <conditionalFormatting sqref="B231 B241">
    <cfRule type="duplicateValues" dxfId="1918" priority="299" stopIfTrue="1"/>
  </conditionalFormatting>
  <conditionalFormatting sqref="B231">
    <cfRule type="duplicateValues" dxfId="1917" priority="241" stopIfTrue="1"/>
  </conditionalFormatting>
  <conditionalFormatting sqref="B231:B233 B235">
    <cfRule type="duplicateValues" dxfId="1916" priority="249" stopIfTrue="1"/>
  </conditionalFormatting>
  <conditionalFormatting sqref="B232">
    <cfRule type="duplicateValues" dxfId="1915" priority="240" stopIfTrue="1"/>
  </conditionalFormatting>
  <conditionalFormatting sqref="B233">
    <cfRule type="duplicateValues" dxfId="1914" priority="244" stopIfTrue="1"/>
  </conditionalFormatting>
  <conditionalFormatting sqref="B234 B242">
    <cfRule type="duplicateValues" dxfId="1913" priority="251" stopIfTrue="1"/>
  </conditionalFormatting>
  <conditionalFormatting sqref="B234">
    <cfRule type="duplicateValues" dxfId="1912" priority="236" stopIfTrue="1"/>
  </conditionalFormatting>
  <conditionalFormatting sqref="B234:B236">
    <cfRule type="duplicateValues" dxfId="1911" priority="243" stopIfTrue="1"/>
  </conditionalFormatting>
  <conditionalFormatting sqref="B235">
    <cfRule type="duplicateValues" dxfId="1910" priority="235" stopIfTrue="1"/>
  </conditionalFormatting>
  <conditionalFormatting sqref="B236">
    <cfRule type="duplicateValues" dxfId="1909" priority="245" stopIfTrue="1"/>
  </conditionalFormatting>
  <conditionalFormatting sqref="B236:B237">
    <cfRule type="duplicateValues" dxfId="1908" priority="298" stopIfTrue="1"/>
  </conditionalFormatting>
  <conditionalFormatting sqref="B237:B238">
    <cfRule type="duplicateValues" dxfId="1907" priority="250" stopIfTrue="1"/>
  </conditionalFormatting>
  <conditionalFormatting sqref="B238:B240 B242">
    <cfRule type="duplicateValues" dxfId="1906" priority="237" stopIfTrue="1"/>
  </conditionalFormatting>
  <conditionalFormatting sqref="B241 B251">
    <cfRule type="duplicateValues" dxfId="1905" priority="239" stopIfTrue="1"/>
  </conditionalFormatting>
  <conditionalFormatting sqref="B241">
    <cfRule type="duplicateValues" dxfId="1904" priority="229" stopIfTrue="1"/>
  </conditionalFormatting>
  <conditionalFormatting sqref="B242">
    <cfRule type="duplicateValues" dxfId="1903" priority="302" stopIfTrue="1"/>
  </conditionalFormatting>
  <conditionalFormatting sqref="B244">
    <cfRule type="duplicateValues" dxfId="1902" priority="279" stopIfTrue="1"/>
  </conditionalFormatting>
  <conditionalFormatting sqref="B246:B247">
    <cfRule type="duplicateValues" dxfId="1901" priority="238" stopIfTrue="1"/>
  </conditionalFormatting>
  <conditionalFormatting sqref="B247">
    <cfRule type="duplicateValues" dxfId="1900" priority="223" stopIfTrue="1"/>
  </conditionalFormatting>
  <conditionalFormatting sqref="B248">
    <cfRule type="duplicateValues" dxfId="1899" priority="266" stopIfTrue="1"/>
  </conditionalFormatting>
  <conditionalFormatting sqref="B249">
    <cfRule type="duplicateValues" dxfId="1898" priority="262" stopIfTrue="1"/>
  </conditionalFormatting>
  <conditionalFormatting sqref="B250">
    <cfRule type="duplicateValues" dxfId="1897" priority="261" stopIfTrue="1"/>
  </conditionalFormatting>
  <conditionalFormatting sqref="B251">
    <cfRule type="duplicateValues" dxfId="1896" priority="267" stopIfTrue="1"/>
  </conditionalFormatting>
  <conditionalFormatting sqref="B252">
    <cfRule type="duplicateValues" dxfId="1895" priority="257" stopIfTrue="1"/>
  </conditionalFormatting>
  <conditionalFormatting sqref="B252:B254">
    <cfRule type="duplicateValues" dxfId="1894" priority="265" stopIfTrue="1"/>
  </conditionalFormatting>
  <conditionalFormatting sqref="B253">
    <cfRule type="duplicateValues" dxfId="1893" priority="256" stopIfTrue="1"/>
  </conditionalFormatting>
  <conditionalFormatting sqref="B256:B258 B260">
    <cfRule type="duplicateValues" dxfId="1892" priority="258" stopIfTrue="1"/>
  </conditionalFormatting>
  <conditionalFormatting sqref="B259 B269">
    <cfRule type="duplicateValues" dxfId="1891" priority="260" stopIfTrue="1"/>
  </conditionalFormatting>
  <conditionalFormatting sqref="B260">
    <cfRule type="duplicateValues" dxfId="1890" priority="224" stopIfTrue="1"/>
  </conditionalFormatting>
  <conditionalFormatting sqref="B262">
    <cfRule type="duplicateValues" dxfId="1889" priority="303" stopIfTrue="1"/>
  </conditionalFormatting>
  <conditionalFormatting sqref="B264:B265">
    <cfRule type="duplicateValues" dxfId="1888" priority="259" stopIfTrue="1"/>
  </conditionalFormatting>
  <conditionalFormatting sqref="B269">
    <cfRule type="duplicateValues" dxfId="1887" priority="225" stopIfTrue="1"/>
  </conditionalFormatting>
  <conditionalFormatting sqref="B270">
    <cfRule type="duplicateValues" dxfId="1886" priority="263" stopIfTrue="1"/>
  </conditionalFormatting>
  <conditionalFormatting sqref="B272">
    <cfRule type="duplicateValues" dxfId="1885" priority="242" stopIfTrue="1"/>
  </conditionalFormatting>
  <conditionalFormatting sqref="B290">
    <cfRule type="duplicateValues" dxfId="1884" priority="264" stopIfTrue="1"/>
  </conditionalFormatting>
  <dataValidations count="3">
    <dataValidation type="list" allowBlank="1" showInputMessage="1" showErrorMessage="1" sqref="J11" xr:uid="{00000000-0002-0000-08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28 C26:C27 C23 C16:C20" xr:uid="{00000000-0002-0000-0800-000001000000}">
      <formula1>"Việt Trì, Lâm Thao, Phù Ninh, Thanh Ba, Đoan Hùng, Hạ Hòa, Phú Thọ,  Cẩm Khê, Yên Lập,  Thanh Sơn,  Tân Sơn,  Tam Nông,  Thanh Thủy, KH*"</formula1>
    </dataValidation>
    <dataValidation type="list" allowBlank="1" showInputMessage="1" showErrorMessage="1" sqref="J13" xr:uid="{00000000-0002-0000-0800-000002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7" fitToHeight="0" orientation="landscape" r:id="rId1"/>
  <headerFooter>
    <oddFooter>&amp;CPage&amp;P</oddFooter>
  </headerFooter>
  <rowBreaks count="1" manualBreakCount="1">
    <brk id="28" max="16" man="1"/>
  </rowBreaks>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5"/>
  <sheetViews>
    <sheetView zoomScaleNormal="100" workbookViewId="0">
      <selection activeCell="N11" sqref="N11"/>
    </sheetView>
  </sheetViews>
  <sheetFormatPr defaultColWidth="9.140625" defaultRowHeight="12.75" x14ac:dyDescent="0.2"/>
  <cols>
    <col min="1" max="1" width="5.28515625" style="139" customWidth="1"/>
    <col min="2" max="2" width="23" style="26" customWidth="1"/>
    <col min="3" max="3" width="12.7109375" style="27" customWidth="1"/>
    <col min="4" max="4" width="6.28515625" style="29" hidden="1" customWidth="1"/>
    <col min="5" max="5" width="7" style="29" hidden="1" customWidth="1"/>
    <col min="6" max="6" width="6.28515625" style="30" customWidth="1"/>
    <col min="7" max="7" width="6.28515625" style="31" customWidth="1"/>
    <col min="8" max="8" width="6.7109375" style="30" customWidth="1"/>
    <col min="9" max="9" width="5.42578125" style="31" customWidth="1"/>
    <col min="10" max="10" width="10.7109375" style="27" customWidth="1"/>
    <col min="11" max="11" width="47.140625" style="26" customWidth="1"/>
    <col min="12" max="12" width="7.5703125" style="31" customWidth="1"/>
    <col min="13" max="13" width="12" style="26" customWidth="1"/>
    <col min="14" max="14" width="13.140625" style="56" customWidth="1"/>
    <col min="15" max="15" width="7" style="54" customWidth="1"/>
    <col min="16" max="16" width="7.7109375" style="56" customWidth="1"/>
    <col min="17" max="17" width="10.7109375" style="56" customWidth="1"/>
    <col min="18" max="18" width="8.5703125" style="145" customWidth="1"/>
    <col min="19" max="19" width="9.42578125" style="32" customWidth="1"/>
    <col min="20" max="20" width="13.28515625" style="32" customWidth="1"/>
    <col min="21" max="21" width="15.5703125" style="32" customWidth="1"/>
    <col min="22" max="24" width="10.140625" style="32" customWidth="1"/>
    <col min="25" max="25" width="10.7109375" style="32" customWidth="1"/>
    <col min="26" max="26" width="9.7109375" style="32" bestFit="1" customWidth="1"/>
    <col min="27" max="27" width="11.5703125" style="32" customWidth="1"/>
    <col min="28" max="16384" width="9.140625" style="32"/>
  </cols>
  <sheetData>
    <row r="1" spans="1:26" ht="33.75" customHeight="1" x14ac:dyDescent="0.2">
      <c r="A1" s="673" t="s">
        <v>68</v>
      </c>
      <c r="B1" s="673"/>
      <c r="C1" s="673"/>
      <c r="D1" s="673"/>
      <c r="E1" s="673"/>
      <c r="F1" s="673"/>
      <c r="G1" s="674" t="s">
        <v>1042</v>
      </c>
      <c r="H1" s="674"/>
      <c r="I1" s="674"/>
      <c r="J1" s="674"/>
      <c r="K1" s="674"/>
      <c r="L1" s="674"/>
      <c r="M1" s="674"/>
      <c r="N1" s="674"/>
      <c r="O1" s="674"/>
      <c r="P1" s="674"/>
      <c r="Q1" s="674"/>
    </row>
    <row r="2" spans="1:26" ht="15.75" x14ac:dyDescent="0.2">
      <c r="A2" s="135"/>
      <c r="B2" s="675" t="s">
        <v>33</v>
      </c>
      <c r="C2" s="675"/>
      <c r="D2" s="675"/>
      <c r="E2" s="675"/>
      <c r="F2" s="675"/>
      <c r="G2" s="675"/>
      <c r="H2" s="675"/>
      <c r="I2" s="675"/>
      <c r="J2" s="675"/>
      <c r="K2" s="675"/>
      <c r="L2" s="675"/>
      <c r="M2" s="675"/>
      <c r="N2" s="675"/>
      <c r="O2" s="675"/>
      <c r="P2" s="675"/>
      <c r="Q2" s="137"/>
    </row>
    <row r="3" spans="1:26" s="33" customFormat="1" ht="17.25" hidden="1" customHeight="1" x14ac:dyDescent="0.2">
      <c r="A3" s="135"/>
      <c r="B3" s="672" t="s">
        <v>916</v>
      </c>
      <c r="C3" s="672"/>
      <c r="D3" s="672"/>
      <c r="E3" s="672"/>
      <c r="F3" s="672"/>
      <c r="G3" s="672"/>
      <c r="H3" s="672"/>
      <c r="I3" s="672"/>
      <c r="J3" s="672"/>
      <c r="K3" s="672"/>
      <c r="L3" s="672"/>
      <c r="M3" s="672"/>
      <c r="N3" s="672"/>
      <c r="O3" s="672"/>
      <c r="P3" s="672"/>
      <c r="Q3" s="672"/>
      <c r="R3" s="145"/>
    </row>
    <row r="4" spans="1:26" s="33" customFormat="1" ht="38.25" customHeight="1" x14ac:dyDescent="0.2">
      <c r="A4" s="135"/>
      <c r="B4" s="672" t="s">
        <v>1043</v>
      </c>
      <c r="C4" s="672"/>
      <c r="D4" s="672"/>
      <c r="E4" s="672"/>
      <c r="F4" s="672"/>
      <c r="G4" s="672"/>
      <c r="H4" s="672"/>
      <c r="I4" s="672"/>
      <c r="J4" s="672"/>
      <c r="K4" s="672"/>
      <c r="L4" s="672"/>
      <c r="M4" s="672"/>
      <c r="N4" s="672"/>
      <c r="O4" s="672"/>
      <c r="P4" s="672"/>
      <c r="Q4" s="672"/>
      <c r="R4" s="145"/>
    </row>
    <row r="5" spans="1:26" s="33" customFormat="1" ht="22.5" customHeight="1" x14ac:dyDescent="0.2">
      <c r="A5" s="135"/>
      <c r="B5" s="672" t="s">
        <v>917</v>
      </c>
      <c r="C5" s="672"/>
      <c r="D5" s="672"/>
      <c r="E5" s="672"/>
      <c r="F5" s="672"/>
      <c r="G5" s="672"/>
      <c r="H5" s="672"/>
      <c r="I5" s="672"/>
      <c r="J5" s="672"/>
      <c r="K5" s="672"/>
      <c r="L5" s="672"/>
      <c r="M5" s="672"/>
      <c r="N5" s="672"/>
      <c r="O5" s="672"/>
      <c r="P5" s="672"/>
      <c r="Q5" s="672"/>
      <c r="R5" s="145"/>
    </row>
    <row r="6" spans="1:26" ht="24.75" customHeight="1" x14ac:dyDescent="0.25">
      <c r="A6" s="136" t="s">
        <v>7</v>
      </c>
      <c r="B6" s="669" t="s">
        <v>918</v>
      </c>
      <c r="C6" s="669"/>
      <c r="D6" s="669"/>
      <c r="E6" s="669"/>
      <c r="F6" s="669"/>
      <c r="G6" s="135"/>
      <c r="H6" s="34"/>
      <c r="I6" s="135"/>
      <c r="J6" s="136"/>
      <c r="K6" s="138"/>
      <c r="L6" s="135"/>
      <c r="M6" s="138"/>
      <c r="N6" s="35"/>
      <c r="O6" s="35"/>
      <c r="P6" s="36"/>
      <c r="Q6" s="36"/>
    </row>
    <row r="7" spans="1:26" ht="18" customHeight="1" x14ac:dyDescent="0.2">
      <c r="A7" s="714" t="s">
        <v>13</v>
      </c>
      <c r="B7" s="714" t="s">
        <v>919</v>
      </c>
      <c r="C7" s="714" t="s">
        <v>38</v>
      </c>
      <c r="D7" s="714" t="s">
        <v>39</v>
      </c>
      <c r="E7" s="140"/>
      <c r="F7" s="714" t="s">
        <v>15</v>
      </c>
      <c r="G7" s="714"/>
      <c r="H7" s="714"/>
      <c r="I7" s="714"/>
      <c r="J7" s="714" t="s">
        <v>40</v>
      </c>
      <c r="K7" s="714" t="s">
        <v>29</v>
      </c>
      <c r="L7" s="714"/>
      <c r="M7" s="714" t="s">
        <v>30</v>
      </c>
      <c r="N7" s="714" t="s">
        <v>920</v>
      </c>
      <c r="O7" s="714" t="s">
        <v>921</v>
      </c>
      <c r="P7" s="714" t="s">
        <v>922</v>
      </c>
      <c r="Q7" s="714" t="s">
        <v>923</v>
      </c>
      <c r="R7" s="719"/>
    </row>
    <row r="8" spans="1:26" ht="18.75" customHeight="1" x14ac:dyDescent="0.2">
      <c r="A8" s="714"/>
      <c r="B8" s="714"/>
      <c r="C8" s="714"/>
      <c r="D8" s="714"/>
      <c r="E8" s="140"/>
      <c r="F8" s="714" t="s">
        <v>16</v>
      </c>
      <c r="G8" s="714"/>
      <c r="H8" s="714" t="s">
        <v>17</v>
      </c>
      <c r="I8" s="714"/>
      <c r="J8" s="714"/>
      <c r="K8" s="714"/>
      <c r="L8" s="714"/>
      <c r="M8" s="714"/>
      <c r="N8" s="714"/>
      <c r="O8" s="714"/>
      <c r="P8" s="714"/>
      <c r="Q8" s="714"/>
      <c r="R8" s="719"/>
      <c r="U8" s="717"/>
      <c r="V8" s="717"/>
      <c r="W8" s="717"/>
      <c r="X8" s="717"/>
    </row>
    <row r="9" spans="1:26" ht="55.5" customHeight="1" x14ac:dyDescent="0.2">
      <c r="A9" s="714"/>
      <c r="B9" s="714"/>
      <c r="C9" s="714"/>
      <c r="D9" s="714"/>
      <c r="E9" s="140"/>
      <c r="F9" s="140" t="s">
        <v>19</v>
      </c>
      <c r="G9" s="140" t="s">
        <v>18</v>
      </c>
      <c r="H9" s="140" t="s">
        <v>19</v>
      </c>
      <c r="I9" s="140" t="s">
        <v>18</v>
      </c>
      <c r="J9" s="714"/>
      <c r="K9" s="140" t="s">
        <v>41</v>
      </c>
      <c r="L9" s="140" t="s">
        <v>42</v>
      </c>
      <c r="M9" s="714"/>
      <c r="N9" s="714"/>
      <c r="O9" s="714"/>
      <c r="P9" s="714"/>
      <c r="Q9" s="714"/>
      <c r="R9" s="719"/>
      <c r="U9" s="139"/>
      <c r="V9" s="139"/>
      <c r="W9" s="139"/>
    </row>
    <row r="10" spans="1:26" ht="15.75" customHeight="1" x14ac:dyDescent="0.2">
      <c r="A10" s="39">
        <v>1</v>
      </c>
      <c r="B10" s="39">
        <v>2</v>
      </c>
      <c r="C10" s="39">
        <v>3</v>
      </c>
      <c r="D10" s="39">
        <v>4</v>
      </c>
      <c r="E10" s="39"/>
      <c r="F10" s="39">
        <v>5</v>
      </c>
      <c r="G10" s="39">
        <v>6</v>
      </c>
      <c r="H10" s="39">
        <v>7</v>
      </c>
      <c r="I10" s="39">
        <v>8</v>
      </c>
      <c r="J10" s="39">
        <v>9</v>
      </c>
      <c r="K10" s="39">
        <v>10</v>
      </c>
      <c r="L10" s="39">
        <v>11</v>
      </c>
      <c r="M10" s="39">
        <v>12</v>
      </c>
      <c r="N10" s="39">
        <v>13</v>
      </c>
      <c r="O10" s="39">
        <v>14</v>
      </c>
      <c r="P10" s="39" t="s">
        <v>43</v>
      </c>
      <c r="Q10" s="39">
        <v>16</v>
      </c>
      <c r="U10" s="139"/>
      <c r="V10" s="139"/>
      <c r="W10" s="139"/>
    </row>
    <row r="11" spans="1:26" s="95" customFormat="1" ht="60" customHeight="1" x14ac:dyDescent="0.25">
      <c r="A11" s="89">
        <v>1</v>
      </c>
      <c r="B11" s="172" t="s">
        <v>1045</v>
      </c>
      <c r="C11" s="89" t="s">
        <v>60</v>
      </c>
      <c r="D11" s="89">
        <v>0</v>
      </c>
      <c r="E11" s="172"/>
      <c r="F11" s="102">
        <v>0.33333333333333331</v>
      </c>
      <c r="G11" s="196">
        <v>30</v>
      </c>
      <c r="H11" s="197">
        <v>0.625</v>
      </c>
      <c r="I11" s="196">
        <f t="shared" ref="I11" si="0">+G11</f>
        <v>30</v>
      </c>
      <c r="J11" s="196" t="s">
        <v>1046</v>
      </c>
      <c r="K11" s="198" t="s">
        <v>1047</v>
      </c>
      <c r="L11" s="89"/>
      <c r="M11" s="89" t="s">
        <v>49</v>
      </c>
      <c r="N11" s="89" t="s">
        <v>49</v>
      </c>
      <c r="O11" s="89">
        <v>4</v>
      </c>
      <c r="P11" s="89"/>
      <c r="Q11" s="124"/>
      <c r="R11" s="192"/>
      <c r="S11" s="199"/>
      <c r="T11" s="199"/>
      <c r="U11" s="200"/>
      <c r="V11" s="200"/>
      <c r="W11" s="92"/>
      <c r="X11" s="93"/>
      <c r="Y11" s="94"/>
      <c r="Z11" s="94"/>
    </row>
    <row r="12" spans="1:26" ht="24.75" customHeight="1" x14ac:dyDescent="0.2">
      <c r="A12" s="145" t="s">
        <v>8</v>
      </c>
      <c r="B12" s="669" t="s">
        <v>924</v>
      </c>
      <c r="C12" s="669"/>
      <c r="D12" s="669"/>
      <c r="E12" s="669"/>
      <c r="F12" s="669"/>
      <c r="G12" s="669"/>
      <c r="H12" s="669"/>
      <c r="I12" s="669"/>
      <c r="J12" s="669"/>
      <c r="K12" s="669"/>
      <c r="L12" s="669"/>
      <c r="M12" s="669"/>
      <c r="N12" s="669"/>
      <c r="O12" s="669"/>
      <c r="P12" s="669"/>
      <c r="Q12" s="669"/>
    </row>
    <row r="13" spans="1:26" ht="35.25" customHeight="1" x14ac:dyDescent="0.2">
      <c r="A13" s="692" t="s">
        <v>67</v>
      </c>
      <c r="B13" s="692"/>
      <c r="C13" s="77"/>
      <c r="D13" s="693" t="s">
        <v>54</v>
      </c>
      <c r="E13" s="693"/>
      <c r="F13" s="693"/>
      <c r="G13" s="693"/>
      <c r="H13" s="693"/>
      <c r="I13" s="693"/>
      <c r="J13" s="693"/>
      <c r="K13" s="693" t="s">
        <v>32</v>
      </c>
      <c r="L13" s="693"/>
      <c r="M13" s="693" t="s">
        <v>1044</v>
      </c>
      <c r="N13" s="693"/>
      <c r="O13" s="693"/>
      <c r="P13" s="693"/>
      <c r="Q13" s="693"/>
    </row>
    <row r="14" spans="1:26" ht="159.75" customHeight="1" x14ac:dyDescent="0.25">
      <c r="A14" s="694" t="s">
        <v>925</v>
      </c>
      <c r="B14" s="694"/>
      <c r="C14" s="694"/>
      <c r="D14" s="704" t="s">
        <v>926</v>
      </c>
      <c r="E14" s="704"/>
      <c r="F14" s="704"/>
      <c r="G14" s="704"/>
      <c r="H14" s="704"/>
      <c r="I14" s="704"/>
      <c r="J14" s="704"/>
      <c r="K14" s="696" t="s">
        <v>1040</v>
      </c>
      <c r="L14" s="696"/>
      <c r="M14" s="693" t="s">
        <v>82</v>
      </c>
      <c r="N14" s="693"/>
      <c r="O14" s="693"/>
      <c r="P14" s="693"/>
      <c r="Q14" s="693"/>
    </row>
    <row r="15" spans="1:26" ht="16.5" x14ac:dyDescent="0.2">
      <c r="A15" s="80"/>
      <c r="B15" s="152"/>
      <c r="C15" s="80"/>
      <c r="D15" s="82"/>
      <c r="E15" s="82"/>
      <c r="F15" s="151"/>
      <c r="G15" s="151"/>
      <c r="H15" s="151"/>
      <c r="I15" s="151"/>
      <c r="J15" s="151"/>
      <c r="K15" s="696"/>
      <c r="L15" s="696"/>
      <c r="M15" s="693"/>
      <c r="N15" s="693"/>
      <c r="O15" s="693"/>
      <c r="P15" s="693"/>
      <c r="Q15" s="693"/>
    </row>
    <row r="16" spans="1:26" x14ac:dyDescent="0.2">
      <c r="A16" s="145"/>
      <c r="B16" s="52"/>
      <c r="C16" s="145"/>
      <c r="D16" s="84"/>
      <c r="E16" s="84"/>
      <c r="F16" s="145"/>
      <c r="G16" s="145"/>
      <c r="H16" s="145"/>
      <c r="I16" s="145"/>
      <c r="J16" s="145"/>
      <c r="K16" s="52"/>
      <c r="L16" s="145"/>
      <c r="M16" s="85"/>
      <c r="N16" s="145"/>
      <c r="O16" s="52"/>
      <c r="P16" s="52"/>
      <c r="Q16" s="52"/>
    </row>
    <row r="17" spans="1:17" x14ac:dyDescent="0.2">
      <c r="A17" s="145"/>
      <c r="B17" s="52"/>
      <c r="C17" s="145"/>
      <c r="D17" s="84"/>
      <c r="E17" s="84"/>
      <c r="F17" s="145"/>
      <c r="G17" s="145"/>
      <c r="H17" s="145"/>
      <c r="I17" s="145"/>
      <c r="J17" s="145"/>
      <c r="K17" s="52"/>
      <c r="L17" s="145"/>
      <c r="M17" s="85"/>
      <c r="N17" s="145"/>
      <c r="O17" s="52"/>
      <c r="P17" s="52"/>
      <c r="Q17" s="52"/>
    </row>
    <row r="18" spans="1:17" x14ac:dyDescent="0.2">
      <c r="A18" s="145"/>
      <c r="B18" s="52"/>
      <c r="C18" s="145"/>
      <c r="D18" s="84"/>
      <c r="E18" s="84"/>
      <c r="F18" s="145"/>
      <c r="G18" s="145"/>
      <c r="H18" s="145"/>
      <c r="I18" s="145"/>
      <c r="J18" s="145"/>
      <c r="K18" s="52"/>
      <c r="L18" s="145"/>
      <c r="M18" s="85"/>
      <c r="N18" s="145"/>
      <c r="O18" s="52"/>
      <c r="P18" s="52"/>
      <c r="Q18" s="52"/>
    </row>
    <row r="19" spans="1:17" x14ac:dyDescent="0.2">
      <c r="A19" s="145"/>
      <c r="B19" s="52"/>
      <c r="C19" s="145"/>
      <c r="D19" s="84"/>
      <c r="E19" s="84"/>
      <c r="F19" s="145"/>
      <c r="G19" s="145"/>
      <c r="H19" s="145"/>
      <c r="I19" s="145"/>
      <c r="J19" s="145"/>
      <c r="K19" s="52"/>
      <c r="L19" s="145"/>
      <c r="M19" s="85"/>
      <c r="N19" s="145"/>
      <c r="O19" s="52"/>
      <c r="P19" s="52"/>
      <c r="Q19" s="52"/>
    </row>
    <row r="20" spans="1:17" x14ac:dyDescent="0.2">
      <c r="A20" s="145"/>
      <c r="B20" s="52"/>
      <c r="C20" s="145"/>
      <c r="D20" s="84"/>
      <c r="E20" s="84"/>
      <c r="F20" s="145"/>
      <c r="G20" s="145"/>
      <c r="H20" s="145"/>
      <c r="I20" s="145"/>
      <c r="J20" s="145"/>
      <c r="K20" s="52"/>
      <c r="L20" s="145"/>
      <c r="M20" s="85"/>
      <c r="N20" s="145"/>
      <c r="O20" s="52"/>
      <c r="P20" s="52"/>
      <c r="Q20" s="52"/>
    </row>
    <row r="21" spans="1:17" x14ac:dyDescent="0.2">
      <c r="A21" s="145"/>
      <c r="B21" s="52"/>
      <c r="C21" s="145"/>
      <c r="D21" s="84"/>
      <c r="E21" s="84"/>
      <c r="F21" s="145"/>
      <c r="G21" s="145"/>
      <c r="H21" s="145"/>
      <c r="I21" s="145"/>
      <c r="J21" s="145"/>
      <c r="K21" s="52"/>
      <c r="L21" s="145"/>
      <c r="M21" s="85"/>
      <c r="N21" s="145"/>
      <c r="O21" s="52"/>
      <c r="P21" s="52"/>
      <c r="Q21" s="52"/>
    </row>
    <row r="56" spans="1:27" s="65" customFormat="1" ht="60" x14ac:dyDescent="0.2">
      <c r="A56" s="201"/>
      <c r="B56" s="202" t="s">
        <v>927</v>
      </c>
      <c r="C56" s="203" t="s">
        <v>62</v>
      </c>
      <c r="D56" s="204">
        <v>0.03</v>
      </c>
      <c r="E56" s="204"/>
      <c r="F56" s="205">
        <v>0.3125</v>
      </c>
      <c r="G56" s="206">
        <v>27</v>
      </c>
      <c r="H56" s="205">
        <v>0.625</v>
      </c>
      <c r="I56" s="206">
        <v>27</v>
      </c>
      <c r="J56" s="205" t="s">
        <v>928</v>
      </c>
      <c r="K56" s="207" t="s">
        <v>929</v>
      </c>
      <c r="L56" s="203" t="s">
        <v>930</v>
      </c>
      <c r="M56" s="208" t="s">
        <v>931</v>
      </c>
      <c r="N56" s="209">
        <f t="shared" ref="N56:N68" si="1">VALUE(HOUR(H56)*60+MINUTE(H56)+IF(SECOND(H56)&gt;2,1)-(VALUE(HOUR(F56)*60+MINUTE(F56)+IF(SECOND(F56)&gt;2,1))))</f>
        <v>450</v>
      </c>
      <c r="O56" s="210">
        <v>90</v>
      </c>
      <c r="P56" s="203">
        <f t="shared" ref="P56:P100" si="2">O56*N56</f>
        <v>40500</v>
      </c>
      <c r="Q56" s="211">
        <v>5</v>
      </c>
      <c r="R56" s="212"/>
      <c r="S56" s="72"/>
      <c r="T56" s="72"/>
      <c r="U56" s="64"/>
      <c r="V56" s="64"/>
      <c r="W56" s="64"/>
      <c r="X56" s="139"/>
      <c r="Y56" s="53"/>
      <c r="Z56" s="53"/>
      <c r="AA56" s="32"/>
    </row>
    <row r="57" spans="1:27" s="65" customFormat="1" ht="60" x14ac:dyDescent="0.2">
      <c r="A57" s="201"/>
      <c r="B57" s="202" t="s">
        <v>932</v>
      </c>
      <c r="C57" s="203" t="s">
        <v>62</v>
      </c>
      <c r="D57" s="204">
        <v>0.03</v>
      </c>
      <c r="E57" s="204"/>
      <c r="F57" s="205">
        <v>0.3125</v>
      </c>
      <c r="G57" s="206">
        <v>27</v>
      </c>
      <c r="H57" s="205">
        <v>0.625</v>
      </c>
      <c r="I57" s="206">
        <v>27</v>
      </c>
      <c r="J57" s="205" t="s">
        <v>928</v>
      </c>
      <c r="K57" s="207" t="s">
        <v>929</v>
      </c>
      <c r="L57" s="203" t="s">
        <v>930</v>
      </c>
      <c r="M57" s="208" t="s">
        <v>931</v>
      </c>
      <c r="N57" s="209">
        <f t="shared" si="1"/>
        <v>450</v>
      </c>
      <c r="O57" s="210">
        <v>90</v>
      </c>
      <c r="P57" s="203">
        <f t="shared" si="2"/>
        <v>40500</v>
      </c>
      <c r="Q57" s="211">
        <v>5</v>
      </c>
      <c r="R57" s="212"/>
      <c r="S57" s="72"/>
      <c r="T57" s="72"/>
      <c r="U57" s="64"/>
      <c r="V57" s="64"/>
      <c r="W57" s="64"/>
      <c r="X57" s="139"/>
      <c r="Y57" s="53"/>
      <c r="Z57" s="53"/>
      <c r="AA57" s="32"/>
    </row>
    <row r="58" spans="1:27" s="65" customFormat="1" ht="72" x14ac:dyDescent="0.2">
      <c r="A58" s="201"/>
      <c r="B58" s="202" t="s">
        <v>933</v>
      </c>
      <c r="C58" s="203" t="s">
        <v>62</v>
      </c>
      <c r="D58" s="204">
        <v>0.46</v>
      </c>
      <c r="E58" s="204"/>
      <c r="F58" s="205">
        <v>0.3125</v>
      </c>
      <c r="G58" s="206">
        <v>27</v>
      </c>
      <c r="H58" s="205">
        <v>0.625</v>
      </c>
      <c r="I58" s="206">
        <v>27</v>
      </c>
      <c r="J58" s="205" t="s">
        <v>928</v>
      </c>
      <c r="K58" s="207" t="s">
        <v>929</v>
      </c>
      <c r="L58" s="203" t="s">
        <v>930</v>
      </c>
      <c r="M58" s="208" t="s">
        <v>934</v>
      </c>
      <c r="N58" s="209">
        <f t="shared" si="1"/>
        <v>450</v>
      </c>
      <c r="O58" s="210">
        <v>123</v>
      </c>
      <c r="P58" s="203">
        <f t="shared" si="2"/>
        <v>55350</v>
      </c>
      <c r="Q58" s="211">
        <v>5</v>
      </c>
      <c r="R58" s="212"/>
      <c r="S58" s="72"/>
      <c r="T58" s="72"/>
      <c r="U58" s="64"/>
      <c r="V58" s="64"/>
      <c r="W58" s="64"/>
      <c r="X58" s="139"/>
      <c r="Y58" s="53"/>
      <c r="Z58" s="53"/>
      <c r="AA58" s="32"/>
    </row>
    <row r="59" spans="1:27" s="65" customFormat="1" ht="72" x14ac:dyDescent="0.2">
      <c r="A59" s="201"/>
      <c r="B59" s="202" t="s">
        <v>935</v>
      </c>
      <c r="C59" s="203" t="s">
        <v>62</v>
      </c>
      <c r="D59" s="204">
        <v>0.2</v>
      </c>
      <c r="E59" s="204"/>
      <c r="F59" s="205">
        <v>0.32291666666666669</v>
      </c>
      <c r="G59" s="206">
        <v>28</v>
      </c>
      <c r="H59" s="205">
        <v>0.36458333333333331</v>
      </c>
      <c r="I59" s="206">
        <v>28</v>
      </c>
      <c r="J59" s="205" t="s">
        <v>928</v>
      </c>
      <c r="K59" s="207" t="s">
        <v>936</v>
      </c>
      <c r="L59" s="203" t="s">
        <v>930</v>
      </c>
      <c r="M59" s="208" t="s">
        <v>937</v>
      </c>
      <c r="N59" s="209">
        <f t="shared" si="1"/>
        <v>60</v>
      </c>
      <c r="O59" s="210">
        <v>187</v>
      </c>
      <c r="P59" s="203">
        <f t="shared" si="2"/>
        <v>11220</v>
      </c>
      <c r="Q59" s="211">
        <v>3</v>
      </c>
      <c r="R59" s="212"/>
      <c r="S59" s="72"/>
      <c r="T59" s="72"/>
      <c r="U59" s="64"/>
      <c r="V59" s="64"/>
      <c r="W59" s="64"/>
      <c r="X59" s="139"/>
      <c r="Y59" s="53"/>
      <c r="Z59" s="53"/>
      <c r="AA59" s="32"/>
    </row>
    <row r="60" spans="1:27" s="65" customFormat="1" ht="72" x14ac:dyDescent="0.2">
      <c r="A60" s="201"/>
      <c r="B60" s="202" t="s">
        <v>938</v>
      </c>
      <c r="C60" s="203" t="s">
        <v>62</v>
      </c>
      <c r="D60" s="204">
        <v>0.24</v>
      </c>
      <c r="E60" s="204"/>
      <c r="F60" s="205">
        <v>0.375</v>
      </c>
      <c r="G60" s="206">
        <v>28</v>
      </c>
      <c r="H60" s="205">
        <v>0.41666666666666669</v>
      </c>
      <c r="I60" s="206">
        <v>28</v>
      </c>
      <c r="J60" s="205" t="s">
        <v>928</v>
      </c>
      <c r="K60" s="207" t="s">
        <v>939</v>
      </c>
      <c r="L60" s="203" t="s">
        <v>930</v>
      </c>
      <c r="M60" s="208" t="s">
        <v>937</v>
      </c>
      <c r="N60" s="209">
        <f t="shared" si="1"/>
        <v>60</v>
      </c>
      <c r="O60" s="210">
        <v>330</v>
      </c>
      <c r="P60" s="203">
        <f t="shared" si="2"/>
        <v>19800</v>
      </c>
      <c r="Q60" s="211">
        <v>3</v>
      </c>
      <c r="R60" s="212"/>
      <c r="S60" s="72"/>
      <c r="T60" s="72"/>
      <c r="U60" s="64"/>
      <c r="V60" s="64"/>
      <c r="W60" s="64"/>
      <c r="X60" s="139"/>
      <c r="Y60" s="53"/>
      <c r="Z60" s="53"/>
      <c r="AA60" s="32"/>
    </row>
    <row r="61" spans="1:27" s="65" customFormat="1" ht="72" x14ac:dyDescent="0.2">
      <c r="A61" s="201"/>
      <c r="B61" s="202" t="s">
        <v>940</v>
      </c>
      <c r="C61" s="203" t="s">
        <v>62</v>
      </c>
      <c r="D61" s="204">
        <v>0.26</v>
      </c>
      <c r="E61" s="204"/>
      <c r="F61" s="205">
        <v>0.4375</v>
      </c>
      <c r="G61" s="206">
        <v>28</v>
      </c>
      <c r="H61" s="205">
        <v>0.47916666666666669</v>
      </c>
      <c r="I61" s="206">
        <v>28</v>
      </c>
      <c r="J61" s="205" t="s">
        <v>928</v>
      </c>
      <c r="K61" s="207" t="s">
        <v>939</v>
      </c>
      <c r="L61" s="203" t="s">
        <v>930</v>
      </c>
      <c r="M61" s="208" t="s">
        <v>937</v>
      </c>
      <c r="N61" s="209">
        <f t="shared" si="1"/>
        <v>60</v>
      </c>
      <c r="O61" s="210">
        <v>389</v>
      </c>
      <c r="P61" s="203">
        <f t="shared" si="2"/>
        <v>23340</v>
      </c>
      <c r="Q61" s="211">
        <v>3</v>
      </c>
      <c r="R61" s="212"/>
      <c r="S61" s="72"/>
      <c r="T61" s="72"/>
      <c r="U61" s="64"/>
      <c r="V61" s="64"/>
      <c r="W61" s="64"/>
      <c r="X61" s="139"/>
      <c r="Y61" s="53"/>
      <c r="Z61" s="53"/>
      <c r="AA61" s="32"/>
    </row>
    <row r="62" spans="1:27" s="65" customFormat="1" ht="72" x14ac:dyDescent="0.2">
      <c r="A62" s="201"/>
      <c r="B62" s="202" t="s">
        <v>941</v>
      </c>
      <c r="C62" s="203" t="s">
        <v>62</v>
      </c>
      <c r="D62" s="213">
        <v>0.15825</v>
      </c>
      <c r="E62" s="213"/>
      <c r="F62" s="205">
        <v>0.55208333333333337</v>
      </c>
      <c r="G62" s="206">
        <v>29</v>
      </c>
      <c r="H62" s="205">
        <v>0.59375</v>
      </c>
      <c r="I62" s="206">
        <v>3</v>
      </c>
      <c r="J62" s="205" t="s">
        <v>928</v>
      </c>
      <c r="K62" s="207" t="s">
        <v>942</v>
      </c>
      <c r="L62" s="203" t="s">
        <v>930</v>
      </c>
      <c r="M62" s="208" t="s">
        <v>943</v>
      </c>
      <c r="N62" s="209">
        <f>VALUE(HOUR(H62)*60+MINUTE(H62)+IF(SECOND(H62)&gt;2,1)-(VALUE(HOUR(F62)*60+MINUTE(F62)+IF(SECOND(F62)&gt;2,1))))</f>
        <v>60</v>
      </c>
      <c r="O62" s="210">
        <v>236</v>
      </c>
      <c r="P62" s="203">
        <f>O62*N62</f>
        <v>14160</v>
      </c>
      <c r="Q62" s="211">
        <v>3</v>
      </c>
      <c r="R62" s="212"/>
      <c r="S62" s="72"/>
      <c r="T62" s="72"/>
      <c r="U62" s="64"/>
      <c r="V62" s="64"/>
      <c r="W62" s="64"/>
      <c r="X62" s="139"/>
      <c r="Y62" s="53"/>
      <c r="Z62" s="53"/>
      <c r="AA62" s="32"/>
    </row>
    <row r="63" spans="1:27" s="65" customFormat="1" ht="72" x14ac:dyDescent="0.2">
      <c r="A63" s="201"/>
      <c r="B63" s="202" t="s">
        <v>944</v>
      </c>
      <c r="C63" s="203" t="s">
        <v>62</v>
      </c>
      <c r="D63" s="204">
        <v>0.18</v>
      </c>
      <c r="E63" s="204"/>
      <c r="F63" s="205">
        <v>0.60416666666666663</v>
      </c>
      <c r="G63" s="206">
        <v>28</v>
      </c>
      <c r="H63" s="205">
        <v>0.64583333333333337</v>
      </c>
      <c r="I63" s="206">
        <v>28</v>
      </c>
      <c r="J63" s="205" t="s">
        <v>928</v>
      </c>
      <c r="K63" s="207" t="s">
        <v>939</v>
      </c>
      <c r="L63" s="203" t="s">
        <v>930</v>
      </c>
      <c r="M63" s="208" t="s">
        <v>937</v>
      </c>
      <c r="N63" s="209">
        <f t="shared" si="1"/>
        <v>60</v>
      </c>
      <c r="O63" s="210">
        <v>318</v>
      </c>
      <c r="P63" s="203">
        <f t="shared" si="2"/>
        <v>19080</v>
      </c>
      <c r="Q63" s="211">
        <v>3</v>
      </c>
      <c r="R63" s="212"/>
      <c r="S63" s="72"/>
      <c r="T63" s="72"/>
      <c r="U63" s="64"/>
      <c r="V63" s="64"/>
      <c r="W63" s="64"/>
      <c r="X63" s="139"/>
      <c r="Y63" s="53"/>
      <c r="Z63" s="53"/>
      <c r="AA63" s="32"/>
    </row>
    <row r="64" spans="1:27" s="65" customFormat="1" ht="72" x14ac:dyDescent="0.2">
      <c r="A64" s="201"/>
      <c r="B64" s="207" t="s">
        <v>945</v>
      </c>
      <c r="C64" s="203" t="s">
        <v>62</v>
      </c>
      <c r="D64" s="213">
        <v>0.15825</v>
      </c>
      <c r="E64" s="213"/>
      <c r="F64" s="205">
        <v>0.65277777777777779</v>
      </c>
      <c r="G64" s="206">
        <v>28</v>
      </c>
      <c r="H64" s="205">
        <v>0.69444444444444453</v>
      </c>
      <c r="I64" s="206">
        <v>28</v>
      </c>
      <c r="J64" s="205" t="s">
        <v>928</v>
      </c>
      <c r="K64" s="207" t="s">
        <v>942</v>
      </c>
      <c r="L64" s="203" t="s">
        <v>930</v>
      </c>
      <c r="M64" s="208" t="s">
        <v>946</v>
      </c>
      <c r="N64" s="209">
        <f>VALUE(HOUR(H64)*60+MINUTE(H64)+IF(SECOND(H64)&gt;2,1)-(VALUE(HOUR(F64)*60+MINUTE(F64)+IF(SECOND(F64)&gt;2,1))))</f>
        <v>60</v>
      </c>
      <c r="O64" s="210">
        <v>119</v>
      </c>
      <c r="P64" s="203">
        <f>O64*N64</f>
        <v>7140</v>
      </c>
      <c r="Q64" s="211">
        <v>3</v>
      </c>
      <c r="R64" s="212"/>
      <c r="S64" s="72"/>
      <c r="T64" s="72"/>
      <c r="U64" s="64"/>
      <c r="V64" s="64"/>
      <c r="W64" s="64"/>
      <c r="X64" s="139"/>
      <c r="Y64" s="53"/>
      <c r="Z64" s="53"/>
      <c r="AA64" s="32"/>
    </row>
    <row r="65" spans="1:27" s="65" customFormat="1" ht="72" x14ac:dyDescent="0.2">
      <c r="A65" s="201"/>
      <c r="B65" s="202" t="s">
        <v>947</v>
      </c>
      <c r="C65" s="203" t="s">
        <v>62</v>
      </c>
      <c r="D65" s="204">
        <v>0.1</v>
      </c>
      <c r="E65" s="204"/>
      <c r="F65" s="205">
        <v>0.32291666666666669</v>
      </c>
      <c r="G65" s="206">
        <v>29</v>
      </c>
      <c r="H65" s="205">
        <v>0.36458333333333331</v>
      </c>
      <c r="I65" s="206">
        <v>29</v>
      </c>
      <c r="J65" s="205" t="s">
        <v>928</v>
      </c>
      <c r="K65" s="207" t="s">
        <v>939</v>
      </c>
      <c r="L65" s="203" t="s">
        <v>930</v>
      </c>
      <c r="M65" s="208" t="s">
        <v>943</v>
      </c>
      <c r="N65" s="209">
        <f>VALUE(HOUR(H65)*60+MINUTE(H65)+IF(SECOND(H65)&gt;2,1)-(VALUE(HOUR(F65)*60+MINUTE(F65)+IF(SECOND(F65)&gt;2,1))))</f>
        <v>60</v>
      </c>
      <c r="O65" s="210">
        <v>149</v>
      </c>
      <c r="P65" s="203">
        <f>O65*N65</f>
        <v>8940</v>
      </c>
      <c r="Q65" s="211">
        <v>3</v>
      </c>
      <c r="R65" s="212"/>
      <c r="S65" s="72"/>
      <c r="T65" s="72"/>
      <c r="U65" s="64"/>
      <c r="V65" s="64"/>
      <c r="W65" s="64"/>
      <c r="X65" s="139"/>
      <c r="Y65" s="53"/>
      <c r="Z65" s="53"/>
      <c r="AA65" s="32"/>
    </row>
    <row r="66" spans="1:27" s="65" customFormat="1" ht="72" x14ac:dyDescent="0.2">
      <c r="A66" s="201"/>
      <c r="B66" s="202" t="s">
        <v>948</v>
      </c>
      <c r="C66" s="203" t="s">
        <v>62</v>
      </c>
      <c r="D66" s="204">
        <v>0.25</v>
      </c>
      <c r="E66" s="204"/>
      <c r="F66" s="205">
        <v>0.375</v>
      </c>
      <c r="G66" s="206">
        <v>29</v>
      </c>
      <c r="H66" s="205">
        <v>0.41666666666666669</v>
      </c>
      <c r="I66" s="206">
        <v>29</v>
      </c>
      <c r="J66" s="205" t="s">
        <v>928</v>
      </c>
      <c r="K66" s="207" t="s">
        <v>936</v>
      </c>
      <c r="L66" s="203" t="s">
        <v>930</v>
      </c>
      <c r="M66" s="208" t="s">
        <v>937</v>
      </c>
      <c r="N66" s="209">
        <f>VALUE(HOUR(H66)*60+MINUTE(H66)+IF(SECOND(H66)&gt;2,1)-(VALUE(HOUR(F66)*60+MINUTE(F66)+IF(SECOND(F66)&gt;2,1))))</f>
        <v>60</v>
      </c>
      <c r="O66" s="210">
        <v>373</v>
      </c>
      <c r="P66" s="203">
        <f>O66*N66</f>
        <v>22380</v>
      </c>
      <c r="Q66" s="211">
        <v>3</v>
      </c>
      <c r="R66" s="212"/>
      <c r="S66" s="72"/>
      <c r="T66" s="72"/>
      <c r="U66" s="64"/>
      <c r="V66" s="64"/>
      <c r="W66" s="64"/>
      <c r="X66" s="139"/>
      <c r="Y66" s="53"/>
      <c r="Z66" s="53"/>
      <c r="AA66" s="32"/>
    </row>
    <row r="67" spans="1:27" s="65" customFormat="1" ht="48" x14ac:dyDescent="0.2">
      <c r="A67" s="201"/>
      <c r="B67" s="207" t="s">
        <v>949</v>
      </c>
      <c r="C67" s="203" t="s">
        <v>62</v>
      </c>
      <c r="D67" s="204">
        <v>0.64</v>
      </c>
      <c r="E67" s="204"/>
      <c r="F67" s="205">
        <v>0.4375</v>
      </c>
      <c r="G67" s="206">
        <v>29</v>
      </c>
      <c r="H67" s="205">
        <v>0.47916666666666669</v>
      </c>
      <c r="I67" s="206">
        <v>29</v>
      </c>
      <c r="J67" s="205" t="s">
        <v>928</v>
      </c>
      <c r="K67" s="207" t="s">
        <v>939</v>
      </c>
      <c r="L67" s="203" t="s">
        <v>930</v>
      </c>
      <c r="M67" s="208" t="s">
        <v>950</v>
      </c>
      <c r="N67" s="209">
        <f t="shared" si="1"/>
        <v>60</v>
      </c>
      <c r="O67" s="210">
        <v>172</v>
      </c>
      <c r="P67" s="203">
        <f t="shared" si="2"/>
        <v>10320</v>
      </c>
      <c r="Q67" s="211">
        <v>3</v>
      </c>
      <c r="R67" s="212"/>
      <c r="S67" s="72"/>
      <c r="T67" s="72"/>
      <c r="U67" s="64"/>
      <c r="V67" s="64"/>
      <c r="W67" s="64"/>
      <c r="X67" s="139"/>
      <c r="Y67" s="53"/>
      <c r="Z67" s="53"/>
      <c r="AA67" s="32"/>
    </row>
    <row r="68" spans="1:27" s="65" customFormat="1" ht="48" x14ac:dyDescent="0.2">
      <c r="A68" s="201"/>
      <c r="B68" s="207" t="s">
        <v>951</v>
      </c>
      <c r="C68" s="203" t="s">
        <v>62</v>
      </c>
      <c r="D68" s="204">
        <v>1.06</v>
      </c>
      <c r="E68" s="204"/>
      <c r="F68" s="205">
        <v>0.55208333333333337</v>
      </c>
      <c r="G68" s="206">
        <v>29</v>
      </c>
      <c r="H68" s="205">
        <v>0.59375</v>
      </c>
      <c r="I68" s="206">
        <v>29</v>
      </c>
      <c r="J68" s="205" t="s">
        <v>928</v>
      </c>
      <c r="K68" s="207" t="s">
        <v>939</v>
      </c>
      <c r="L68" s="203" t="s">
        <v>930</v>
      </c>
      <c r="M68" s="208" t="s">
        <v>950</v>
      </c>
      <c r="N68" s="209">
        <f t="shared" si="1"/>
        <v>60</v>
      </c>
      <c r="O68" s="210">
        <v>204</v>
      </c>
      <c r="P68" s="203">
        <f t="shared" si="2"/>
        <v>12240</v>
      </c>
      <c r="Q68" s="211">
        <v>3</v>
      </c>
      <c r="R68" s="212"/>
      <c r="S68" s="72"/>
      <c r="T68" s="72"/>
      <c r="U68" s="64"/>
      <c r="V68" s="64"/>
      <c r="W68" s="64"/>
      <c r="X68" s="139"/>
      <c r="Y68" s="53"/>
      <c r="Z68" s="53"/>
      <c r="AA68" s="32"/>
    </row>
    <row r="69" spans="1:27" s="65" customFormat="1" ht="60" x14ac:dyDescent="0.2">
      <c r="A69" s="201"/>
      <c r="B69" s="207" t="s">
        <v>952</v>
      </c>
      <c r="C69" s="203" t="s">
        <v>62</v>
      </c>
      <c r="D69" s="204">
        <v>0.67</v>
      </c>
      <c r="E69" s="204"/>
      <c r="F69" s="205">
        <v>0.60416666666666663</v>
      </c>
      <c r="G69" s="206">
        <v>29</v>
      </c>
      <c r="H69" s="205">
        <v>0.64583333333333337</v>
      </c>
      <c r="I69" s="206">
        <v>29</v>
      </c>
      <c r="J69" s="205" t="s">
        <v>928</v>
      </c>
      <c r="K69" s="207" t="s">
        <v>953</v>
      </c>
      <c r="L69" s="203" t="s">
        <v>930</v>
      </c>
      <c r="M69" s="208" t="s">
        <v>931</v>
      </c>
      <c r="N69" s="209">
        <f>VALUE(HOUR(H69)*60+MINUTE(H69)+IF(SECOND(H69)&gt;2,1)-(VALUE(HOUR(F69)*60+MINUTE(F69)+IF(SECOND(F69)&gt;2,1))))</f>
        <v>60</v>
      </c>
      <c r="O69" s="210">
        <v>181</v>
      </c>
      <c r="P69" s="203">
        <f t="shared" si="2"/>
        <v>10860</v>
      </c>
      <c r="Q69" s="211">
        <v>3</v>
      </c>
      <c r="R69" s="212"/>
      <c r="S69" s="72"/>
      <c r="T69" s="72"/>
      <c r="U69" s="64"/>
      <c r="V69" s="64"/>
      <c r="W69" s="64"/>
      <c r="X69" s="139"/>
      <c r="Y69" s="53"/>
      <c r="Z69" s="53"/>
      <c r="AA69" s="32"/>
    </row>
    <row r="70" spans="1:27" s="65" customFormat="1" ht="72" x14ac:dyDescent="0.2">
      <c r="A70" s="201"/>
      <c r="B70" s="202" t="s">
        <v>954</v>
      </c>
      <c r="C70" s="203" t="s">
        <v>62</v>
      </c>
      <c r="D70" s="213">
        <v>0.15825</v>
      </c>
      <c r="E70" s="213"/>
      <c r="F70" s="205">
        <v>0.65277777777777779</v>
      </c>
      <c r="G70" s="206">
        <v>29</v>
      </c>
      <c r="H70" s="205">
        <v>0.69444444444444453</v>
      </c>
      <c r="I70" s="206">
        <v>29</v>
      </c>
      <c r="J70" s="205" t="s">
        <v>928</v>
      </c>
      <c r="K70" s="207" t="s">
        <v>942</v>
      </c>
      <c r="L70" s="203" t="s">
        <v>930</v>
      </c>
      <c r="M70" s="208" t="s">
        <v>943</v>
      </c>
      <c r="N70" s="209">
        <f>VALUE(HOUR(H70)*60+MINUTE(H70)+IF(SECOND(H70)&gt;2,1)-(VALUE(HOUR(F70)*60+MINUTE(F70)+IF(SECOND(F70)&gt;2,1))))</f>
        <v>60</v>
      </c>
      <c r="O70" s="210">
        <v>106</v>
      </c>
      <c r="P70" s="203">
        <f t="shared" si="2"/>
        <v>6360</v>
      </c>
      <c r="Q70" s="211">
        <v>3</v>
      </c>
      <c r="R70" s="212"/>
      <c r="S70" s="72"/>
      <c r="T70" s="72"/>
      <c r="U70" s="64"/>
      <c r="V70" s="64"/>
      <c r="W70" s="64"/>
      <c r="X70" s="139"/>
      <c r="Y70" s="53"/>
      <c r="Z70" s="53"/>
      <c r="AA70" s="32"/>
    </row>
    <row r="71" spans="1:27" s="65" customFormat="1" ht="72" x14ac:dyDescent="0.2">
      <c r="A71" s="201"/>
      <c r="B71" s="202" t="s">
        <v>955</v>
      </c>
      <c r="C71" s="203" t="s">
        <v>62</v>
      </c>
      <c r="D71" s="213">
        <v>0.15825</v>
      </c>
      <c r="E71" s="213"/>
      <c r="F71" s="205">
        <v>0.32291666666666669</v>
      </c>
      <c r="G71" s="206">
        <v>30</v>
      </c>
      <c r="H71" s="205">
        <v>0.36458333333333331</v>
      </c>
      <c r="I71" s="206">
        <v>30</v>
      </c>
      <c r="J71" s="205" t="s">
        <v>928</v>
      </c>
      <c r="K71" s="207" t="s">
        <v>942</v>
      </c>
      <c r="L71" s="203" t="s">
        <v>930</v>
      </c>
      <c r="M71" s="208" t="s">
        <v>956</v>
      </c>
      <c r="N71" s="209">
        <f>VALUE(HOUR(H71)*60+MINUTE(H71)+IF(SECOND(H71)&gt;2,1)-(VALUE(HOUR(F71)*60+MINUTE(F71)+IF(SECOND(F71)&gt;2,1))))</f>
        <v>60</v>
      </c>
      <c r="O71" s="210">
        <v>1</v>
      </c>
      <c r="P71" s="203">
        <f t="shared" si="2"/>
        <v>60</v>
      </c>
      <c r="Q71" s="211">
        <v>3</v>
      </c>
      <c r="R71" s="212"/>
      <c r="S71" s="72"/>
      <c r="T71" s="72"/>
      <c r="U71" s="64"/>
      <c r="V71" s="64"/>
      <c r="W71" s="64"/>
      <c r="X71" s="139"/>
      <c r="Y71" s="53"/>
      <c r="Z71" s="53"/>
      <c r="AA71" s="32"/>
    </row>
    <row r="72" spans="1:27" s="65" customFormat="1" ht="72" x14ac:dyDescent="0.2">
      <c r="A72" s="201"/>
      <c r="B72" s="202" t="s">
        <v>957</v>
      </c>
      <c r="C72" s="203" t="s">
        <v>62</v>
      </c>
      <c r="D72" s="213">
        <v>0.15825</v>
      </c>
      <c r="E72" s="213"/>
      <c r="F72" s="205">
        <v>0.47916666666666669</v>
      </c>
      <c r="G72" s="206">
        <v>30</v>
      </c>
      <c r="H72" s="205">
        <v>0.53125</v>
      </c>
      <c r="I72" s="206">
        <v>30</v>
      </c>
      <c r="J72" s="205" t="s">
        <v>928</v>
      </c>
      <c r="K72" s="207" t="s">
        <v>942</v>
      </c>
      <c r="L72" s="203" t="s">
        <v>930</v>
      </c>
      <c r="M72" s="208" t="s">
        <v>958</v>
      </c>
      <c r="N72" s="209">
        <f>VALUE(HOUR(H72)*60+MINUTE(H72)+IF(SECOND(H72)&gt;2,1)-(VALUE(HOUR(F72)*60+MINUTE(F72)+IF(SECOND(F72)&gt;2,1))))</f>
        <v>75</v>
      </c>
      <c r="O72" s="210">
        <v>1</v>
      </c>
      <c r="P72" s="203">
        <f t="shared" si="2"/>
        <v>75</v>
      </c>
      <c r="Q72" s="211">
        <v>3</v>
      </c>
      <c r="R72" s="212"/>
      <c r="S72" s="72"/>
      <c r="T72" s="72"/>
      <c r="U72" s="64"/>
      <c r="V72" s="64"/>
      <c r="W72" s="64"/>
      <c r="X72" s="139"/>
      <c r="Y72" s="53"/>
      <c r="Z72" s="53"/>
      <c r="AA72" s="32"/>
    </row>
    <row r="73" spans="1:27" s="65" customFormat="1" ht="72" x14ac:dyDescent="0.2">
      <c r="A73" s="201"/>
      <c r="B73" s="202" t="s">
        <v>959</v>
      </c>
      <c r="C73" s="203" t="s">
        <v>62</v>
      </c>
      <c r="D73" s="213">
        <v>5.1374999999999997E-2</v>
      </c>
      <c r="E73" s="213"/>
      <c r="F73" s="205">
        <v>0.54166666666666663</v>
      </c>
      <c r="G73" s="206">
        <v>30</v>
      </c>
      <c r="H73" s="205">
        <v>0.59375</v>
      </c>
      <c r="I73" s="206">
        <v>30</v>
      </c>
      <c r="J73" s="205" t="s">
        <v>928</v>
      </c>
      <c r="K73" s="207" t="s">
        <v>942</v>
      </c>
      <c r="L73" s="203" t="s">
        <v>930</v>
      </c>
      <c r="M73" s="208" t="s">
        <v>958</v>
      </c>
      <c r="N73" s="209">
        <f>VALUE(HOUR(H73)*60+MINUTE(H73)+IF(SECOND(H73)&gt;2,1)-(VALUE(HOUR(F73)*60+MINUTE(F73)+IF(SECOND(F73)&gt;2,1))))</f>
        <v>75</v>
      </c>
      <c r="O73" s="210">
        <v>1</v>
      </c>
      <c r="P73" s="203">
        <f t="shared" si="2"/>
        <v>75</v>
      </c>
      <c r="Q73" s="211">
        <v>3</v>
      </c>
      <c r="R73" s="212"/>
      <c r="S73" s="72"/>
      <c r="T73" s="72"/>
      <c r="U73" s="64"/>
      <c r="V73" s="64"/>
      <c r="W73" s="64"/>
      <c r="X73" s="139"/>
      <c r="Y73" s="53"/>
      <c r="Z73" s="53"/>
      <c r="AA73" s="32"/>
    </row>
    <row r="74" spans="1:27" s="65" customFormat="1" ht="89.25" x14ac:dyDescent="0.2">
      <c r="A74" s="201"/>
      <c r="B74" s="214" t="s">
        <v>960</v>
      </c>
      <c r="C74" s="47" t="s">
        <v>61</v>
      </c>
      <c r="D74" s="49" t="s">
        <v>961</v>
      </c>
      <c r="E74" s="49"/>
      <c r="F74" s="58">
        <v>0.3125</v>
      </c>
      <c r="G74" s="215">
        <v>26</v>
      </c>
      <c r="H74" s="58">
        <v>0.375</v>
      </c>
      <c r="I74" s="215">
        <v>26</v>
      </c>
      <c r="J74" s="216" t="s">
        <v>928</v>
      </c>
      <c r="K74" s="60" t="s">
        <v>962</v>
      </c>
      <c r="L74" s="47" t="s">
        <v>66</v>
      </c>
      <c r="M74" s="48" t="s">
        <v>963</v>
      </c>
      <c r="N74" s="71">
        <f t="shared" ref="N74:N80" si="3">(H74-F74)*60*24</f>
        <v>90</v>
      </c>
      <c r="O74" s="47">
        <v>215</v>
      </c>
      <c r="P74" s="47">
        <f t="shared" si="2"/>
        <v>19350</v>
      </c>
      <c r="Q74" s="47">
        <v>4</v>
      </c>
      <c r="R74" s="212"/>
      <c r="S74" s="72"/>
      <c r="T74" s="72"/>
      <c r="U74" s="64"/>
      <c r="V74" s="64"/>
      <c r="W74" s="64"/>
      <c r="X74" s="139"/>
      <c r="Y74" s="53"/>
      <c r="Z74" s="53"/>
      <c r="AA74" s="32"/>
    </row>
    <row r="75" spans="1:27" s="65" customFormat="1" ht="89.25" x14ac:dyDescent="0.2">
      <c r="A75" s="201"/>
      <c r="B75" s="214" t="s">
        <v>964</v>
      </c>
      <c r="C75" s="47" t="s">
        <v>61</v>
      </c>
      <c r="D75" s="49" t="s">
        <v>961</v>
      </c>
      <c r="E75" s="49"/>
      <c r="F75" s="58">
        <v>0.3888888888888889</v>
      </c>
      <c r="G75" s="215">
        <v>26</v>
      </c>
      <c r="H75" s="58">
        <v>0.47916666666666669</v>
      </c>
      <c r="I75" s="215">
        <v>26</v>
      </c>
      <c r="J75" s="216" t="s">
        <v>928</v>
      </c>
      <c r="K75" s="60" t="s">
        <v>962</v>
      </c>
      <c r="L75" s="47" t="s">
        <v>66</v>
      </c>
      <c r="M75" s="48" t="s">
        <v>965</v>
      </c>
      <c r="N75" s="71">
        <f t="shared" si="3"/>
        <v>130.00000000000003</v>
      </c>
      <c r="O75" s="47">
        <v>164</v>
      </c>
      <c r="P75" s="47">
        <f t="shared" si="2"/>
        <v>21320.000000000004</v>
      </c>
      <c r="Q75" s="47">
        <v>4</v>
      </c>
      <c r="R75" s="212"/>
      <c r="S75" s="72"/>
      <c r="T75" s="72"/>
      <c r="U75" s="64"/>
      <c r="V75" s="64"/>
      <c r="W75" s="64"/>
      <c r="X75" s="139"/>
      <c r="Y75" s="53"/>
      <c r="Z75" s="53"/>
      <c r="AA75" s="32"/>
    </row>
    <row r="76" spans="1:27" s="65" customFormat="1" ht="89.25" x14ac:dyDescent="0.2">
      <c r="A76" s="201"/>
      <c r="B76" s="214" t="s">
        <v>966</v>
      </c>
      <c r="C76" s="47" t="s">
        <v>61</v>
      </c>
      <c r="D76" s="49" t="s">
        <v>961</v>
      </c>
      <c r="E76" s="49"/>
      <c r="F76" s="58">
        <v>0.3125</v>
      </c>
      <c r="G76" s="215">
        <v>26</v>
      </c>
      <c r="H76" s="58">
        <v>0.375</v>
      </c>
      <c r="I76" s="215">
        <v>26</v>
      </c>
      <c r="J76" s="216" t="s">
        <v>928</v>
      </c>
      <c r="K76" s="60" t="s">
        <v>962</v>
      </c>
      <c r="L76" s="47" t="s">
        <v>66</v>
      </c>
      <c r="M76" s="48" t="s">
        <v>967</v>
      </c>
      <c r="N76" s="71">
        <f t="shared" si="3"/>
        <v>90</v>
      </c>
      <c r="O76" s="47">
        <v>264</v>
      </c>
      <c r="P76" s="47">
        <f t="shared" si="2"/>
        <v>23760</v>
      </c>
      <c r="Q76" s="47">
        <v>4</v>
      </c>
      <c r="R76" s="212"/>
      <c r="S76" s="72"/>
      <c r="T76" s="72"/>
      <c r="U76" s="64"/>
      <c r="V76" s="64"/>
      <c r="W76" s="64"/>
      <c r="X76" s="139"/>
      <c r="Y76" s="53"/>
      <c r="Z76" s="53"/>
      <c r="AA76" s="32"/>
    </row>
    <row r="77" spans="1:27" s="65" customFormat="1" ht="63.75" x14ac:dyDescent="0.2">
      <c r="A77" s="217">
        <v>1</v>
      </c>
      <c r="B77" s="48" t="s">
        <v>968</v>
      </c>
      <c r="C77" s="47" t="s">
        <v>915</v>
      </c>
      <c r="D77" s="49"/>
      <c r="E77" s="49"/>
      <c r="F77" s="86">
        <v>0.3125</v>
      </c>
      <c r="G77" s="87">
        <v>27</v>
      </c>
      <c r="H77" s="86">
        <v>0.47916666666666669</v>
      </c>
      <c r="I77" s="87">
        <f>G77</f>
        <v>27</v>
      </c>
      <c r="J77" s="58" t="s">
        <v>969</v>
      </c>
      <c r="K77" s="218" t="s">
        <v>970</v>
      </c>
      <c r="L77" s="58" t="s">
        <v>971</v>
      </c>
      <c r="M77" s="219" t="s">
        <v>972</v>
      </c>
      <c r="N77" s="71">
        <f t="shared" si="3"/>
        <v>240.00000000000006</v>
      </c>
      <c r="O77" s="63">
        <v>97</v>
      </c>
      <c r="P77" s="63">
        <f t="shared" si="2"/>
        <v>23280.000000000007</v>
      </c>
      <c r="Q77" s="63">
        <v>5</v>
      </c>
      <c r="R77" s="212"/>
      <c r="S77" s="72">
        <f t="shared" ref="S77:T90" si="4">O77</f>
        <v>97</v>
      </c>
      <c r="T77" s="72">
        <f t="shared" si="4"/>
        <v>23280.000000000007</v>
      </c>
      <c r="U77" s="64"/>
      <c r="V77" s="64"/>
      <c r="W77" s="64"/>
      <c r="X77" s="139"/>
      <c r="Y77" s="53"/>
      <c r="Z77" s="53"/>
      <c r="AA77" s="32"/>
    </row>
    <row r="78" spans="1:27" s="65" customFormat="1" ht="63.75" x14ac:dyDescent="0.2">
      <c r="A78" s="201">
        <v>2</v>
      </c>
      <c r="B78" s="48" t="s">
        <v>973</v>
      </c>
      <c r="C78" s="47" t="s">
        <v>915</v>
      </c>
      <c r="D78" s="49"/>
      <c r="E78" s="49"/>
      <c r="F78" s="86">
        <v>0.5625</v>
      </c>
      <c r="G78" s="87">
        <v>28</v>
      </c>
      <c r="H78" s="86">
        <v>0.6875</v>
      </c>
      <c r="I78" s="87">
        <f>G78</f>
        <v>28</v>
      </c>
      <c r="J78" s="58" t="s">
        <v>969</v>
      </c>
      <c r="K78" s="218" t="s">
        <v>970</v>
      </c>
      <c r="L78" s="58" t="s">
        <v>971</v>
      </c>
      <c r="M78" s="219" t="s">
        <v>974</v>
      </c>
      <c r="N78" s="71">
        <f t="shared" si="3"/>
        <v>180</v>
      </c>
      <c r="O78" s="63">
        <v>152</v>
      </c>
      <c r="P78" s="63">
        <f t="shared" si="2"/>
        <v>27360</v>
      </c>
      <c r="Q78" s="63">
        <v>5</v>
      </c>
      <c r="R78" s="212"/>
      <c r="S78" s="72">
        <f t="shared" si="4"/>
        <v>152</v>
      </c>
      <c r="T78" s="72">
        <f t="shared" si="4"/>
        <v>27360</v>
      </c>
      <c r="U78" s="64"/>
      <c r="V78" s="64"/>
      <c r="W78" s="64"/>
      <c r="X78" s="139"/>
      <c r="Y78" s="53"/>
      <c r="Z78" s="53"/>
      <c r="AA78" s="32"/>
    </row>
    <row r="79" spans="1:27" s="65" customFormat="1" ht="63.75" x14ac:dyDescent="0.2">
      <c r="A79" s="217">
        <v>3</v>
      </c>
      <c r="B79" s="48" t="s">
        <v>975</v>
      </c>
      <c r="C79" s="47" t="s">
        <v>915</v>
      </c>
      <c r="D79" s="49"/>
      <c r="E79" s="49"/>
      <c r="F79" s="86">
        <v>0.3125</v>
      </c>
      <c r="G79" s="87">
        <v>29</v>
      </c>
      <c r="H79" s="86">
        <v>0.47916666666666669</v>
      </c>
      <c r="I79" s="87">
        <f>G79</f>
        <v>29</v>
      </c>
      <c r="J79" s="58" t="s">
        <v>969</v>
      </c>
      <c r="K79" s="218" t="s">
        <v>970</v>
      </c>
      <c r="L79" s="58" t="s">
        <v>971</v>
      </c>
      <c r="M79" s="219" t="s">
        <v>974</v>
      </c>
      <c r="N79" s="71">
        <f t="shared" si="3"/>
        <v>240.00000000000006</v>
      </c>
      <c r="O79" s="63">
        <v>203</v>
      </c>
      <c r="P79" s="63">
        <f t="shared" si="2"/>
        <v>48720.000000000015</v>
      </c>
      <c r="Q79" s="63">
        <v>5</v>
      </c>
      <c r="R79" s="212"/>
      <c r="S79" s="72">
        <f t="shared" si="4"/>
        <v>203</v>
      </c>
      <c r="T79" s="72">
        <f t="shared" si="4"/>
        <v>48720.000000000015</v>
      </c>
      <c r="U79" s="64"/>
      <c r="V79" s="64"/>
      <c r="W79" s="64"/>
      <c r="X79" s="139"/>
      <c r="Y79" s="53"/>
      <c r="Z79" s="53"/>
      <c r="AA79" s="32"/>
    </row>
    <row r="80" spans="1:27" s="65" customFormat="1" ht="63.75" x14ac:dyDescent="0.2">
      <c r="A80" s="201">
        <v>4</v>
      </c>
      <c r="B80" s="48" t="s">
        <v>976</v>
      </c>
      <c r="C80" s="47" t="s">
        <v>915</v>
      </c>
      <c r="D80" s="49"/>
      <c r="E80" s="49"/>
      <c r="F80" s="86">
        <v>0.5625</v>
      </c>
      <c r="G80" s="87">
        <v>30</v>
      </c>
      <c r="H80" s="86">
        <v>0.6875</v>
      </c>
      <c r="I80" s="87">
        <f>G80</f>
        <v>30</v>
      </c>
      <c r="J80" s="58" t="s">
        <v>969</v>
      </c>
      <c r="K80" s="218" t="s">
        <v>970</v>
      </c>
      <c r="L80" s="58" t="s">
        <v>971</v>
      </c>
      <c r="M80" s="219" t="s">
        <v>974</v>
      </c>
      <c r="N80" s="71">
        <f t="shared" si="3"/>
        <v>180</v>
      </c>
      <c r="O80" s="63">
        <v>158</v>
      </c>
      <c r="P80" s="63">
        <f t="shared" si="2"/>
        <v>28440</v>
      </c>
      <c r="Q80" s="63">
        <v>5</v>
      </c>
      <c r="R80" s="212"/>
      <c r="S80" s="72">
        <f t="shared" si="4"/>
        <v>158</v>
      </c>
      <c r="T80" s="72">
        <f t="shared" si="4"/>
        <v>28440</v>
      </c>
      <c r="U80" s="64"/>
      <c r="V80" s="64"/>
      <c r="W80" s="64"/>
      <c r="X80" s="139"/>
      <c r="Y80" s="53"/>
      <c r="Z80" s="53"/>
      <c r="AA80" s="32"/>
    </row>
    <row r="81" spans="1:27" s="65" customFormat="1" ht="51" x14ac:dyDescent="0.2">
      <c r="A81" s="217">
        <v>5</v>
      </c>
      <c r="B81" s="220" t="s">
        <v>977</v>
      </c>
      <c r="C81" s="221" t="s">
        <v>978</v>
      </c>
      <c r="D81" s="222">
        <v>0.15</v>
      </c>
      <c r="E81" s="222"/>
      <c r="F81" s="223">
        <v>0.33333333333333331</v>
      </c>
      <c r="G81" s="222">
        <v>27</v>
      </c>
      <c r="H81" s="223">
        <v>0.39583333333333331</v>
      </c>
      <c r="I81" s="222">
        <v>27</v>
      </c>
      <c r="J81" s="221" t="s">
        <v>978</v>
      </c>
      <c r="K81" s="224" t="s">
        <v>979</v>
      </c>
      <c r="L81" s="222" t="s">
        <v>914</v>
      </c>
      <c r="M81" s="225" t="s">
        <v>980</v>
      </c>
      <c r="N81" s="222">
        <f>(H81-F81)*24*60</f>
        <v>90</v>
      </c>
      <c r="O81" s="222">
        <v>148</v>
      </c>
      <c r="P81" s="222">
        <f t="shared" si="2"/>
        <v>13320</v>
      </c>
      <c r="Q81" s="222">
        <v>4</v>
      </c>
      <c r="R81" s="212"/>
      <c r="S81" s="72">
        <f t="shared" si="4"/>
        <v>148</v>
      </c>
      <c r="T81" s="72">
        <f t="shared" si="4"/>
        <v>13320</v>
      </c>
      <c r="U81" s="64"/>
      <c r="V81" s="64"/>
      <c r="W81" s="64"/>
      <c r="X81" s="139"/>
      <c r="Y81" s="53"/>
      <c r="Z81" s="53"/>
      <c r="AA81" s="32"/>
    </row>
    <row r="82" spans="1:27" s="65" customFormat="1" ht="76.5" x14ac:dyDescent="0.2">
      <c r="A82" s="201">
        <v>6</v>
      </c>
      <c r="B82" s="220" t="s">
        <v>981</v>
      </c>
      <c r="C82" s="221" t="s">
        <v>978</v>
      </c>
      <c r="D82" s="222">
        <v>0.15</v>
      </c>
      <c r="E82" s="222"/>
      <c r="F82" s="223">
        <v>0.33333333333333331</v>
      </c>
      <c r="G82" s="222">
        <v>27</v>
      </c>
      <c r="H82" s="223">
        <v>0.375</v>
      </c>
      <c r="I82" s="222">
        <v>27</v>
      </c>
      <c r="J82" s="221" t="s">
        <v>978</v>
      </c>
      <c r="K82" s="224" t="s">
        <v>982</v>
      </c>
      <c r="L82" s="222" t="s">
        <v>914</v>
      </c>
      <c r="M82" s="225" t="s">
        <v>983</v>
      </c>
      <c r="N82" s="222">
        <f t="shared" ref="N82:N100" si="5">(H82-F82)*24*60</f>
        <v>60.000000000000028</v>
      </c>
      <c r="O82" s="222">
        <v>1</v>
      </c>
      <c r="P82" s="222">
        <f t="shared" si="2"/>
        <v>60.000000000000028</v>
      </c>
      <c r="Q82" s="222">
        <v>4</v>
      </c>
      <c r="R82" s="212"/>
      <c r="S82" s="72">
        <f t="shared" si="4"/>
        <v>1</v>
      </c>
      <c r="T82" s="72">
        <f t="shared" si="4"/>
        <v>60.000000000000028</v>
      </c>
      <c r="U82" s="64"/>
      <c r="V82" s="64"/>
      <c r="W82" s="64"/>
      <c r="X82" s="139"/>
      <c r="Y82" s="53"/>
      <c r="Z82" s="53"/>
      <c r="AA82" s="32"/>
    </row>
    <row r="83" spans="1:27" s="65" customFormat="1" ht="76.5" x14ac:dyDescent="0.2">
      <c r="A83" s="217">
        <v>7</v>
      </c>
      <c r="B83" s="220" t="s">
        <v>984</v>
      </c>
      <c r="C83" s="221" t="s">
        <v>978</v>
      </c>
      <c r="D83" s="222">
        <v>0.15</v>
      </c>
      <c r="E83" s="222"/>
      <c r="F83" s="223">
        <v>0.58333333333333337</v>
      </c>
      <c r="G83" s="222">
        <v>27</v>
      </c>
      <c r="H83" s="223">
        <v>0.625</v>
      </c>
      <c r="I83" s="222">
        <v>27</v>
      </c>
      <c r="J83" s="221" t="s">
        <v>978</v>
      </c>
      <c r="K83" s="224" t="s">
        <v>985</v>
      </c>
      <c r="L83" s="222" t="s">
        <v>914</v>
      </c>
      <c r="M83" s="225" t="s">
        <v>986</v>
      </c>
      <c r="N83" s="222">
        <f t="shared" si="5"/>
        <v>59.999999999999943</v>
      </c>
      <c r="O83" s="222">
        <v>1</v>
      </c>
      <c r="P83" s="222">
        <f t="shared" si="2"/>
        <v>59.999999999999943</v>
      </c>
      <c r="Q83" s="222">
        <v>4</v>
      </c>
      <c r="R83" s="212"/>
      <c r="S83" s="72">
        <f t="shared" si="4"/>
        <v>1</v>
      </c>
      <c r="T83" s="72">
        <f t="shared" si="4"/>
        <v>59.999999999999943</v>
      </c>
      <c r="U83" s="64"/>
      <c r="V83" s="64"/>
      <c r="W83" s="64"/>
      <c r="X83" s="139"/>
      <c r="Y83" s="53"/>
      <c r="Z83" s="53"/>
      <c r="AA83" s="32"/>
    </row>
    <row r="84" spans="1:27" s="65" customFormat="1" ht="51" x14ac:dyDescent="0.2">
      <c r="A84" s="201">
        <v>8</v>
      </c>
      <c r="B84" s="220" t="s">
        <v>987</v>
      </c>
      <c r="C84" s="221" t="s">
        <v>978</v>
      </c>
      <c r="D84" s="222">
        <v>0.15</v>
      </c>
      <c r="E84" s="222"/>
      <c r="F84" s="223">
        <v>0.41666666666666669</v>
      </c>
      <c r="G84" s="222">
        <v>27</v>
      </c>
      <c r="H84" s="223">
        <v>0.47916666666666669</v>
      </c>
      <c r="I84" s="222">
        <v>27</v>
      </c>
      <c r="J84" s="221" t="s">
        <v>978</v>
      </c>
      <c r="K84" s="224" t="s">
        <v>988</v>
      </c>
      <c r="L84" s="222" t="s">
        <v>914</v>
      </c>
      <c r="M84" s="225" t="s">
        <v>989</v>
      </c>
      <c r="N84" s="222">
        <f t="shared" si="5"/>
        <v>90</v>
      </c>
      <c r="O84" s="222">
        <v>138</v>
      </c>
      <c r="P84" s="222">
        <f t="shared" si="2"/>
        <v>12420</v>
      </c>
      <c r="Q84" s="222">
        <v>4</v>
      </c>
      <c r="R84" s="212"/>
      <c r="S84" s="72">
        <f t="shared" si="4"/>
        <v>138</v>
      </c>
      <c r="T84" s="72">
        <f t="shared" si="4"/>
        <v>12420</v>
      </c>
      <c r="U84" s="64"/>
      <c r="V84" s="64"/>
      <c r="W84" s="64"/>
      <c r="X84" s="139"/>
      <c r="Y84" s="53"/>
      <c r="Z84" s="53"/>
      <c r="AA84" s="32"/>
    </row>
    <row r="85" spans="1:27" s="65" customFormat="1" ht="38.25" x14ac:dyDescent="0.2">
      <c r="A85" s="217">
        <v>9</v>
      </c>
      <c r="B85" s="220" t="s">
        <v>990</v>
      </c>
      <c r="C85" s="221" t="s">
        <v>978</v>
      </c>
      <c r="D85" s="222">
        <v>0.15</v>
      </c>
      <c r="E85" s="222"/>
      <c r="F85" s="223">
        <v>0.58333333333333337</v>
      </c>
      <c r="G85" s="222">
        <v>27</v>
      </c>
      <c r="H85" s="223">
        <v>0.625</v>
      </c>
      <c r="I85" s="222">
        <v>27</v>
      </c>
      <c r="J85" s="221" t="s">
        <v>978</v>
      </c>
      <c r="K85" s="224" t="s">
        <v>991</v>
      </c>
      <c r="L85" s="222" t="s">
        <v>914</v>
      </c>
      <c r="M85" s="225" t="s">
        <v>989</v>
      </c>
      <c r="N85" s="222">
        <f t="shared" si="5"/>
        <v>59.999999999999943</v>
      </c>
      <c r="O85" s="222">
        <v>21</v>
      </c>
      <c r="P85" s="222">
        <f t="shared" si="2"/>
        <v>1259.9999999999989</v>
      </c>
      <c r="Q85" s="222">
        <v>4</v>
      </c>
      <c r="R85" s="212"/>
      <c r="S85" s="72">
        <f t="shared" si="4"/>
        <v>21</v>
      </c>
      <c r="T85" s="72">
        <f t="shared" si="4"/>
        <v>1259.9999999999989</v>
      </c>
      <c r="U85" s="64"/>
      <c r="V85" s="64"/>
      <c r="W85" s="64"/>
      <c r="X85" s="139"/>
      <c r="Y85" s="53"/>
      <c r="Z85" s="53"/>
      <c r="AA85" s="32"/>
    </row>
    <row r="86" spans="1:27" s="65" customFormat="1" ht="76.5" x14ac:dyDescent="0.2">
      <c r="A86" s="201">
        <v>10</v>
      </c>
      <c r="B86" s="220" t="s">
        <v>992</v>
      </c>
      <c r="C86" s="221" t="s">
        <v>978</v>
      </c>
      <c r="D86" s="222">
        <v>0.15</v>
      </c>
      <c r="E86" s="222"/>
      <c r="F86" s="223">
        <v>0.33333333333333331</v>
      </c>
      <c r="G86" s="222">
        <v>28</v>
      </c>
      <c r="H86" s="223">
        <v>0.375</v>
      </c>
      <c r="I86" s="222">
        <v>28</v>
      </c>
      <c r="J86" s="221" t="s">
        <v>978</v>
      </c>
      <c r="K86" s="224" t="s">
        <v>985</v>
      </c>
      <c r="L86" s="222" t="s">
        <v>914</v>
      </c>
      <c r="M86" s="225" t="s">
        <v>993</v>
      </c>
      <c r="N86" s="222">
        <f t="shared" si="5"/>
        <v>60.000000000000028</v>
      </c>
      <c r="O86" s="222">
        <v>1</v>
      </c>
      <c r="P86" s="222">
        <f t="shared" si="2"/>
        <v>60.000000000000028</v>
      </c>
      <c r="Q86" s="222">
        <v>4</v>
      </c>
      <c r="R86" s="212"/>
      <c r="S86" s="72">
        <f t="shared" si="4"/>
        <v>1</v>
      </c>
      <c r="T86" s="72">
        <f t="shared" si="4"/>
        <v>60.000000000000028</v>
      </c>
      <c r="U86" s="64"/>
      <c r="V86" s="64"/>
      <c r="W86" s="64"/>
      <c r="X86" s="139"/>
      <c r="Y86" s="53"/>
      <c r="Z86" s="53"/>
      <c r="AA86" s="32"/>
    </row>
    <row r="87" spans="1:27" s="65" customFormat="1" ht="76.5" x14ac:dyDescent="0.2">
      <c r="A87" s="217">
        <v>11</v>
      </c>
      <c r="B87" s="220" t="s">
        <v>994</v>
      </c>
      <c r="C87" s="221" t="s">
        <v>978</v>
      </c>
      <c r="D87" s="222">
        <v>0.15</v>
      </c>
      <c r="E87" s="222"/>
      <c r="F87" s="223">
        <v>0.375</v>
      </c>
      <c r="G87" s="222">
        <v>28</v>
      </c>
      <c r="H87" s="223">
        <v>0.41666666666666669</v>
      </c>
      <c r="I87" s="222">
        <v>28</v>
      </c>
      <c r="J87" s="221" t="s">
        <v>978</v>
      </c>
      <c r="K87" s="224" t="s">
        <v>985</v>
      </c>
      <c r="L87" s="222" t="s">
        <v>914</v>
      </c>
      <c r="M87" s="225" t="s">
        <v>995</v>
      </c>
      <c r="N87" s="222">
        <f t="shared" si="5"/>
        <v>60.000000000000028</v>
      </c>
      <c r="O87" s="222">
        <v>1</v>
      </c>
      <c r="P87" s="222">
        <f t="shared" si="2"/>
        <v>60.000000000000028</v>
      </c>
      <c r="Q87" s="222">
        <v>4</v>
      </c>
      <c r="R87" s="212"/>
      <c r="S87" s="72">
        <f t="shared" si="4"/>
        <v>1</v>
      </c>
      <c r="T87" s="72">
        <f t="shared" si="4"/>
        <v>60.000000000000028</v>
      </c>
      <c r="U87" s="64"/>
      <c r="V87" s="64"/>
      <c r="W87" s="64"/>
      <c r="X87" s="139"/>
      <c r="Y87" s="53"/>
      <c r="Z87" s="53"/>
      <c r="AA87" s="32"/>
    </row>
    <row r="88" spans="1:27" s="65" customFormat="1" ht="76.5" x14ac:dyDescent="0.2">
      <c r="A88" s="201">
        <v>12</v>
      </c>
      <c r="B88" s="220" t="s">
        <v>996</v>
      </c>
      <c r="C88" s="221" t="s">
        <v>978</v>
      </c>
      <c r="D88" s="222">
        <v>0.15</v>
      </c>
      <c r="E88" s="222"/>
      <c r="F88" s="223">
        <v>0.41666666666666669</v>
      </c>
      <c r="G88" s="222">
        <v>28</v>
      </c>
      <c r="H88" s="223">
        <v>0.45833333333333331</v>
      </c>
      <c r="I88" s="222">
        <v>28</v>
      </c>
      <c r="J88" s="221" t="s">
        <v>978</v>
      </c>
      <c r="K88" s="224" t="s">
        <v>985</v>
      </c>
      <c r="L88" s="222" t="s">
        <v>914</v>
      </c>
      <c r="M88" s="225" t="s">
        <v>997</v>
      </c>
      <c r="N88" s="222">
        <f t="shared" si="5"/>
        <v>59.999999999999943</v>
      </c>
      <c r="O88" s="222">
        <v>1</v>
      </c>
      <c r="P88" s="222">
        <f t="shared" si="2"/>
        <v>59.999999999999943</v>
      </c>
      <c r="Q88" s="222">
        <v>4</v>
      </c>
      <c r="R88" s="212"/>
      <c r="S88" s="72">
        <f t="shared" si="4"/>
        <v>1</v>
      </c>
      <c r="T88" s="72">
        <f t="shared" si="4"/>
        <v>59.999999999999943</v>
      </c>
      <c r="U88" s="64"/>
      <c r="V88" s="64"/>
      <c r="W88" s="64"/>
      <c r="X88" s="139"/>
      <c r="Y88" s="53"/>
      <c r="Z88" s="53"/>
      <c r="AA88" s="32"/>
    </row>
    <row r="89" spans="1:27" s="65" customFormat="1" ht="76.5" x14ac:dyDescent="0.2">
      <c r="A89" s="217">
        <v>13</v>
      </c>
      <c r="B89" s="220" t="s">
        <v>998</v>
      </c>
      <c r="C89" s="221" t="s">
        <v>978</v>
      </c>
      <c r="D89" s="222">
        <v>0.15</v>
      </c>
      <c r="E89" s="222"/>
      <c r="F89" s="223">
        <v>0.54166666666666663</v>
      </c>
      <c r="G89" s="222">
        <v>28</v>
      </c>
      <c r="H89" s="223">
        <v>0.58333333333333337</v>
      </c>
      <c r="I89" s="222">
        <v>28</v>
      </c>
      <c r="J89" s="221" t="s">
        <v>978</v>
      </c>
      <c r="K89" s="224" t="s">
        <v>985</v>
      </c>
      <c r="L89" s="222" t="s">
        <v>914</v>
      </c>
      <c r="M89" s="225" t="s">
        <v>999</v>
      </c>
      <c r="N89" s="222">
        <f t="shared" si="5"/>
        <v>60.000000000000107</v>
      </c>
      <c r="O89" s="222">
        <v>1</v>
      </c>
      <c r="P89" s="222">
        <f t="shared" si="2"/>
        <v>60.000000000000107</v>
      </c>
      <c r="Q89" s="222">
        <v>4</v>
      </c>
      <c r="R89" s="212"/>
      <c r="S89" s="72">
        <f t="shared" si="4"/>
        <v>1</v>
      </c>
      <c r="T89" s="72">
        <f t="shared" si="4"/>
        <v>60.000000000000107</v>
      </c>
      <c r="U89" s="64"/>
      <c r="V89" s="64"/>
      <c r="W89" s="64"/>
      <c r="X89" s="139"/>
      <c r="Y89" s="53"/>
      <c r="Z89" s="53"/>
      <c r="AA89" s="32"/>
    </row>
    <row r="90" spans="1:27" s="65" customFormat="1" ht="76.5" x14ac:dyDescent="0.2">
      <c r="A90" s="201">
        <v>14</v>
      </c>
      <c r="B90" s="220" t="s">
        <v>1000</v>
      </c>
      <c r="C90" s="221" t="s">
        <v>978</v>
      </c>
      <c r="D90" s="222">
        <v>0.15</v>
      </c>
      <c r="E90" s="222"/>
      <c r="F90" s="223">
        <v>0.58333333333333337</v>
      </c>
      <c r="G90" s="222">
        <v>28</v>
      </c>
      <c r="H90" s="223">
        <v>0.625</v>
      </c>
      <c r="I90" s="222">
        <v>28</v>
      </c>
      <c r="J90" s="221" t="s">
        <v>978</v>
      </c>
      <c r="K90" s="224" t="s">
        <v>985</v>
      </c>
      <c r="L90" s="222" t="s">
        <v>914</v>
      </c>
      <c r="M90" s="225" t="s">
        <v>1001</v>
      </c>
      <c r="N90" s="222">
        <f t="shared" si="5"/>
        <v>59.999999999999943</v>
      </c>
      <c r="O90" s="222">
        <v>1</v>
      </c>
      <c r="P90" s="222">
        <f t="shared" si="2"/>
        <v>59.999999999999943</v>
      </c>
      <c r="Q90" s="222">
        <v>4</v>
      </c>
      <c r="R90" s="212"/>
      <c r="S90" s="72">
        <f t="shared" si="4"/>
        <v>1</v>
      </c>
      <c r="T90" s="72">
        <f t="shared" si="4"/>
        <v>59.999999999999943</v>
      </c>
      <c r="U90" s="64"/>
      <c r="V90" s="64"/>
      <c r="W90" s="64"/>
      <c r="X90" s="139"/>
      <c r="Y90" s="53"/>
      <c r="Z90" s="53"/>
      <c r="AA90" s="32"/>
    </row>
    <row r="91" spans="1:27" s="65" customFormat="1" ht="51" x14ac:dyDescent="0.2">
      <c r="A91" s="201"/>
      <c r="B91" s="220" t="s">
        <v>1002</v>
      </c>
      <c r="C91" s="221" t="s">
        <v>978</v>
      </c>
      <c r="D91" s="222">
        <v>0.15</v>
      </c>
      <c r="E91" s="222"/>
      <c r="F91" s="223">
        <v>0.3125</v>
      </c>
      <c r="G91" s="222">
        <v>28</v>
      </c>
      <c r="H91" s="223">
        <v>0.35416666666666669</v>
      </c>
      <c r="I91" s="222">
        <v>28</v>
      </c>
      <c r="J91" s="221" t="s">
        <v>978</v>
      </c>
      <c r="K91" s="224" t="s">
        <v>1003</v>
      </c>
      <c r="L91" s="222" t="s">
        <v>914</v>
      </c>
      <c r="M91" s="225" t="s">
        <v>989</v>
      </c>
      <c r="N91" s="222">
        <f t="shared" si="5"/>
        <v>60.000000000000028</v>
      </c>
      <c r="O91" s="222">
        <v>25</v>
      </c>
      <c r="P91" s="222">
        <f t="shared" si="2"/>
        <v>1500.0000000000007</v>
      </c>
      <c r="Q91" s="222">
        <v>4</v>
      </c>
      <c r="R91" s="212"/>
      <c r="S91" s="72"/>
      <c r="T91" s="72"/>
      <c r="U91" s="64"/>
      <c r="V91" s="64"/>
      <c r="W91" s="64"/>
      <c r="X91" s="139"/>
      <c r="Y91" s="53"/>
      <c r="Z91" s="53"/>
      <c r="AA91" s="32"/>
    </row>
    <row r="92" spans="1:27" s="65" customFormat="1" ht="63.75" x14ac:dyDescent="0.2">
      <c r="A92" s="201"/>
      <c r="B92" s="220" t="s">
        <v>1004</v>
      </c>
      <c r="C92" s="221" t="s">
        <v>978</v>
      </c>
      <c r="D92" s="222">
        <v>0.15</v>
      </c>
      <c r="E92" s="222"/>
      <c r="F92" s="223">
        <v>0.375</v>
      </c>
      <c r="G92" s="222">
        <v>28</v>
      </c>
      <c r="H92" s="223">
        <v>0.45833333333333331</v>
      </c>
      <c r="I92" s="222">
        <v>28</v>
      </c>
      <c r="J92" s="221" t="s">
        <v>978</v>
      </c>
      <c r="K92" s="224" t="s">
        <v>1005</v>
      </c>
      <c r="L92" s="222" t="s">
        <v>914</v>
      </c>
      <c r="M92" s="225" t="s">
        <v>1006</v>
      </c>
      <c r="N92" s="222">
        <f t="shared" si="5"/>
        <v>119.99999999999997</v>
      </c>
      <c r="O92" s="222">
        <v>233</v>
      </c>
      <c r="P92" s="222">
        <f t="shared" si="2"/>
        <v>27959.999999999993</v>
      </c>
      <c r="Q92" s="222">
        <v>4</v>
      </c>
      <c r="R92" s="212"/>
      <c r="S92" s="72"/>
      <c r="T92" s="72"/>
      <c r="U92" s="64"/>
      <c r="V92" s="64"/>
      <c r="W92" s="64"/>
      <c r="X92" s="139"/>
      <c r="Y92" s="53"/>
      <c r="Z92" s="53"/>
      <c r="AA92" s="32"/>
    </row>
    <row r="93" spans="1:27" s="65" customFormat="1" ht="51" x14ac:dyDescent="0.2">
      <c r="A93" s="201"/>
      <c r="B93" s="220" t="s">
        <v>1007</v>
      </c>
      <c r="C93" s="221" t="s">
        <v>978</v>
      </c>
      <c r="D93" s="222">
        <v>0.15</v>
      </c>
      <c r="E93" s="222"/>
      <c r="F93" s="223">
        <v>0.58333333333333337</v>
      </c>
      <c r="G93" s="222">
        <v>28</v>
      </c>
      <c r="H93" s="223">
        <v>0.625</v>
      </c>
      <c r="I93" s="222">
        <v>28</v>
      </c>
      <c r="J93" s="221" t="s">
        <v>978</v>
      </c>
      <c r="K93" s="224" t="s">
        <v>1008</v>
      </c>
      <c r="L93" s="222" t="s">
        <v>914</v>
      </c>
      <c r="M93" s="225" t="s">
        <v>980</v>
      </c>
      <c r="N93" s="222">
        <f t="shared" si="5"/>
        <v>59.999999999999943</v>
      </c>
      <c r="O93" s="222">
        <v>224</v>
      </c>
      <c r="P93" s="222">
        <f t="shared" si="2"/>
        <v>13439.999999999987</v>
      </c>
      <c r="Q93" s="222">
        <v>4</v>
      </c>
      <c r="R93" s="212"/>
      <c r="S93" s="72"/>
      <c r="T93" s="72"/>
      <c r="U93" s="64"/>
      <c r="V93" s="64"/>
      <c r="W93" s="64"/>
      <c r="X93" s="139"/>
      <c r="Y93" s="53"/>
      <c r="Z93" s="53"/>
      <c r="AA93" s="32"/>
    </row>
    <row r="94" spans="1:27" s="65" customFormat="1" ht="38.25" x14ac:dyDescent="0.2">
      <c r="A94" s="201"/>
      <c r="B94" s="220" t="s">
        <v>1009</v>
      </c>
      <c r="C94" s="221" t="s">
        <v>978</v>
      </c>
      <c r="D94" s="222">
        <v>0.15</v>
      </c>
      <c r="E94" s="222"/>
      <c r="F94" s="223">
        <v>0.625</v>
      </c>
      <c r="G94" s="222">
        <v>28</v>
      </c>
      <c r="H94" s="223">
        <v>0.66666666666666663</v>
      </c>
      <c r="I94" s="222">
        <v>28</v>
      </c>
      <c r="J94" s="221" t="s">
        <v>978</v>
      </c>
      <c r="K94" s="224" t="s">
        <v>1010</v>
      </c>
      <c r="L94" s="222" t="s">
        <v>914</v>
      </c>
      <c r="M94" s="225" t="s">
        <v>1011</v>
      </c>
      <c r="N94" s="222">
        <f t="shared" si="5"/>
        <v>59.999999999999943</v>
      </c>
      <c r="O94" s="222">
        <v>86</v>
      </c>
      <c r="P94" s="222">
        <f t="shared" si="2"/>
        <v>5159.9999999999955</v>
      </c>
      <c r="Q94" s="222">
        <v>4</v>
      </c>
      <c r="R94" s="212"/>
      <c r="S94" s="72"/>
      <c r="T94" s="72"/>
      <c r="U94" s="64"/>
      <c r="V94" s="64"/>
      <c r="W94" s="64"/>
      <c r="X94" s="139"/>
      <c r="Y94" s="53"/>
      <c r="Z94" s="53"/>
      <c r="AA94" s="32"/>
    </row>
    <row r="95" spans="1:27" s="65" customFormat="1" ht="51" x14ac:dyDescent="0.2">
      <c r="A95" s="201"/>
      <c r="B95" s="220" t="s">
        <v>1012</v>
      </c>
      <c r="C95" s="221" t="s">
        <v>978</v>
      </c>
      <c r="D95" s="222">
        <v>0.15</v>
      </c>
      <c r="E95" s="222"/>
      <c r="F95" s="223">
        <v>0.33333333333333331</v>
      </c>
      <c r="G95" s="222">
        <v>29</v>
      </c>
      <c r="H95" s="223">
        <v>0.375</v>
      </c>
      <c r="I95" s="222">
        <v>29</v>
      </c>
      <c r="J95" s="221" t="s">
        <v>978</v>
      </c>
      <c r="K95" s="224" t="s">
        <v>1013</v>
      </c>
      <c r="L95" s="222" t="s">
        <v>914</v>
      </c>
      <c r="M95" s="225" t="s">
        <v>980</v>
      </c>
      <c r="N95" s="222">
        <f t="shared" si="5"/>
        <v>60.000000000000028</v>
      </c>
      <c r="O95" s="222">
        <v>98</v>
      </c>
      <c r="P95" s="222">
        <f t="shared" si="2"/>
        <v>5880.0000000000027</v>
      </c>
      <c r="Q95" s="222">
        <v>4</v>
      </c>
      <c r="R95" s="212"/>
      <c r="S95" s="72"/>
      <c r="T95" s="72"/>
      <c r="U95" s="64"/>
      <c r="V95" s="64"/>
      <c r="W95" s="64"/>
      <c r="X95" s="139"/>
      <c r="Y95" s="53"/>
      <c r="Z95" s="53"/>
      <c r="AA95" s="32"/>
    </row>
    <row r="96" spans="1:27" s="65" customFormat="1" ht="38.25" x14ac:dyDescent="0.2">
      <c r="A96" s="201"/>
      <c r="B96" s="220" t="s">
        <v>1014</v>
      </c>
      <c r="C96" s="221" t="s">
        <v>978</v>
      </c>
      <c r="D96" s="222">
        <v>0.15</v>
      </c>
      <c r="E96" s="222"/>
      <c r="F96" s="223">
        <v>0.375</v>
      </c>
      <c r="G96" s="222">
        <v>29</v>
      </c>
      <c r="H96" s="223">
        <v>0.41666666666666669</v>
      </c>
      <c r="I96" s="222">
        <v>29</v>
      </c>
      <c r="J96" s="221" t="s">
        <v>978</v>
      </c>
      <c r="K96" s="224" t="s">
        <v>1015</v>
      </c>
      <c r="L96" s="222" t="s">
        <v>914</v>
      </c>
      <c r="M96" s="225" t="s">
        <v>989</v>
      </c>
      <c r="N96" s="222">
        <f t="shared" si="5"/>
        <v>60.000000000000028</v>
      </c>
      <c r="O96" s="222">
        <v>48</v>
      </c>
      <c r="P96" s="222">
        <f t="shared" si="2"/>
        <v>2880.0000000000014</v>
      </c>
      <c r="Q96" s="222">
        <v>4</v>
      </c>
      <c r="R96" s="212"/>
      <c r="S96" s="72"/>
      <c r="T96" s="72"/>
      <c r="U96" s="64"/>
      <c r="V96" s="64"/>
      <c r="W96" s="64"/>
      <c r="X96" s="139"/>
      <c r="Y96" s="53"/>
      <c r="Z96" s="53"/>
      <c r="AA96" s="32"/>
    </row>
    <row r="97" spans="1:27" s="65" customFormat="1" ht="38.25" x14ac:dyDescent="0.2">
      <c r="A97" s="201"/>
      <c r="B97" s="220" t="s">
        <v>1016</v>
      </c>
      <c r="C97" s="221" t="s">
        <v>978</v>
      </c>
      <c r="D97" s="222">
        <v>0.15</v>
      </c>
      <c r="E97" s="222"/>
      <c r="F97" s="223">
        <v>0.41666666666666669</v>
      </c>
      <c r="G97" s="222">
        <v>29</v>
      </c>
      <c r="H97" s="223">
        <v>0.45833333333333331</v>
      </c>
      <c r="I97" s="222">
        <v>29</v>
      </c>
      <c r="J97" s="221" t="s">
        <v>978</v>
      </c>
      <c r="K97" s="224" t="s">
        <v>1017</v>
      </c>
      <c r="L97" s="222" t="s">
        <v>914</v>
      </c>
      <c r="M97" s="225" t="s">
        <v>989</v>
      </c>
      <c r="N97" s="222">
        <f t="shared" si="5"/>
        <v>59.999999999999943</v>
      </c>
      <c r="O97" s="222">
        <v>74</v>
      </c>
      <c r="P97" s="222">
        <f t="shared" si="2"/>
        <v>4439.9999999999955</v>
      </c>
      <c r="Q97" s="222">
        <v>4</v>
      </c>
      <c r="R97" s="212"/>
      <c r="S97" s="72"/>
      <c r="T97" s="72"/>
      <c r="U97" s="64"/>
      <c r="V97" s="64"/>
      <c r="W97" s="64"/>
      <c r="X97" s="139"/>
      <c r="Y97" s="53"/>
      <c r="Z97" s="53"/>
      <c r="AA97" s="32"/>
    </row>
    <row r="98" spans="1:27" s="65" customFormat="1" ht="38.25" x14ac:dyDescent="0.2">
      <c r="A98" s="201"/>
      <c r="B98" s="220" t="s">
        <v>1018</v>
      </c>
      <c r="C98" s="221" t="s">
        <v>978</v>
      </c>
      <c r="D98" s="222">
        <v>0.15</v>
      </c>
      <c r="E98" s="222"/>
      <c r="F98" s="223">
        <v>0.45833333333333331</v>
      </c>
      <c r="G98" s="222">
        <v>29</v>
      </c>
      <c r="H98" s="223">
        <v>0.5</v>
      </c>
      <c r="I98" s="222">
        <v>29</v>
      </c>
      <c r="J98" s="221" t="s">
        <v>978</v>
      </c>
      <c r="K98" s="224" t="s">
        <v>1019</v>
      </c>
      <c r="L98" s="222" t="s">
        <v>914</v>
      </c>
      <c r="M98" s="225" t="s">
        <v>989</v>
      </c>
      <c r="N98" s="222">
        <f t="shared" si="5"/>
        <v>60.000000000000028</v>
      </c>
      <c r="O98" s="222">
        <v>62</v>
      </c>
      <c r="P98" s="222">
        <f t="shared" si="2"/>
        <v>3720.0000000000018</v>
      </c>
      <c r="Q98" s="222">
        <v>4</v>
      </c>
      <c r="R98" s="212"/>
      <c r="S98" s="72"/>
      <c r="T98" s="72"/>
      <c r="U98" s="64"/>
      <c r="V98" s="64"/>
      <c r="W98" s="64"/>
      <c r="X98" s="139"/>
      <c r="Y98" s="53"/>
      <c r="Z98" s="53"/>
      <c r="AA98" s="32"/>
    </row>
    <row r="99" spans="1:27" s="65" customFormat="1" ht="38.25" x14ac:dyDescent="0.2">
      <c r="A99" s="201"/>
      <c r="B99" s="220" t="s">
        <v>1020</v>
      </c>
      <c r="C99" s="221" t="s">
        <v>978</v>
      </c>
      <c r="D99" s="222">
        <v>0.15</v>
      </c>
      <c r="E99" s="222"/>
      <c r="F99" s="223">
        <v>0.58333333333333337</v>
      </c>
      <c r="G99" s="222">
        <v>29</v>
      </c>
      <c r="H99" s="223">
        <v>0.625</v>
      </c>
      <c r="I99" s="222">
        <v>29</v>
      </c>
      <c r="J99" s="221" t="s">
        <v>978</v>
      </c>
      <c r="K99" s="224" t="s">
        <v>1021</v>
      </c>
      <c r="L99" s="222" t="s">
        <v>914</v>
      </c>
      <c r="M99" s="225" t="s">
        <v>989</v>
      </c>
      <c r="N99" s="222">
        <f t="shared" si="5"/>
        <v>59.999999999999943</v>
      </c>
      <c r="O99" s="222">
        <v>39</v>
      </c>
      <c r="P99" s="222">
        <f t="shared" si="2"/>
        <v>2339.9999999999977</v>
      </c>
      <c r="Q99" s="222">
        <v>4</v>
      </c>
      <c r="R99" s="212"/>
      <c r="S99" s="72"/>
      <c r="T99" s="72"/>
      <c r="U99" s="64"/>
      <c r="V99" s="64"/>
      <c r="W99" s="64"/>
      <c r="X99" s="139"/>
      <c r="Y99" s="53"/>
      <c r="Z99" s="53"/>
      <c r="AA99" s="32"/>
    </row>
    <row r="100" spans="1:27" s="65" customFormat="1" ht="76.5" x14ac:dyDescent="0.2">
      <c r="A100" s="201"/>
      <c r="B100" s="220" t="s">
        <v>1022</v>
      </c>
      <c r="C100" s="221" t="s">
        <v>978</v>
      </c>
      <c r="D100" s="222">
        <v>0.15</v>
      </c>
      <c r="E100" s="222"/>
      <c r="F100" s="223">
        <v>0.625</v>
      </c>
      <c r="G100" s="222">
        <v>29</v>
      </c>
      <c r="H100" s="223">
        <v>0.66666666666666663</v>
      </c>
      <c r="I100" s="222">
        <v>29</v>
      </c>
      <c r="J100" s="221" t="s">
        <v>978</v>
      </c>
      <c r="K100" s="224" t="s">
        <v>1023</v>
      </c>
      <c r="L100" s="222" t="s">
        <v>914</v>
      </c>
      <c r="M100" s="225" t="s">
        <v>1024</v>
      </c>
      <c r="N100" s="222">
        <f t="shared" si="5"/>
        <v>59.999999999999943</v>
      </c>
      <c r="O100" s="222">
        <v>136</v>
      </c>
      <c r="P100" s="222">
        <f t="shared" si="2"/>
        <v>8159.9999999999927</v>
      </c>
      <c r="Q100" s="222">
        <v>4</v>
      </c>
      <c r="R100" s="212"/>
      <c r="S100" s="72"/>
      <c r="T100" s="72"/>
      <c r="U100" s="64"/>
      <c r="V100" s="64"/>
      <c r="W100" s="64"/>
      <c r="X100" s="139"/>
      <c r="Y100" s="53"/>
      <c r="Z100" s="53"/>
      <c r="AA100" s="32"/>
    </row>
    <row r="101" spans="1:27" s="237" customFormat="1" ht="126" x14ac:dyDescent="0.2">
      <c r="A101" s="140">
        <v>1</v>
      </c>
      <c r="B101" s="226" t="s">
        <v>1025</v>
      </c>
      <c r="C101" s="89" t="s">
        <v>1026</v>
      </c>
      <c r="D101" s="154" t="s">
        <v>1027</v>
      </c>
      <c r="E101" s="194"/>
      <c r="F101" s="227">
        <v>0.29166666666666669</v>
      </c>
      <c r="G101" s="228">
        <v>29</v>
      </c>
      <c r="H101" s="227">
        <v>0.625</v>
      </c>
      <c r="I101" s="229">
        <v>29</v>
      </c>
      <c r="J101" s="193" t="s">
        <v>1026</v>
      </c>
      <c r="K101" s="195" t="s">
        <v>1028</v>
      </c>
      <c r="L101" s="193" t="s">
        <v>1029</v>
      </c>
      <c r="M101" s="230" t="s">
        <v>1030</v>
      </c>
      <c r="N101" s="231">
        <f>+(H101-F101)*60*24</f>
        <v>480</v>
      </c>
      <c r="O101" s="232">
        <v>5515</v>
      </c>
      <c r="P101" s="158">
        <f>N101*O101</f>
        <v>2647200</v>
      </c>
      <c r="Q101" s="193">
        <v>25</v>
      </c>
      <c r="R101" s="233"/>
      <c r="S101" s="234"/>
      <c r="T101" s="234"/>
      <c r="U101" s="56">
        <f>P101</f>
        <v>2647200</v>
      </c>
      <c r="V101" s="56">
        <f>O101</f>
        <v>5515</v>
      </c>
      <c r="W101" s="235"/>
      <c r="X101" s="235"/>
      <c r="Y101" s="236"/>
      <c r="Z101" s="236"/>
    </row>
    <row r="102" spans="1:27" s="237" customFormat="1" ht="173.25" x14ac:dyDescent="0.2">
      <c r="A102" s="140">
        <v>2</v>
      </c>
      <c r="B102" s="772" t="s">
        <v>1031</v>
      </c>
      <c r="C102" s="774" t="s">
        <v>1026</v>
      </c>
      <c r="D102" s="155" t="s">
        <v>1027</v>
      </c>
      <c r="E102" s="155"/>
      <c r="F102" s="238">
        <v>0.54166666666666663</v>
      </c>
      <c r="G102" s="228">
        <v>29</v>
      </c>
      <c r="H102" s="238">
        <v>0.625</v>
      </c>
      <c r="I102" s="228">
        <v>29</v>
      </c>
      <c r="J102" s="774" t="s">
        <v>1026</v>
      </c>
      <c r="K102" s="776" t="s">
        <v>1032</v>
      </c>
      <c r="L102" s="89"/>
      <c r="M102" s="230" t="s">
        <v>1033</v>
      </c>
      <c r="N102" s="231">
        <f>+(H102-F102)*60*24</f>
        <v>120.00000000000004</v>
      </c>
      <c r="O102" s="232"/>
      <c r="P102" s="158">
        <f>N102*O102</f>
        <v>0</v>
      </c>
      <c r="Q102" s="193">
        <v>0</v>
      </c>
      <c r="R102" s="233"/>
      <c r="S102" s="234"/>
      <c r="T102" s="234"/>
      <c r="U102" s="56">
        <f>P102</f>
        <v>0</v>
      </c>
      <c r="V102" s="56">
        <f>O102</f>
        <v>0</v>
      </c>
      <c r="W102" s="235"/>
      <c r="X102" s="235"/>
      <c r="Y102" s="236"/>
      <c r="Z102" s="236"/>
    </row>
    <row r="103" spans="1:27" s="244" customFormat="1" ht="126" x14ac:dyDescent="0.2">
      <c r="A103" s="140">
        <v>2</v>
      </c>
      <c r="B103" s="773"/>
      <c r="C103" s="775"/>
      <c r="D103" s="155" t="s">
        <v>1034</v>
      </c>
      <c r="E103" s="155"/>
      <c r="F103" s="238">
        <v>0.54166666666666663</v>
      </c>
      <c r="G103" s="228">
        <v>27</v>
      </c>
      <c r="H103" s="238">
        <v>0.625</v>
      </c>
      <c r="I103" s="228">
        <v>29</v>
      </c>
      <c r="J103" s="775"/>
      <c r="K103" s="777"/>
      <c r="L103" s="193" t="s">
        <v>1029</v>
      </c>
      <c r="M103" s="230" t="s">
        <v>1035</v>
      </c>
      <c r="N103" s="231">
        <f>+(H103-F103)*60*24</f>
        <v>120.00000000000004</v>
      </c>
      <c r="O103" s="232">
        <v>1888</v>
      </c>
      <c r="P103" s="158">
        <f>N103*O103</f>
        <v>226560.00000000009</v>
      </c>
      <c r="Q103" s="193">
        <v>5</v>
      </c>
      <c r="R103" s="239"/>
      <c r="S103" s="240">
        <f t="shared" ref="S103:T105" si="6">O103</f>
        <v>1888</v>
      </c>
      <c r="T103" s="240">
        <f t="shared" si="6"/>
        <v>226560.00000000009</v>
      </c>
      <c r="U103" s="241"/>
      <c r="V103" s="241"/>
      <c r="W103" s="241"/>
      <c r="X103" s="242"/>
      <c r="Y103" s="243"/>
      <c r="Z103" s="243"/>
    </row>
    <row r="104" spans="1:27" ht="90" x14ac:dyDescent="0.2">
      <c r="A104" s="140">
        <v>3</v>
      </c>
      <c r="B104" s="226" t="s">
        <v>1036</v>
      </c>
      <c r="C104" s="89" t="s">
        <v>1026</v>
      </c>
      <c r="D104" s="154" t="s">
        <v>1027</v>
      </c>
      <c r="E104" s="194"/>
      <c r="F104" s="227">
        <v>0.29166666666666669</v>
      </c>
      <c r="G104" s="228">
        <v>30</v>
      </c>
      <c r="H104" s="227">
        <v>0.625</v>
      </c>
      <c r="I104" s="229">
        <v>30</v>
      </c>
      <c r="J104" s="193" t="s">
        <v>1026</v>
      </c>
      <c r="K104" s="195" t="s">
        <v>1037</v>
      </c>
      <c r="L104" s="193" t="s">
        <v>1029</v>
      </c>
      <c r="M104" s="230" t="s">
        <v>1038</v>
      </c>
      <c r="N104" s="231">
        <f>+(H104-F104)*60*24</f>
        <v>480</v>
      </c>
      <c r="O104" s="232">
        <v>5228</v>
      </c>
      <c r="P104" s="158">
        <f>N104*O104</f>
        <v>2509440</v>
      </c>
      <c r="Q104" s="193">
        <v>25</v>
      </c>
      <c r="R104" s="212"/>
      <c r="S104" s="72">
        <f t="shared" si="6"/>
        <v>5228</v>
      </c>
      <c r="T104" s="72">
        <f t="shared" si="6"/>
        <v>2509440</v>
      </c>
      <c r="U104" s="56"/>
      <c r="V104" s="56"/>
      <c r="W104" s="56"/>
      <c r="X104" s="139"/>
      <c r="Y104" s="53"/>
      <c r="Z104" s="53"/>
    </row>
    <row r="105" spans="1:27" ht="165" customHeight="1" x14ac:dyDescent="0.2">
      <c r="A105" s="140">
        <v>4</v>
      </c>
      <c r="B105" s="226" t="s">
        <v>1036</v>
      </c>
      <c r="C105" s="89" t="s">
        <v>1026</v>
      </c>
      <c r="D105" s="154" t="s">
        <v>1027</v>
      </c>
      <c r="E105" s="194"/>
      <c r="F105" s="227">
        <v>0.29166666666666669</v>
      </c>
      <c r="G105" s="228">
        <v>31</v>
      </c>
      <c r="H105" s="227">
        <v>0.625</v>
      </c>
      <c r="I105" s="228">
        <v>31</v>
      </c>
      <c r="J105" s="89" t="s">
        <v>1026</v>
      </c>
      <c r="K105" s="198" t="s">
        <v>1039</v>
      </c>
      <c r="L105" s="89" t="s">
        <v>1029</v>
      </c>
      <c r="M105" s="245" t="s">
        <v>1038</v>
      </c>
      <c r="N105" s="231">
        <f>+(H105-F105)*60*24</f>
        <v>480</v>
      </c>
      <c r="O105" s="232">
        <v>5228</v>
      </c>
      <c r="P105" s="158">
        <f>N105*O105</f>
        <v>2509440</v>
      </c>
      <c r="Q105" s="193">
        <v>25</v>
      </c>
      <c r="R105" s="212"/>
      <c r="S105" s="72">
        <f t="shared" si="6"/>
        <v>5228</v>
      </c>
      <c r="T105" s="72">
        <f t="shared" si="6"/>
        <v>2509440</v>
      </c>
      <c r="U105" s="56"/>
      <c r="V105" s="56"/>
      <c r="W105" s="56"/>
      <c r="X105" s="139"/>
      <c r="Y105" s="53"/>
      <c r="Z105" s="53"/>
    </row>
  </sheetData>
  <protectedRanges>
    <protectedRange sqref="L11:M11" name="Range1_6_2_1_1_1_2"/>
  </protectedRanges>
  <mergeCells count="37">
    <mergeCell ref="B102:B103"/>
    <mergeCell ref="C102:C103"/>
    <mergeCell ref="J102:J103"/>
    <mergeCell ref="K102:K103"/>
    <mergeCell ref="B12:Q12"/>
    <mergeCell ref="A13:B13"/>
    <mergeCell ref="D13:J13"/>
    <mergeCell ref="K13:L13"/>
    <mergeCell ref="M13:Q13"/>
    <mergeCell ref="A14:C14"/>
    <mergeCell ref="D14:J14"/>
    <mergeCell ref="K14:L15"/>
    <mergeCell ref="M14:Q15"/>
    <mergeCell ref="W8:X8"/>
    <mergeCell ref="J7:J9"/>
    <mergeCell ref="K7:L8"/>
    <mergeCell ref="M7:M9"/>
    <mergeCell ref="N7:N9"/>
    <mergeCell ref="O7:O9"/>
    <mergeCell ref="P7:P9"/>
    <mergeCell ref="Q7:Q9"/>
    <mergeCell ref="R7:R9"/>
    <mergeCell ref="U8:V8"/>
    <mergeCell ref="B6:F6"/>
    <mergeCell ref="A7:A9"/>
    <mergeCell ref="B7:B9"/>
    <mergeCell ref="C7:C9"/>
    <mergeCell ref="D7:D9"/>
    <mergeCell ref="F7:I7"/>
    <mergeCell ref="F8:G8"/>
    <mergeCell ref="H8:I8"/>
    <mergeCell ref="B5:Q5"/>
    <mergeCell ref="A1:F1"/>
    <mergeCell ref="G1:Q1"/>
    <mergeCell ref="B2:P2"/>
    <mergeCell ref="B3:Q3"/>
    <mergeCell ref="B4:Q4"/>
  </mergeCells>
  <conditionalFormatting sqref="B13:B14 B188">
    <cfRule type="duplicateValues" dxfId="1883" priority="77" stopIfTrue="1"/>
  </conditionalFormatting>
  <conditionalFormatting sqref="B14">
    <cfRule type="duplicateValues" dxfId="1882" priority="9" stopIfTrue="1"/>
    <cfRule type="duplicateValues" dxfId="1881" priority="102" stopIfTrue="1"/>
  </conditionalFormatting>
  <conditionalFormatting sqref="B21:B38 B43:B66">
    <cfRule type="duplicateValues" dxfId="1880" priority="11" stopIfTrue="1"/>
  </conditionalFormatting>
  <conditionalFormatting sqref="B25">
    <cfRule type="duplicateValues" dxfId="1879" priority="20" stopIfTrue="1"/>
  </conditionalFormatting>
  <conditionalFormatting sqref="B30 B41 B216">
    <cfRule type="duplicateValues" dxfId="1878" priority="38" stopIfTrue="1"/>
  </conditionalFormatting>
  <conditionalFormatting sqref="B33:B35">
    <cfRule type="duplicateValues" dxfId="1877" priority="26" stopIfTrue="1"/>
  </conditionalFormatting>
  <conditionalFormatting sqref="B36">
    <cfRule type="duplicateValues" dxfId="1876" priority="39" stopIfTrue="1"/>
  </conditionalFormatting>
  <conditionalFormatting sqref="B40">
    <cfRule type="duplicateValues" dxfId="1875" priority="21" stopIfTrue="1"/>
  </conditionalFormatting>
  <conditionalFormatting sqref="B49:B66">
    <cfRule type="duplicateValues" dxfId="1874" priority="10" stopIfTrue="1"/>
  </conditionalFormatting>
  <conditionalFormatting sqref="B56">
    <cfRule type="duplicateValues" dxfId="1873" priority="6" stopIfTrue="1"/>
  </conditionalFormatting>
  <conditionalFormatting sqref="B57">
    <cfRule type="duplicateValues" dxfId="1872" priority="7" stopIfTrue="1"/>
  </conditionalFormatting>
  <conditionalFormatting sqref="B58">
    <cfRule type="duplicateValues" dxfId="1871" priority="5" stopIfTrue="1"/>
  </conditionalFormatting>
  <conditionalFormatting sqref="B59:B61 B63">
    <cfRule type="duplicateValues" dxfId="1870" priority="1" stopIfTrue="1"/>
  </conditionalFormatting>
  <conditionalFormatting sqref="B62 B70">
    <cfRule type="duplicateValues" dxfId="1869" priority="3" stopIfTrue="1"/>
  </conditionalFormatting>
  <conditionalFormatting sqref="B65:B66">
    <cfRule type="duplicateValues" dxfId="1868" priority="2" stopIfTrue="1"/>
  </conditionalFormatting>
  <conditionalFormatting sqref="B71">
    <cfRule type="duplicateValues" dxfId="1867" priority="8" stopIfTrue="1"/>
  </conditionalFormatting>
  <conditionalFormatting sqref="B72">
    <cfRule type="duplicateValues" dxfId="1866" priority="27" stopIfTrue="1"/>
  </conditionalFormatting>
  <conditionalFormatting sqref="B72:B73">
    <cfRule type="duplicateValues" dxfId="1865" priority="4" stopIfTrue="1"/>
  </conditionalFormatting>
  <conditionalFormatting sqref="B120:B122">
    <cfRule type="duplicateValues" dxfId="1864" priority="65" stopIfTrue="1"/>
  </conditionalFormatting>
  <conditionalFormatting sqref="B123:B124">
    <cfRule type="duplicateValues" dxfId="1863" priority="66" stopIfTrue="1"/>
  </conditionalFormatting>
  <conditionalFormatting sqref="B125:B126">
    <cfRule type="duplicateValues" dxfId="1862" priority="64" stopIfTrue="1"/>
  </conditionalFormatting>
  <conditionalFormatting sqref="B127">
    <cfRule type="duplicateValues" dxfId="1861" priority="63" stopIfTrue="1"/>
  </conditionalFormatting>
  <conditionalFormatting sqref="B145">
    <cfRule type="duplicateValues" dxfId="1860" priority="88" stopIfTrue="1"/>
  </conditionalFormatting>
  <conditionalFormatting sqref="B148:B150">
    <cfRule type="duplicateValues" dxfId="1859" priority="24" stopIfTrue="1"/>
  </conditionalFormatting>
  <conditionalFormatting sqref="B151:B152">
    <cfRule type="duplicateValues" dxfId="1858" priority="25" stopIfTrue="1"/>
  </conditionalFormatting>
  <conditionalFormatting sqref="B153:B154">
    <cfRule type="duplicateValues" dxfId="1857" priority="23" stopIfTrue="1"/>
  </conditionalFormatting>
  <conditionalFormatting sqref="B155">
    <cfRule type="duplicateValues" dxfId="1856" priority="22" stopIfTrue="1"/>
  </conditionalFormatting>
  <conditionalFormatting sqref="B169:B186 B191:B248 B251">
    <cfRule type="duplicateValues" dxfId="1855" priority="89" stopIfTrue="1"/>
  </conditionalFormatting>
  <conditionalFormatting sqref="B173">
    <cfRule type="duplicateValues" dxfId="1854" priority="49" stopIfTrue="1"/>
  </conditionalFormatting>
  <conditionalFormatting sqref="B188">
    <cfRule type="duplicateValues" dxfId="1853" priority="16" stopIfTrue="1"/>
  </conditionalFormatting>
  <conditionalFormatting sqref="B197:B214 B219:B276 B279">
    <cfRule type="duplicateValues" dxfId="1852" priority="50" stopIfTrue="1"/>
  </conditionalFormatting>
  <conditionalFormatting sqref="B216">
    <cfRule type="duplicateValues" dxfId="1851" priority="12" stopIfTrue="1"/>
  </conditionalFormatting>
  <conditionalFormatting sqref="B229">
    <cfRule type="duplicateValues" dxfId="1850" priority="86" stopIfTrue="1"/>
  </conditionalFormatting>
  <conditionalFormatting sqref="B230">
    <cfRule type="duplicateValues" dxfId="1849" priority="87" stopIfTrue="1"/>
  </conditionalFormatting>
  <conditionalFormatting sqref="B231">
    <cfRule type="duplicateValues" dxfId="1848" priority="85" stopIfTrue="1"/>
  </conditionalFormatting>
  <conditionalFormatting sqref="B232">
    <cfRule type="duplicateValues" dxfId="1847" priority="80" stopIfTrue="1"/>
  </conditionalFormatting>
  <conditionalFormatting sqref="B233">
    <cfRule type="duplicateValues" dxfId="1846" priority="81" stopIfTrue="1"/>
  </conditionalFormatting>
  <conditionalFormatting sqref="B234">
    <cfRule type="duplicateValues" dxfId="1845" priority="79" stopIfTrue="1"/>
  </conditionalFormatting>
  <conditionalFormatting sqref="B235">
    <cfRule type="duplicateValues" dxfId="1844" priority="73" stopIfTrue="1"/>
  </conditionalFormatting>
  <conditionalFormatting sqref="B235:B237 B239">
    <cfRule type="duplicateValues" dxfId="1843" priority="82" stopIfTrue="1"/>
  </conditionalFormatting>
  <conditionalFormatting sqref="B236">
    <cfRule type="duplicateValues" dxfId="1842" priority="72" stopIfTrue="1"/>
  </conditionalFormatting>
  <conditionalFormatting sqref="B237">
    <cfRule type="duplicateValues" dxfId="1841" priority="76" stopIfTrue="1"/>
  </conditionalFormatting>
  <conditionalFormatting sqref="B238 B246">
    <cfRule type="duplicateValues" dxfId="1840" priority="84" stopIfTrue="1"/>
  </conditionalFormatting>
  <conditionalFormatting sqref="B238">
    <cfRule type="duplicateValues" dxfId="1839" priority="68" stopIfTrue="1"/>
  </conditionalFormatting>
  <conditionalFormatting sqref="B238:B240">
    <cfRule type="duplicateValues" dxfId="1838" priority="75" stopIfTrue="1"/>
  </conditionalFormatting>
  <conditionalFormatting sqref="B239">
    <cfRule type="duplicateValues" dxfId="1837" priority="67" stopIfTrue="1"/>
  </conditionalFormatting>
  <conditionalFormatting sqref="B240">
    <cfRule type="duplicateValues" dxfId="1836" priority="78" stopIfTrue="1"/>
  </conditionalFormatting>
  <conditionalFormatting sqref="B241:B242">
    <cfRule type="duplicateValues" dxfId="1835" priority="83" stopIfTrue="1"/>
  </conditionalFormatting>
  <conditionalFormatting sqref="B242:B244 B246">
    <cfRule type="duplicateValues" dxfId="1834" priority="69" stopIfTrue="1"/>
  </conditionalFormatting>
  <conditionalFormatting sqref="B245 B255">
    <cfRule type="duplicateValues" dxfId="1833" priority="71" stopIfTrue="1"/>
  </conditionalFormatting>
  <conditionalFormatting sqref="B246">
    <cfRule type="duplicateValues" dxfId="1832" priority="17" stopIfTrue="1"/>
  </conditionalFormatting>
  <conditionalFormatting sqref="B250:B251">
    <cfRule type="duplicateValues" dxfId="1831" priority="70" stopIfTrue="1"/>
  </conditionalFormatting>
  <conditionalFormatting sqref="B251">
    <cfRule type="duplicateValues" dxfId="1830" priority="18" stopIfTrue="1"/>
  </conditionalFormatting>
  <conditionalFormatting sqref="B252">
    <cfRule type="duplicateValues" dxfId="1829" priority="100" stopIfTrue="1"/>
  </conditionalFormatting>
  <conditionalFormatting sqref="B253">
    <cfRule type="duplicateValues" dxfId="1828" priority="96" stopIfTrue="1"/>
  </conditionalFormatting>
  <conditionalFormatting sqref="B254">
    <cfRule type="duplicateValues" dxfId="1827" priority="95" stopIfTrue="1"/>
  </conditionalFormatting>
  <conditionalFormatting sqref="B255">
    <cfRule type="duplicateValues" dxfId="1826" priority="101" stopIfTrue="1"/>
  </conditionalFormatting>
  <conditionalFormatting sqref="B256">
    <cfRule type="duplicateValues" dxfId="1825" priority="91" stopIfTrue="1"/>
  </conditionalFormatting>
  <conditionalFormatting sqref="B256:B258">
    <cfRule type="duplicateValues" dxfId="1824" priority="99" stopIfTrue="1"/>
  </conditionalFormatting>
  <conditionalFormatting sqref="B257">
    <cfRule type="duplicateValues" dxfId="1823" priority="90" stopIfTrue="1"/>
  </conditionalFormatting>
  <conditionalFormatting sqref="B258">
    <cfRule type="duplicateValues" dxfId="1822" priority="48" stopIfTrue="1"/>
  </conditionalFormatting>
  <conditionalFormatting sqref="B259">
    <cfRule type="duplicateValues" dxfId="1821" priority="47" stopIfTrue="1"/>
  </conditionalFormatting>
  <conditionalFormatting sqref="B260">
    <cfRule type="duplicateValues" dxfId="1820" priority="42" stopIfTrue="1"/>
  </conditionalFormatting>
  <conditionalFormatting sqref="B260:B262 B264">
    <cfRule type="duplicateValues" dxfId="1819" priority="92" stopIfTrue="1"/>
  </conditionalFormatting>
  <conditionalFormatting sqref="B261">
    <cfRule type="duplicateValues" dxfId="1818" priority="43" stopIfTrue="1"/>
  </conditionalFormatting>
  <conditionalFormatting sqref="B262">
    <cfRule type="duplicateValues" dxfId="1817" priority="41" stopIfTrue="1"/>
  </conditionalFormatting>
  <conditionalFormatting sqref="B263 B273">
    <cfRule type="duplicateValues" dxfId="1816" priority="94" stopIfTrue="1"/>
  </conditionalFormatting>
  <conditionalFormatting sqref="B263">
    <cfRule type="duplicateValues" dxfId="1815" priority="34" stopIfTrue="1"/>
  </conditionalFormatting>
  <conditionalFormatting sqref="B263:B265 B267">
    <cfRule type="duplicateValues" dxfId="1814" priority="44" stopIfTrue="1"/>
  </conditionalFormatting>
  <conditionalFormatting sqref="B264">
    <cfRule type="duplicateValues" dxfId="1813" priority="33" stopIfTrue="1"/>
  </conditionalFormatting>
  <conditionalFormatting sqref="B265">
    <cfRule type="duplicateValues" dxfId="1812" priority="37" stopIfTrue="1"/>
  </conditionalFormatting>
  <conditionalFormatting sqref="B266 B274">
    <cfRule type="duplicateValues" dxfId="1811" priority="46" stopIfTrue="1"/>
  </conditionalFormatting>
  <conditionalFormatting sqref="B266">
    <cfRule type="duplicateValues" dxfId="1810" priority="29" stopIfTrue="1"/>
  </conditionalFormatting>
  <conditionalFormatting sqref="B266:B268">
    <cfRule type="duplicateValues" dxfId="1809" priority="36" stopIfTrue="1"/>
  </conditionalFormatting>
  <conditionalFormatting sqref="B267">
    <cfRule type="duplicateValues" dxfId="1808" priority="28" stopIfTrue="1"/>
  </conditionalFormatting>
  <conditionalFormatting sqref="B268">
    <cfRule type="duplicateValues" dxfId="1807" priority="40" stopIfTrue="1"/>
  </conditionalFormatting>
  <conditionalFormatting sqref="B268:B269">
    <cfRule type="duplicateValues" dxfId="1806" priority="93" stopIfTrue="1"/>
  </conditionalFormatting>
  <conditionalFormatting sqref="B269:B270">
    <cfRule type="duplicateValues" dxfId="1805" priority="45" stopIfTrue="1"/>
  </conditionalFormatting>
  <conditionalFormatting sqref="B270:B272 B274">
    <cfRule type="duplicateValues" dxfId="1804" priority="30" stopIfTrue="1"/>
  </conditionalFormatting>
  <conditionalFormatting sqref="B273 B283">
    <cfRule type="duplicateValues" dxfId="1803" priority="32" stopIfTrue="1"/>
  </conditionalFormatting>
  <conditionalFormatting sqref="B273">
    <cfRule type="duplicateValues" dxfId="1802" priority="19" stopIfTrue="1"/>
  </conditionalFormatting>
  <conditionalFormatting sqref="B274">
    <cfRule type="duplicateValues" dxfId="1801" priority="97" stopIfTrue="1"/>
  </conditionalFormatting>
  <conditionalFormatting sqref="B276">
    <cfRule type="duplicateValues" dxfId="1800" priority="74" stopIfTrue="1"/>
  </conditionalFormatting>
  <conditionalFormatting sqref="B278:B279">
    <cfRule type="duplicateValues" dxfId="1799" priority="31" stopIfTrue="1"/>
  </conditionalFormatting>
  <conditionalFormatting sqref="B279">
    <cfRule type="duplicateValues" dxfId="1798" priority="13" stopIfTrue="1"/>
  </conditionalFormatting>
  <conditionalFormatting sqref="B280">
    <cfRule type="duplicateValues" dxfId="1797" priority="61" stopIfTrue="1"/>
  </conditionalFormatting>
  <conditionalFormatting sqref="B281">
    <cfRule type="duplicateValues" dxfId="1796" priority="57" stopIfTrue="1"/>
  </conditionalFormatting>
  <conditionalFormatting sqref="B282">
    <cfRule type="duplicateValues" dxfId="1795" priority="56" stopIfTrue="1"/>
  </conditionalFormatting>
  <conditionalFormatting sqref="B283">
    <cfRule type="duplicateValues" dxfId="1794" priority="62" stopIfTrue="1"/>
  </conditionalFormatting>
  <conditionalFormatting sqref="B284">
    <cfRule type="duplicateValues" dxfId="1793" priority="52" stopIfTrue="1"/>
  </conditionalFormatting>
  <conditionalFormatting sqref="B284:B286">
    <cfRule type="duplicateValues" dxfId="1792" priority="60" stopIfTrue="1"/>
  </conditionalFormatting>
  <conditionalFormatting sqref="B285">
    <cfRule type="duplicateValues" dxfId="1791" priority="51" stopIfTrue="1"/>
  </conditionalFormatting>
  <conditionalFormatting sqref="B288:B290 B292">
    <cfRule type="duplicateValues" dxfId="1790" priority="53" stopIfTrue="1"/>
  </conditionalFormatting>
  <conditionalFormatting sqref="B291 B301">
    <cfRule type="duplicateValues" dxfId="1789" priority="55" stopIfTrue="1"/>
  </conditionalFormatting>
  <conditionalFormatting sqref="B292">
    <cfRule type="duplicateValues" dxfId="1788" priority="14" stopIfTrue="1"/>
  </conditionalFormatting>
  <conditionalFormatting sqref="B294">
    <cfRule type="duplicateValues" dxfId="1787" priority="98" stopIfTrue="1"/>
  </conditionalFormatting>
  <conditionalFormatting sqref="B296:B297">
    <cfRule type="duplicateValues" dxfId="1786" priority="54" stopIfTrue="1"/>
  </conditionalFormatting>
  <conditionalFormatting sqref="B301">
    <cfRule type="duplicateValues" dxfId="1785" priority="15" stopIfTrue="1"/>
  </conditionalFormatting>
  <conditionalFormatting sqref="B302">
    <cfRule type="duplicateValues" dxfId="1784" priority="58" stopIfTrue="1"/>
  </conditionalFormatting>
  <conditionalFormatting sqref="B304">
    <cfRule type="duplicateValues" dxfId="1783" priority="35" stopIfTrue="1"/>
  </conditionalFormatting>
  <conditionalFormatting sqref="B322">
    <cfRule type="duplicateValues" dxfId="1782" priority="59" stopIfTrue="1"/>
  </conditionalFormatting>
  <dataValidations count="1">
    <dataValidation type="list" allowBlank="1" showInputMessage="1" showErrorMessage="1" sqref="J81:J100 C56:C100" xr:uid="{00000000-0002-0000-0900-000000000000}">
      <formula1>"Việt Trì, Lâm Thao, Phù Ninh, Thanh Ba, Đoan Hùng, Hạ Hòa, Phú Thọ,  Cẩm Khê, Yên Lập,  Thanh Sơn,  Tân Sơn,  Tam Nông,  Thanh Thủy, KH*"</formula1>
    </dataValidation>
  </dataValidations>
  <printOptions horizontalCentered="1"/>
  <pageMargins left="0.17" right="0.17" top="0.3" bottom="0.3" header="0.18" footer="0.17"/>
  <pageSetup scale="76" orientation="landscape" r:id="rId1"/>
  <headerFooter>
    <oddFooter>&amp;CPage &amp;P</oddFooter>
  </headerFooter>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127"/>
  <sheetViews>
    <sheetView topLeftCell="A4" zoomScaleNormal="100" zoomScaleSheetLayoutView="85" workbookViewId="0">
      <selection activeCell="F147" sqref="F147"/>
    </sheetView>
  </sheetViews>
  <sheetFormatPr defaultColWidth="9.140625" defaultRowHeight="12.75" x14ac:dyDescent="0.2"/>
  <cols>
    <col min="1" max="1" width="5.28515625" style="139" customWidth="1"/>
    <col min="2" max="2" width="32.42578125" style="26" customWidth="1"/>
    <col min="3" max="3" width="11.85546875" style="27" customWidth="1"/>
    <col min="4" max="4" width="6.42578125" style="28" customWidth="1"/>
    <col min="5" max="5" width="7" style="29" hidden="1" customWidth="1"/>
    <col min="6" max="6" width="6.7109375" style="30" customWidth="1"/>
    <col min="7" max="7" width="6.7109375" style="31" customWidth="1"/>
    <col min="8" max="8" width="6.7109375" style="30" customWidth="1"/>
    <col min="9" max="9" width="6.140625" style="31" customWidth="1"/>
    <col min="10" max="10" width="8.28515625" style="27" customWidth="1"/>
    <col min="11" max="11" width="71.85546875" style="26" customWidth="1"/>
    <col min="12" max="12" width="8.5703125" style="31" customWidth="1"/>
    <col min="13" max="13" width="25.42578125" style="26" customWidth="1"/>
    <col min="14" max="14" width="7.7109375" style="56" customWidth="1"/>
    <col min="15" max="15" width="7" style="54" customWidth="1"/>
    <col min="16" max="16" width="9.28515625" style="56" customWidth="1"/>
    <col min="17" max="17" width="6.42578125"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8" ht="15.75" x14ac:dyDescent="0.2">
      <c r="L1" s="673" t="s">
        <v>1687</v>
      </c>
      <c r="M1" s="673"/>
      <c r="N1" s="673"/>
      <c r="O1" s="673"/>
      <c r="P1" s="673"/>
      <c r="Q1" s="673"/>
    </row>
    <row r="2" spans="1:28" ht="46.5" customHeight="1" x14ac:dyDescent="0.2">
      <c r="A2" s="673" t="s">
        <v>68</v>
      </c>
      <c r="B2" s="673"/>
      <c r="C2" s="673"/>
      <c r="D2" s="673"/>
      <c r="E2" s="673"/>
      <c r="F2" s="673"/>
      <c r="G2" s="674" t="s">
        <v>1821</v>
      </c>
      <c r="H2" s="674"/>
      <c r="I2" s="674"/>
      <c r="J2" s="674"/>
      <c r="K2" s="674"/>
      <c r="L2" s="674"/>
      <c r="M2" s="674"/>
      <c r="N2" s="674"/>
      <c r="O2" s="674"/>
      <c r="P2" s="674"/>
      <c r="Q2" s="674"/>
    </row>
    <row r="3" spans="1:28" ht="15.75" x14ac:dyDescent="0.2">
      <c r="A3" s="135"/>
      <c r="B3" s="675" t="s">
        <v>33</v>
      </c>
      <c r="C3" s="675"/>
      <c r="D3" s="675"/>
      <c r="E3" s="675"/>
      <c r="F3" s="675"/>
      <c r="G3" s="675"/>
      <c r="H3" s="675"/>
      <c r="I3" s="675"/>
      <c r="J3" s="675"/>
      <c r="K3" s="675"/>
      <c r="L3" s="675"/>
      <c r="M3" s="675"/>
      <c r="N3" s="675"/>
      <c r="O3" s="675"/>
      <c r="P3" s="675"/>
      <c r="Q3" s="137"/>
    </row>
    <row r="4" spans="1:28" s="33" customFormat="1" ht="42.75" customHeight="1" x14ac:dyDescent="0.2">
      <c r="A4" s="135"/>
      <c r="B4" s="672" t="s">
        <v>1829</v>
      </c>
      <c r="C4" s="672"/>
      <c r="D4" s="672"/>
      <c r="E4" s="672"/>
      <c r="F4" s="672"/>
      <c r="G4" s="672"/>
      <c r="H4" s="672"/>
      <c r="I4" s="672"/>
      <c r="J4" s="672"/>
      <c r="K4" s="672"/>
      <c r="L4" s="672"/>
      <c r="M4" s="672"/>
      <c r="N4" s="672"/>
      <c r="O4" s="672"/>
      <c r="P4" s="672"/>
      <c r="Q4" s="672"/>
      <c r="R4" s="145"/>
    </row>
    <row r="5" spans="1:28" s="33" customFormat="1" ht="20.25" customHeight="1" x14ac:dyDescent="0.2">
      <c r="A5" s="135"/>
      <c r="B5" s="672" t="s">
        <v>1805</v>
      </c>
      <c r="C5" s="672"/>
      <c r="D5" s="672"/>
      <c r="E5" s="672"/>
      <c r="F5" s="672"/>
      <c r="G5" s="672"/>
      <c r="H5" s="672"/>
      <c r="I5" s="672"/>
      <c r="J5" s="672"/>
      <c r="K5" s="672"/>
      <c r="L5" s="672"/>
      <c r="M5" s="672"/>
      <c r="N5" s="672"/>
      <c r="O5" s="672"/>
      <c r="P5" s="672"/>
      <c r="Q5" s="672"/>
      <c r="R5" s="145"/>
    </row>
    <row r="6" spans="1:28" ht="15" customHeight="1" x14ac:dyDescent="0.25">
      <c r="A6" s="136" t="s">
        <v>7</v>
      </c>
      <c r="B6" s="669" t="s">
        <v>6</v>
      </c>
      <c r="C6" s="669"/>
      <c r="D6" s="669"/>
      <c r="E6" s="669"/>
      <c r="F6" s="669"/>
      <c r="G6" s="135"/>
      <c r="H6" s="34"/>
      <c r="I6" s="135"/>
      <c r="J6" s="136"/>
      <c r="K6" s="138"/>
      <c r="L6" s="135"/>
      <c r="M6" s="138"/>
      <c r="N6" s="35"/>
      <c r="O6" s="35"/>
      <c r="P6" s="36"/>
      <c r="Q6" s="36"/>
    </row>
    <row r="7" spans="1:28" ht="20.25" customHeight="1" x14ac:dyDescent="0.2">
      <c r="A7" s="714" t="s">
        <v>13</v>
      </c>
      <c r="B7" s="714" t="s">
        <v>14</v>
      </c>
      <c r="C7" s="714" t="s">
        <v>38</v>
      </c>
      <c r="D7" s="718" t="s">
        <v>39</v>
      </c>
      <c r="E7" s="37"/>
      <c r="F7" s="714" t="s">
        <v>15</v>
      </c>
      <c r="G7" s="714"/>
      <c r="H7" s="714"/>
      <c r="I7" s="714"/>
      <c r="J7" s="714" t="s">
        <v>40</v>
      </c>
      <c r="K7" s="711" t="s">
        <v>29</v>
      </c>
      <c r="L7" s="711"/>
      <c r="M7" s="714" t="s">
        <v>30</v>
      </c>
      <c r="N7" s="707" t="s">
        <v>44</v>
      </c>
      <c r="O7" s="707" t="s">
        <v>20</v>
      </c>
      <c r="P7" s="707" t="s">
        <v>22</v>
      </c>
      <c r="Q7" s="707" t="s">
        <v>21</v>
      </c>
      <c r="R7" s="719" t="s">
        <v>35</v>
      </c>
    </row>
    <row r="8" spans="1:28" ht="21" customHeight="1" x14ac:dyDescent="0.2">
      <c r="A8" s="714"/>
      <c r="B8" s="714"/>
      <c r="C8" s="714"/>
      <c r="D8" s="718"/>
      <c r="E8" s="37"/>
      <c r="F8" s="714" t="s">
        <v>16</v>
      </c>
      <c r="G8" s="714"/>
      <c r="H8" s="714" t="s">
        <v>17</v>
      </c>
      <c r="I8" s="714"/>
      <c r="J8" s="714"/>
      <c r="K8" s="711"/>
      <c r="L8" s="711"/>
      <c r="M8" s="714"/>
      <c r="N8" s="707"/>
      <c r="O8" s="707"/>
      <c r="P8" s="707"/>
      <c r="Q8" s="707"/>
      <c r="R8" s="719"/>
      <c r="V8" s="717" t="s">
        <v>36</v>
      </c>
      <c r="W8" s="717"/>
      <c r="X8" s="717" t="s">
        <v>37</v>
      </c>
      <c r="Y8" s="717"/>
    </row>
    <row r="9" spans="1:28" ht="55.5" customHeight="1" x14ac:dyDescent="0.2">
      <c r="A9" s="714"/>
      <c r="B9" s="714"/>
      <c r="C9" s="714"/>
      <c r="D9" s="718"/>
      <c r="E9" s="37"/>
      <c r="F9" s="38" t="s">
        <v>19</v>
      </c>
      <c r="G9" s="140" t="s">
        <v>18</v>
      </c>
      <c r="H9" s="38" t="s">
        <v>19</v>
      </c>
      <c r="I9" s="140" t="s">
        <v>18</v>
      </c>
      <c r="J9" s="714"/>
      <c r="K9" s="141" t="s">
        <v>41</v>
      </c>
      <c r="L9" s="141" t="s">
        <v>42</v>
      </c>
      <c r="M9" s="714"/>
      <c r="N9" s="707"/>
      <c r="O9" s="707"/>
      <c r="P9" s="707"/>
      <c r="Q9" s="707"/>
      <c r="R9" s="719"/>
      <c r="V9" s="139" t="s">
        <v>0</v>
      </c>
      <c r="W9" s="139" t="s">
        <v>2</v>
      </c>
      <c r="X9" s="139" t="s">
        <v>31</v>
      </c>
      <c r="Y9" s="32" t="s">
        <v>3</v>
      </c>
    </row>
    <row r="10" spans="1:28" ht="19.5" customHeight="1" x14ac:dyDescent="0.2">
      <c r="A10" s="39">
        <v>1</v>
      </c>
      <c r="B10" s="39">
        <v>2</v>
      </c>
      <c r="C10" s="39">
        <v>3</v>
      </c>
      <c r="D10" s="40">
        <v>4</v>
      </c>
      <c r="E10" s="41"/>
      <c r="F10" s="39">
        <v>5</v>
      </c>
      <c r="G10" s="39">
        <v>6</v>
      </c>
      <c r="H10" s="39">
        <v>7</v>
      </c>
      <c r="I10" s="39">
        <v>8</v>
      </c>
      <c r="J10" s="39">
        <v>9</v>
      </c>
      <c r="K10" s="39">
        <v>10</v>
      </c>
      <c r="L10" s="39">
        <v>11</v>
      </c>
      <c r="M10" s="39">
        <v>12</v>
      </c>
      <c r="N10" s="42">
        <v>13</v>
      </c>
      <c r="O10" s="42">
        <v>14</v>
      </c>
      <c r="P10" s="42" t="s">
        <v>43</v>
      </c>
      <c r="Q10" s="42">
        <v>16</v>
      </c>
      <c r="V10" s="139"/>
      <c r="W10" s="139"/>
      <c r="X10" s="139"/>
    </row>
    <row r="11" spans="1:28" ht="21" customHeight="1" x14ac:dyDescent="0.2">
      <c r="A11" s="140" t="s">
        <v>23</v>
      </c>
      <c r="B11" s="144" t="s">
        <v>46</v>
      </c>
      <c r="C11" s="43"/>
      <c r="D11" s="44"/>
      <c r="E11" s="45"/>
      <c r="F11" s="46"/>
      <c r="G11" s="47"/>
      <c r="H11" s="46"/>
      <c r="I11" s="47"/>
      <c r="J11" s="141"/>
      <c r="K11" s="48"/>
      <c r="L11" s="49"/>
      <c r="M11" s="48"/>
      <c r="N11" s="50">
        <f>VALUE(DAY(I11)*24*60+VALUE(HOUR(H11)*60+MINUTE(H11)))-SUM(VALUE(DAY(G11)*24*60+VALUE(HOUR(F11)*60+MINUTE(F11))))</f>
        <v>0</v>
      </c>
      <c r="O11" s="51"/>
      <c r="P11" s="51">
        <f>O11*N11</f>
        <v>0</v>
      </c>
      <c r="Q11" s="148"/>
      <c r="R11" s="52" t="s">
        <v>48</v>
      </c>
      <c r="S11" s="27" t="s">
        <v>3</v>
      </c>
      <c r="T11" s="27" t="s">
        <v>31</v>
      </c>
      <c r="U11" s="27" t="s">
        <v>77</v>
      </c>
      <c r="V11" s="139"/>
      <c r="W11" s="139"/>
      <c r="X11" s="139"/>
      <c r="Y11" s="139" t="s">
        <v>3</v>
      </c>
      <c r="Z11" s="53" t="s">
        <v>31</v>
      </c>
      <c r="AA11" s="53"/>
    </row>
    <row r="12" spans="1:28" s="95" customFormat="1" ht="24.75" customHeight="1" x14ac:dyDescent="0.25">
      <c r="A12" s="89"/>
      <c r="B12" s="154" t="s">
        <v>49</v>
      </c>
      <c r="C12" s="155"/>
      <c r="D12" s="125"/>
      <c r="E12" s="157"/>
      <c r="F12" s="155"/>
      <c r="G12" s="89"/>
      <c r="H12" s="102"/>
      <c r="I12" s="89"/>
      <c r="J12" s="102"/>
      <c r="K12" s="165"/>
      <c r="L12" s="155"/>
      <c r="M12" s="166"/>
      <c r="N12" s="126"/>
      <c r="O12" s="89"/>
      <c r="P12" s="156"/>
      <c r="Q12" s="156"/>
      <c r="R12" s="99"/>
      <c r="S12" s="91"/>
      <c r="T12" s="91"/>
      <c r="U12" s="92"/>
      <c r="V12" s="93"/>
      <c r="W12" s="93"/>
      <c r="X12" s="93"/>
      <c r="Y12" s="93"/>
      <c r="Z12" s="93"/>
      <c r="AA12" s="94"/>
      <c r="AB12" s="94"/>
    </row>
    <row r="13" spans="1:28" ht="21" customHeight="1" x14ac:dyDescent="0.2">
      <c r="A13" s="140" t="s">
        <v>24</v>
      </c>
      <c r="B13" s="716" t="s">
        <v>47</v>
      </c>
      <c r="C13" s="716"/>
      <c r="D13" s="44"/>
      <c r="E13" s="57">
        <f>N13/60*D13</f>
        <v>0</v>
      </c>
      <c r="F13" s="58"/>
      <c r="G13" s="47"/>
      <c r="H13" s="58"/>
      <c r="I13" s="47"/>
      <c r="J13" s="141"/>
      <c r="K13" s="59"/>
      <c r="L13" s="47"/>
      <c r="M13" s="60"/>
      <c r="N13" s="50">
        <f>VALUE(DAY(I13)*24*60+VALUE(HOUR(H13)*60+MINUTE(H13)))-SUM(VALUE(DAY(G13)*24*60+VALUE(HOUR(F13)*60+MINUTE(F13))))</f>
        <v>0</v>
      </c>
      <c r="O13" s="51"/>
      <c r="P13" s="51">
        <f>O13*N13</f>
        <v>0</v>
      </c>
      <c r="Q13" s="47"/>
      <c r="R13" s="145" t="s">
        <v>3</v>
      </c>
      <c r="S13" s="55">
        <f t="shared" ref="S13:T13" si="0">O13</f>
        <v>0</v>
      </c>
      <c r="T13" s="55">
        <f t="shared" si="0"/>
        <v>0</v>
      </c>
      <c r="U13" s="55"/>
      <c r="V13" s="56">
        <f>P13</f>
        <v>0</v>
      </c>
      <c r="W13" s="56">
        <f>O13</f>
        <v>0</v>
      </c>
      <c r="X13" s="56"/>
      <c r="Y13" s="139">
        <f>IF(RIGHT(I13,2)="11",O13,0)</f>
        <v>0</v>
      </c>
      <c r="Z13" s="53">
        <f>IF(RIGHT(I13,2)="11",P13,0)</f>
        <v>0</v>
      </c>
      <c r="AA13" s="53">
        <f>+IF(RIGHT(I13,2)="12",O13,0)</f>
        <v>0</v>
      </c>
      <c r="AB13" s="32">
        <f>+IF(RIGHT(I13,2)="12",P13,0)</f>
        <v>0</v>
      </c>
    </row>
    <row r="14" spans="1:28" s="95" customFormat="1" ht="30.75" customHeight="1" x14ac:dyDescent="0.25">
      <c r="A14" s="701" t="s">
        <v>1737</v>
      </c>
      <c r="B14" s="702"/>
      <c r="C14" s="702"/>
      <c r="D14" s="702"/>
      <c r="E14" s="702"/>
      <c r="F14" s="702"/>
      <c r="G14" s="702"/>
      <c r="H14" s="702"/>
      <c r="I14" s="702"/>
      <c r="J14" s="702"/>
      <c r="K14" s="702"/>
      <c r="L14" s="702"/>
      <c r="M14" s="702"/>
      <c r="N14" s="702"/>
      <c r="O14" s="702"/>
      <c r="P14" s="702"/>
      <c r="Q14" s="703"/>
      <c r="R14" s="90"/>
      <c r="S14" s="91"/>
      <c r="T14" s="91"/>
      <c r="U14" s="91"/>
      <c r="V14" s="92"/>
      <c r="W14" s="92"/>
      <c r="X14" s="92"/>
      <c r="Y14" s="93"/>
      <c r="Z14" s="94"/>
      <c r="AA14" s="94"/>
    </row>
    <row r="15" spans="1:28" s="95" customFormat="1" ht="40.5" customHeight="1" x14ac:dyDescent="0.25">
      <c r="A15" s="167" t="s">
        <v>7</v>
      </c>
      <c r="B15" s="168" t="s">
        <v>147</v>
      </c>
      <c r="C15" s="89" t="s">
        <v>148</v>
      </c>
      <c r="D15" s="89">
        <v>70</v>
      </c>
      <c r="E15" s="169">
        <v>0.47916666666666669</v>
      </c>
      <c r="F15" s="102">
        <v>0.45833333333333331</v>
      </c>
      <c r="G15" s="156">
        <v>18</v>
      </c>
      <c r="H15" s="102">
        <v>0.70833333333333337</v>
      </c>
      <c r="I15" s="156">
        <f>+G15</f>
        <v>18</v>
      </c>
      <c r="J15" s="168"/>
      <c r="K15" s="165" t="s">
        <v>150</v>
      </c>
      <c r="L15" s="170"/>
      <c r="M15" s="158"/>
      <c r="N15" s="158"/>
      <c r="O15" s="158"/>
      <c r="P15" s="89"/>
      <c r="Q15" s="89"/>
      <c r="R15" s="90"/>
      <c r="S15" s="91"/>
      <c r="T15" s="91"/>
      <c r="U15" s="91"/>
      <c r="V15" s="92"/>
      <c r="W15" s="92"/>
      <c r="X15" s="92"/>
      <c r="Y15" s="93"/>
      <c r="Z15" s="94"/>
      <c r="AA15" s="94"/>
    </row>
    <row r="16" spans="1:28" s="95" customFormat="1" ht="30.75" customHeight="1" x14ac:dyDescent="0.25">
      <c r="A16" s="167" t="s">
        <v>8</v>
      </c>
      <c r="B16" s="698" t="s">
        <v>1823</v>
      </c>
      <c r="C16" s="699"/>
      <c r="D16" s="699"/>
      <c r="E16" s="699"/>
      <c r="F16" s="699"/>
      <c r="G16" s="699"/>
      <c r="H16" s="699"/>
      <c r="I16" s="699"/>
      <c r="J16" s="699"/>
      <c r="K16" s="699"/>
      <c r="L16" s="699"/>
      <c r="M16" s="699"/>
      <c r="N16" s="699"/>
      <c r="O16" s="699"/>
      <c r="P16" s="699"/>
      <c r="Q16" s="700"/>
      <c r="R16" s="90"/>
      <c r="S16" s="91"/>
      <c r="T16" s="91"/>
      <c r="U16" s="91"/>
      <c r="V16" s="92"/>
      <c r="W16" s="92"/>
      <c r="X16" s="92"/>
      <c r="Y16" s="93"/>
      <c r="Z16" s="94"/>
      <c r="AA16" s="94"/>
    </row>
    <row r="17" spans="1:27" s="95" customFormat="1" ht="36" customHeight="1" x14ac:dyDescent="0.25">
      <c r="A17" s="89">
        <v>1</v>
      </c>
      <c r="B17" s="396" t="s">
        <v>1741</v>
      </c>
      <c r="C17" s="171" t="s">
        <v>59</v>
      </c>
      <c r="D17" s="125">
        <v>2.5</v>
      </c>
      <c r="E17" s="424"/>
      <c r="F17" s="102">
        <v>0.45833333333333331</v>
      </c>
      <c r="G17" s="156">
        <v>18</v>
      </c>
      <c r="H17" s="102">
        <v>0.70833333333333337</v>
      </c>
      <c r="I17" s="156">
        <f t="shared" ref="I17" si="1">+G17</f>
        <v>18</v>
      </c>
      <c r="J17" s="102"/>
      <c r="K17" s="172" t="s">
        <v>1688</v>
      </c>
      <c r="L17" s="102"/>
      <c r="M17" s="172" t="s">
        <v>1756</v>
      </c>
      <c r="N17" s="126">
        <f t="shared" ref="N17:N30" si="2">VALUE(DAY(I17)*24*60+VALUE(HOUR(H17)*60+MINUTE(H17)))-SUM(VALUE(DAY(G17)*24*60+VALUE(HOUR(F17)*60+MINUTE(F17))))</f>
        <v>360</v>
      </c>
      <c r="O17" s="89">
        <v>2315</v>
      </c>
      <c r="P17" s="156">
        <f t="shared" ref="P17:P30" si="3">O17*N17</f>
        <v>833400</v>
      </c>
      <c r="Q17" s="89">
        <v>2</v>
      </c>
      <c r="R17" s="90"/>
      <c r="S17" s="91">
        <f t="shared" ref="S17:T30" si="4">O17</f>
        <v>2315</v>
      </c>
      <c r="T17" s="91">
        <f t="shared" si="4"/>
        <v>833400</v>
      </c>
      <c r="U17" s="92"/>
      <c r="V17" s="92"/>
      <c r="W17" s="92"/>
      <c r="X17" s="92"/>
      <c r="Y17" s="93"/>
      <c r="Z17" s="94"/>
      <c r="AA17" s="94"/>
    </row>
    <row r="18" spans="1:27" s="95" customFormat="1" ht="36" customHeight="1" x14ac:dyDescent="0.25">
      <c r="A18" s="89">
        <v>2</v>
      </c>
      <c r="B18" s="396" t="s">
        <v>1742</v>
      </c>
      <c r="C18" s="171" t="s">
        <v>59</v>
      </c>
      <c r="D18" s="125">
        <v>2.5</v>
      </c>
      <c r="E18" s="424"/>
      <c r="F18" s="102">
        <v>0.45833333333333331</v>
      </c>
      <c r="G18" s="156">
        <v>18</v>
      </c>
      <c r="H18" s="102">
        <v>0.70833333333333337</v>
      </c>
      <c r="I18" s="156">
        <f t="shared" ref="I18:I19" si="5">+G18</f>
        <v>18</v>
      </c>
      <c r="J18" s="102"/>
      <c r="K18" s="172" t="s">
        <v>1688</v>
      </c>
      <c r="L18" s="102"/>
      <c r="M18" s="172" t="s">
        <v>259</v>
      </c>
      <c r="N18" s="126">
        <f t="shared" si="2"/>
        <v>360</v>
      </c>
      <c r="O18" s="89">
        <v>4169</v>
      </c>
      <c r="P18" s="156">
        <f t="shared" si="3"/>
        <v>1500840</v>
      </c>
      <c r="Q18" s="89">
        <v>2</v>
      </c>
      <c r="R18" s="90"/>
      <c r="S18" s="91">
        <f t="shared" si="4"/>
        <v>4169</v>
      </c>
      <c r="T18" s="91">
        <f t="shared" si="4"/>
        <v>1500840</v>
      </c>
      <c r="U18" s="92"/>
      <c r="V18" s="92"/>
      <c r="W18" s="92"/>
      <c r="X18" s="92"/>
      <c r="Y18" s="93"/>
      <c r="Z18" s="94"/>
      <c r="AA18" s="94"/>
    </row>
    <row r="19" spans="1:27" s="95" customFormat="1" ht="36" customHeight="1" x14ac:dyDescent="0.25">
      <c r="A19" s="89">
        <v>3</v>
      </c>
      <c r="B19" s="396" t="s">
        <v>1743</v>
      </c>
      <c r="C19" s="171" t="s">
        <v>28</v>
      </c>
      <c r="D19" s="125">
        <v>3</v>
      </c>
      <c r="E19" s="424"/>
      <c r="F19" s="102">
        <v>0.45833333333333298</v>
      </c>
      <c r="G19" s="156">
        <v>18</v>
      </c>
      <c r="H19" s="102">
        <v>0.70833333333333304</v>
      </c>
      <c r="I19" s="156">
        <f t="shared" si="5"/>
        <v>18</v>
      </c>
      <c r="J19" s="102"/>
      <c r="K19" s="172" t="s">
        <v>1688</v>
      </c>
      <c r="L19" s="102"/>
      <c r="M19" s="172" t="s">
        <v>1757</v>
      </c>
      <c r="N19" s="126">
        <f t="shared" si="2"/>
        <v>360</v>
      </c>
      <c r="O19" s="89">
        <v>5618</v>
      </c>
      <c r="P19" s="156">
        <f t="shared" si="3"/>
        <v>2022480</v>
      </c>
      <c r="Q19" s="89">
        <v>2</v>
      </c>
      <c r="R19" s="90"/>
      <c r="S19" s="91">
        <f t="shared" si="4"/>
        <v>5618</v>
      </c>
      <c r="T19" s="91">
        <f t="shared" si="4"/>
        <v>2022480</v>
      </c>
      <c r="U19" s="92"/>
      <c r="V19" s="92"/>
      <c r="W19" s="92"/>
      <c r="X19" s="92"/>
      <c r="Y19" s="93"/>
      <c r="Z19" s="94"/>
      <c r="AA19" s="94"/>
    </row>
    <row r="20" spans="1:27" s="95" customFormat="1" ht="36" customHeight="1" x14ac:dyDescent="0.25">
      <c r="A20" s="89">
        <v>4</v>
      </c>
      <c r="B20" s="396" t="s">
        <v>1745</v>
      </c>
      <c r="C20" s="171" t="s">
        <v>58</v>
      </c>
      <c r="D20" s="125">
        <v>2</v>
      </c>
      <c r="E20" s="424"/>
      <c r="F20" s="102">
        <v>0.45833333333333298</v>
      </c>
      <c r="G20" s="156">
        <v>18</v>
      </c>
      <c r="H20" s="102">
        <v>0.70833333333333304</v>
      </c>
      <c r="I20" s="156">
        <f t="shared" ref="I20:I30" si="6">+G20</f>
        <v>18</v>
      </c>
      <c r="J20" s="102"/>
      <c r="K20" s="172" t="s">
        <v>1688</v>
      </c>
      <c r="L20" s="102"/>
      <c r="M20" s="172" t="s">
        <v>185</v>
      </c>
      <c r="N20" s="126">
        <f t="shared" si="2"/>
        <v>360</v>
      </c>
      <c r="O20" s="89">
        <v>1610</v>
      </c>
      <c r="P20" s="156">
        <f t="shared" si="3"/>
        <v>579600</v>
      </c>
      <c r="Q20" s="89">
        <v>2</v>
      </c>
      <c r="R20" s="90"/>
      <c r="S20" s="91">
        <f t="shared" si="4"/>
        <v>1610</v>
      </c>
      <c r="T20" s="91">
        <f t="shared" si="4"/>
        <v>579600</v>
      </c>
      <c r="U20" s="92"/>
      <c r="V20" s="92"/>
      <c r="W20" s="92"/>
      <c r="X20" s="92"/>
      <c r="Y20" s="93"/>
      <c r="Z20" s="94"/>
      <c r="AA20" s="94"/>
    </row>
    <row r="21" spans="1:27" s="95" customFormat="1" ht="36" customHeight="1" x14ac:dyDescent="0.25">
      <c r="A21" s="89">
        <v>5</v>
      </c>
      <c r="B21" s="396" t="s">
        <v>1746</v>
      </c>
      <c r="C21" s="171" t="s">
        <v>60</v>
      </c>
      <c r="D21" s="125">
        <v>2</v>
      </c>
      <c r="E21" s="424"/>
      <c r="F21" s="102">
        <v>0.45833333333333298</v>
      </c>
      <c r="G21" s="156">
        <v>18</v>
      </c>
      <c r="H21" s="102">
        <v>0.70833333333333304</v>
      </c>
      <c r="I21" s="156">
        <f t="shared" si="6"/>
        <v>18</v>
      </c>
      <c r="J21" s="102"/>
      <c r="K21" s="172" t="s">
        <v>1688</v>
      </c>
      <c r="L21" s="102"/>
      <c r="M21" s="172" t="s">
        <v>1758</v>
      </c>
      <c r="N21" s="126">
        <f t="shared" si="2"/>
        <v>360</v>
      </c>
      <c r="O21" s="89">
        <v>1122</v>
      </c>
      <c r="P21" s="156">
        <f t="shared" si="3"/>
        <v>403920</v>
      </c>
      <c r="Q21" s="89">
        <v>2</v>
      </c>
      <c r="R21" s="90"/>
      <c r="S21" s="91">
        <f t="shared" si="4"/>
        <v>1122</v>
      </c>
      <c r="T21" s="91">
        <f t="shared" si="4"/>
        <v>403920</v>
      </c>
      <c r="U21" s="92"/>
      <c r="V21" s="92"/>
      <c r="W21" s="92"/>
      <c r="X21" s="92"/>
      <c r="Y21" s="93"/>
      <c r="Z21" s="94"/>
      <c r="AA21" s="94"/>
    </row>
    <row r="22" spans="1:27" s="95" customFormat="1" ht="36" customHeight="1" x14ac:dyDescent="0.25">
      <c r="A22" s="89">
        <v>6</v>
      </c>
      <c r="B22" s="396" t="s">
        <v>1747</v>
      </c>
      <c r="C22" s="171" t="s">
        <v>64</v>
      </c>
      <c r="D22" s="125">
        <v>2</v>
      </c>
      <c r="E22" s="424"/>
      <c r="F22" s="102">
        <v>0.45833333333333298</v>
      </c>
      <c r="G22" s="156">
        <v>18</v>
      </c>
      <c r="H22" s="102">
        <v>0.70833333333333304</v>
      </c>
      <c r="I22" s="156">
        <f t="shared" si="6"/>
        <v>18</v>
      </c>
      <c r="J22" s="102"/>
      <c r="K22" s="172" t="s">
        <v>1688</v>
      </c>
      <c r="L22" s="102"/>
      <c r="M22" s="172" t="s">
        <v>209</v>
      </c>
      <c r="N22" s="126">
        <f t="shared" si="2"/>
        <v>360</v>
      </c>
      <c r="O22" s="89">
        <v>1545</v>
      </c>
      <c r="P22" s="156">
        <f t="shared" si="3"/>
        <v>556200</v>
      </c>
      <c r="Q22" s="89">
        <v>2</v>
      </c>
      <c r="R22" s="90"/>
      <c r="S22" s="91">
        <f t="shared" si="4"/>
        <v>1545</v>
      </c>
      <c r="T22" s="91">
        <f t="shared" si="4"/>
        <v>556200</v>
      </c>
      <c r="U22" s="92"/>
      <c r="V22" s="92"/>
      <c r="W22" s="92"/>
      <c r="X22" s="92"/>
      <c r="Y22" s="93"/>
      <c r="Z22" s="94"/>
      <c r="AA22" s="94"/>
    </row>
    <row r="23" spans="1:27" s="95" customFormat="1" ht="34.5" customHeight="1" x14ac:dyDescent="0.25">
      <c r="A23" s="89">
        <v>7</v>
      </c>
      <c r="B23" s="396" t="s">
        <v>1748</v>
      </c>
      <c r="C23" s="171" t="s">
        <v>60</v>
      </c>
      <c r="D23" s="125">
        <v>2</v>
      </c>
      <c r="E23" s="424"/>
      <c r="F23" s="102">
        <v>0.45833333333333298</v>
      </c>
      <c r="G23" s="156">
        <v>18</v>
      </c>
      <c r="H23" s="102">
        <v>0.70833333333333304</v>
      </c>
      <c r="I23" s="156">
        <f t="shared" si="6"/>
        <v>18</v>
      </c>
      <c r="J23" s="102"/>
      <c r="K23" s="172" t="s">
        <v>1688</v>
      </c>
      <c r="L23" s="102"/>
      <c r="M23" s="172" t="s">
        <v>1759</v>
      </c>
      <c r="N23" s="126">
        <f t="shared" si="2"/>
        <v>360</v>
      </c>
      <c r="O23" s="89">
        <v>1523</v>
      </c>
      <c r="P23" s="156">
        <f t="shared" si="3"/>
        <v>548280</v>
      </c>
      <c r="Q23" s="89">
        <v>2</v>
      </c>
      <c r="R23" s="90"/>
      <c r="S23" s="91">
        <f t="shared" si="4"/>
        <v>1523</v>
      </c>
      <c r="T23" s="91">
        <f t="shared" si="4"/>
        <v>548280</v>
      </c>
      <c r="U23" s="92"/>
      <c r="V23" s="92"/>
      <c r="W23" s="92"/>
      <c r="X23" s="92"/>
      <c r="Y23" s="93"/>
      <c r="Z23" s="94"/>
      <c r="AA23" s="94"/>
    </row>
    <row r="24" spans="1:27" s="95" customFormat="1" ht="29.25" customHeight="1" x14ac:dyDescent="0.25">
      <c r="A24" s="89">
        <v>8</v>
      </c>
      <c r="B24" s="396" t="s">
        <v>293</v>
      </c>
      <c r="C24" s="171" t="s">
        <v>61</v>
      </c>
      <c r="D24" s="125">
        <v>2</v>
      </c>
      <c r="E24" s="424"/>
      <c r="F24" s="102">
        <v>0.45833333333333298</v>
      </c>
      <c r="G24" s="156">
        <v>18</v>
      </c>
      <c r="H24" s="102">
        <v>0.70833333333333304</v>
      </c>
      <c r="I24" s="156">
        <f t="shared" si="6"/>
        <v>18</v>
      </c>
      <c r="J24" s="102"/>
      <c r="K24" s="172" t="s">
        <v>1688</v>
      </c>
      <c r="L24" s="102"/>
      <c r="M24" s="172" t="s">
        <v>294</v>
      </c>
      <c r="N24" s="126">
        <f t="shared" si="2"/>
        <v>360</v>
      </c>
      <c r="O24" s="89">
        <v>1214</v>
      </c>
      <c r="P24" s="156">
        <f t="shared" si="3"/>
        <v>437040</v>
      </c>
      <c r="Q24" s="89">
        <v>2</v>
      </c>
      <c r="R24" s="90"/>
      <c r="S24" s="91">
        <f t="shared" si="4"/>
        <v>1214</v>
      </c>
      <c r="T24" s="91">
        <f t="shared" si="4"/>
        <v>437040</v>
      </c>
      <c r="U24" s="92"/>
      <c r="V24" s="92"/>
      <c r="W24" s="92"/>
      <c r="X24" s="92"/>
      <c r="Y24" s="93"/>
      <c r="Z24" s="94"/>
      <c r="AA24" s="94"/>
    </row>
    <row r="25" spans="1:27" s="95" customFormat="1" ht="29.25" customHeight="1" x14ac:dyDescent="0.25">
      <c r="A25" s="89">
        <v>9</v>
      </c>
      <c r="B25" s="396" t="s">
        <v>1749</v>
      </c>
      <c r="C25" s="171" t="s">
        <v>57</v>
      </c>
      <c r="D25" s="125">
        <v>5</v>
      </c>
      <c r="E25" s="424"/>
      <c r="F25" s="102">
        <v>0.45833333333333298</v>
      </c>
      <c r="G25" s="156">
        <v>18</v>
      </c>
      <c r="H25" s="102">
        <v>0.70833333333333304</v>
      </c>
      <c r="I25" s="156">
        <f t="shared" si="6"/>
        <v>18</v>
      </c>
      <c r="J25" s="102"/>
      <c r="K25" s="172" t="s">
        <v>1688</v>
      </c>
      <c r="L25" s="102"/>
      <c r="M25" s="172" t="s">
        <v>273</v>
      </c>
      <c r="N25" s="126">
        <f t="shared" si="2"/>
        <v>360</v>
      </c>
      <c r="O25" s="89">
        <v>6138</v>
      </c>
      <c r="P25" s="156">
        <f t="shared" si="3"/>
        <v>2209680</v>
      </c>
      <c r="Q25" s="89">
        <v>2</v>
      </c>
      <c r="R25" s="90"/>
      <c r="S25" s="91">
        <f t="shared" si="4"/>
        <v>6138</v>
      </c>
      <c r="T25" s="91">
        <f t="shared" si="4"/>
        <v>2209680</v>
      </c>
      <c r="U25" s="92"/>
      <c r="V25" s="92"/>
      <c r="W25" s="92"/>
      <c r="X25" s="92"/>
      <c r="Y25" s="93"/>
      <c r="Z25" s="94"/>
      <c r="AA25" s="94"/>
    </row>
    <row r="26" spans="1:27" s="95" customFormat="1" ht="29.25" customHeight="1" x14ac:dyDescent="0.25">
      <c r="A26" s="89">
        <v>10</v>
      </c>
      <c r="B26" s="396" t="s">
        <v>1750</v>
      </c>
      <c r="C26" s="171" t="s">
        <v>57</v>
      </c>
      <c r="D26" s="125">
        <v>3</v>
      </c>
      <c r="E26" s="424"/>
      <c r="F26" s="102">
        <v>0.45833333333333298</v>
      </c>
      <c r="G26" s="156">
        <v>18</v>
      </c>
      <c r="H26" s="102">
        <v>0.70833333333333304</v>
      </c>
      <c r="I26" s="156">
        <f t="shared" si="6"/>
        <v>18</v>
      </c>
      <c r="J26" s="102"/>
      <c r="K26" s="172" t="s">
        <v>1688</v>
      </c>
      <c r="L26" s="102"/>
      <c r="M26" s="172" t="s">
        <v>271</v>
      </c>
      <c r="N26" s="126">
        <f t="shared" si="2"/>
        <v>360</v>
      </c>
      <c r="O26" s="89">
        <v>2311</v>
      </c>
      <c r="P26" s="156">
        <f t="shared" si="3"/>
        <v>831960</v>
      </c>
      <c r="Q26" s="89">
        <v>2</v>
      </c>
      <c r="R26" s="90"/>
      <c r="S26" s="91">
        <f t="shared" si="4"/>
        <v>2311</v>
      </c>
      <c r="T26" s="91">
        <f t="shared" si="4"/>
        <v>831960</v>
      </c>
      <c r="U26" s="92"/>
      <c r="V26" s="92"/>
      <c r="W26" s="92"/>
      <c r="X26" s="92"/>
      <c r="Y26" s="93"/>
      <c r="Z26" s="94"/>
      <c r="AA26" s="94"/>
    </row>
    <row r="27" spans="1:27" s="95" customFormat="1" ht="29.25" customHeight="1" x14ac:dyDescent="0.25">
      <c r="A27" s="89">
        <v>11</v>
      </c>
      <c r="B27" s="396" t="s">
        <v>1751</v>
      </c>
      <c r="C27" s="171" t="s">
        <v>61</v>
      </c>
      <c r="D27" s="125">
        <v>3.5</v>
      </c>
      <c r="E27" s="424"/>
      <c r="F27" s="102">
        <v>0.45833333333333298</v>
      </c>
      <c r="G27" s="156">
        <v>18</v>
      </c>
      <c r="H27" s="102">
        <v>0.70833333333333304</v>
      </c>
      <c r="I27" s="156">
        <f t="shared" si="6"/>
        <v>18</v>
      </c>
      <c r="J27" s="102"/>
      <c r="K27" s="172" t="s">
        <v>1688</v>
      </c>
      <c r="L27" s="102"/>
      <c r="M27" s="172" t="s">
        <v>1760</v>
      </c>
      <c r="N27" s="126">
        <f t="shared" si="2"/>
        <v>360</v>
      </c>
      <c r="O27" s="89">
        <v>5509</v>
      </c>
      <c r="P27" s="156">
        <f t="shared" si="3"/>
        <v>1983240</v>
      </c>
      <c r="Q27" s="89">
        <v>2</v>
      </c>
      <c r="R27" s="90"/>
      <c r="S27" s="91">
        <f t="shared" si="4"/>
        <v>5509</v>
      </c>
      <c r="T27" s="91">
        <f t="shared" si="4"/>
        <v>1983240</v>
      </c>
      <c r="U27" s="92"/>
      <c r="V27" s="92"/>
      <c r="W27" s="92"/>
      <c r="X27" s="92"/>
      <c r="Y27" s="93"/>
      <c r="Z27" s="94"/>
      <c r="AA27" s="94"/>
    </row>
    <row r="28" spans="1:27" s="95" customFormat="1" ht="29.25" customHeight="1" x14ac:dyDescent="0.25">
      <c r="A28" s="89">
        <v>12</v>
      </c>
      <c r="B28" s="396" t="s">
        <v>1752</v>
      </c>
      <c r="C28" s="171" t="s">
        <v>62</v>
      </c>
      <c r="D28" s="125">
        <v>2.5</v>
      </c>
      <c r="E28" s="424"/>
      <c r="F28" s="102">
        <v>0.45833333333333298</v>
      </c>
      <c r="G28" s="156">
        <v>18</v>
      </c>
      <c r="H28" s="102">
        <v>0.70833333333333304</v>
      </c>
      <c r="I28" s="156">
        <f t="shared" si="6"/>
        <v>18</v>
      </c>
      <c r="J28" s="102"/>
      <c r="K28" s="172" t="s">
        <v>1688</v>
      </c>
      <c r="L28" s="102"/>
      <c r="M28" s="172" t="s">
        <v>265</v>
      </c>
      <c r="N28" s="126">
        <f t="shared" si="2"/>
        <v>360</v>
      </c>
      <c r="O28" s="89">
        <v>1692</v>
      </c>
      <c r="P28" s="156">
        <f t="shared" si="3"/>
        <v>609120</v>
      </c>
      <c r="Q28" s="89">
        <v>2</v>
      </c>
      <c r="R28" s="90"/>
      <c r="S28" s="91">
        <f t="shared" si="4"/>
        <v>1692</v>
      </c>
      <c r="T28" s="91">
        <f t="shared" si="4"/>
        <v>609120</v>
      </c>
      <c r="U28" s="92"/>
      <c r="V28" s="92"/>
      <c r="W28" s="92"/>
      <c r="X28" s="92"/>
      <c r="Y28" s="93"/>
      <c r="Z28" s="94"/>
      <c r="AA28" s="94"/>
    </row>
    <row r="29" spans="1:27" s="95" customFormat="1" ht="39" customHeight="1" x14ac:dyDescent="0.25">
      <c r="A29" s="89">
        <v>13</v>
      </c>
      <c r="B29" s="396" t="s">
        <v>1753</v>
      </c>
      <c r="C29" s="171" t="s">
        <v>61</v>
      </c>
      <c r="D29" s="125">
        <v>2</v>
      </c>
      <c r="E29" s="424"/>
      <c r="F29" s="102">
        <v>0.45833333333333298</v>
      </c>
      <c r="G29" s="156">
        <v>18</v>
      </c>
      <c r="H29" s="102">
        <v>0.70833333333333304</v>
      </c>
      <c r="I29" s="156">
        <f t="shared" si="6"/>
        <v>18</v>
      </c>
      <c r="J29" s="102"/>
      <c r="K29" s="172" t="s">
        <v>1688</v>
      </c>
      <c r="L29" s="102"/>
      <c r="M29" s="172" t="s">
        <v>1761</v>
      </c>
      <c r="N29" s="126">
        <f t="shared" si="2"/>
        <v>360</v>
      </c>
      <c r="O29" s="89">
        <v>921</v>
      </c>
      <c r="P29" s="156">
        <f t="shared" si="3"/>
        <v>331560</v>
      </c>
      <c r="Q29" s="89">
        <v>2</v>
      </c>
      <c r="R29" s="90"/>
      <c r="S29" s="91">
        <f t="shared" si="4"/>
        <v>921</v>
      </c>
      <c r="T29" s="91">
        <f t="shared" si="4"/>
        <v>331560</v>
      </c>
      <c r="U29" s="92"/>
      <c r="V29" s="92"/>
      <c r="W29" s="92"/>
      <c r="X29" s="92"/>
      <c r="Y29" s="93"/>
      <c r="Z29" s="94"/>
      <c r="AA29" s="94"/>
    </row>
    <row r="30" spans="1:27" s="95" customFormat="1" ht="29.25" customHeight="1" x14ac:dyDescent="0.25">
      <c r="A30" s="89">
        <v>14</v>
      </c>
      <c r="B30" s="396" t="s">
        <v>1754</v>
      </c>
      <c r="C30" s="171" t="s">
        <v>62</v>
      </c>
      <c r="D30" s="125">
        <v>2.5</v>
      </c>
      <c r="E30" s="424"/>
      <c r="F30" s="102">
        <v>0.45833333333333298</v>
      </c>
      <c r="G30" s="156">
        <v>18</v>
      </c>
      <c r="H30" s="102">
        <v>0.70833333333333304</v>
      </c>
      <c r="I30" s="156">
        <f t="shared" si="6"/>
        <v>18</v>
      </c>
      <c r="J30" s="102"/>
      <c r="K30" s="172" t="s">
        <v>1688</v>
      </c>
      <c r="L30" s="102"/>
      <c r="M30" s="172" t="s">
        <v>187</v>
      </c>
      <c r="N30" s="126">
        <f t="shared" si="2"/>
        <v>360</v>
      </c>
      <c r="O30" s="89">
        <v>3445</v>
      </c>
      <c r="P30" s="156">
        <f t="shared" si="3"/>
        <v>1240200</v>
      </c>
      <c r="Q30" s="89">
        <v>2</v>
      </c>
      <c r="R30" s="90"/>
      <c r="S30" s="91">
        <f t="shared" si="4"/>
        <v>3445</v>
      </c>
      <c r="T30" s="91">
        <f t="shared" si="4"/>
        <v>1240200</v>
      </c>
      <c r="U30" s="92"/>
      <c r="V30" s="92"/>
      <c r="W30" s="92"/>
      <c r="X30" s="92"/>
      <c r="Y30" s="93"/>
      <c r="Z30" s="94"/>
      <c r="AA30" s="94"/>
    </row>
    <row r="31" spans="1:27" s="95" customFormat="1" ht="38.25" customHeight="1" x14ac:dyDescent="0.25">
      <c r="A31" s="89">
        <v>15</v>
      </c>
      <c r="B31" s="396" t="s">
        <v>1755</v>
      </c>
      <c r="C31" s="171" t="s">
        <v>60</v>
      </c>
      <c r="D31" s="125">
        <v>2</v>
      </c>
      <c r="E31" s="424"/>
      <c r="F31" s="102">
        <v>0.45833333333333298</v>
      </c>
      <c r="G31" s="156">
        <v>18</v>
      </c>
      <c r="H31" s="102">
        <v>0.70833333333333304</v>
      </c>
      <c r="I31" s="156">
        <f t="shared" ref="I31:I32" si="7">+G31</f>
        <v>18</v>
      </c>
      <c r="J31" s="102"/>
      <c r="K31" s="172" t="s">
        <v>1688</v>
      </c>
      <c r="L31" s="102"/>
      <c r="M31" s="172" t="s">
        <v>1762</v>
      </c>
      <c r="N31" s="126">
        <f t="shared" ref="N31:N41" si="8">VALUE(DAY(I31)*24*60+VALUE(HOUR(H31)*60+MINUTE(H31)))-SUM(VALUE(DAY(G31)*24*60+VALUE(HOUR(F31)*60+MINUTE(F31))))</f>
        <v>360</v>
      </c>
      <c r="O31" s="89">
        <v>1132</v>
      </c>
      <c r="P31" s="156">
        <f t="shared" ref="P31:P41" si="9">O31*N31</f>
        <v>407520</v>
      </c>
      <c r="Q31" s="89">
        <v>2</v>
      </c>
      <c r="R31" s="90"/>
      <c r="S31" s="91">
        <f t="shared" ref="S31:S41" si="10">O31</f>
        <v>1132</v>
      </c>
      <c r="T31" s="91">
        <f t="shared" ref="T31:T41" si="11">P31</f>
        <v>407520</v>
      </c>
      <c r="U31" s="92"/>
      <c r="V31" s="92"/>
      <c r="W31" s="92"/>
      <c r="X31" s="92"/>
      <c r="Y31" s="93"/>
      <c r="Z31" s="94"/>
      <c r="AA31" s="94"/>
    </row>
    <row r="32" spans="1:27" s="95" customFormat="1" ht="36" customHeight="1" x14ac:dyDescent="0.25">
      <c r="A32" s="89">
        <v>16</v>
      </c>
      <c r="B32" s="425" t="s">
        <v>1695</v>
      </c>
      <c r="C32" s="426" t="s">
        <v>62</v>
      </c>
      <c r="D32" s="427">
        <v>3</v>
      </c>
      <c r="E32" s="428"/>
      <c r="F32" s="429">
        <v>0.45833333333333331</v>
      </c>
      <c r="G32" s="430">
        <v>18</v>
      </c>
      <c r="H32" s="429">
        <v>0.70833333333333337</v>
      </c>
      <c r="I32" s="430">
        <f t="shared" si="7"/>
        <v>18</v>
      </c>
      <c r="J32" s="429"/>
      <c r="K32" s="431" t="s">
        <v>1688</v>
      </c>
      <c r="L32" s="429"/>
      <c r="M32" s="431" t="s">
        <v>1696</v>
      </c>
      <c r="N32" s="432">
        <f t="shared" si="8"/>
        <v>360</v>
      </c>
      <c r="O32" s="173">
        <v>5252</v>
      </c>
      <c r="P32" s="430">
        <f t="shared" si="9"/>
        <v>1890720</v>
      </c>
      <c r="Q32" s="173">
        <v>2</v>
      </c>
      <c r="R32" s="90"/>
      <c r="S32" s="91">
        <f t="shared" si="10"/>
        <v>5252</v>
      </c>
      <c r="T32" s="91">
        <f t="shared" si="11"/>
        <v>1890720</v>
      </c>
      <c r="U32" s="92"/>
      <c r="V32" s="92"/>
      <c r="W32" s="92"/>
      <c r="X32" s="92"/>
      <c r="Y32" s="93"/>
      <c r="Z32" s="94"/>
      <c r="AA32" s="94"/>
    </row>
    <row r="33" spans="1:27" s="95" customFormat="1" ht="36" customHeight="1" x14ac:dyDescent="0.25">
      <c r="A33" s="89">
        <v>17</v>
      </c>
      <c r="B33" s="14" t="s">
        <v>1691</v>
      </c>
      <c r="C33" s="171" t="s">
        <v>1</v>
      </c>
      <c r="D33" s="125">
        <v>2</v>
      </c>
      <c r="E33" s="424"/>
      <c r="F33" s="102">
        <v>0.45833333333333298</v>
      </c>
      <c r="G33" s="156">
        <v>18</v>
      </c>
      <c r="H33" s="102">
        <v>0.70833333333333304</v>
      </c>
      <c r="I33" s="156">
        <f t="shared" ref="I33" si="12">+G33</f>
        <v>18</v>
      </c>
      <c r="J33" s="102"/>
      <c r="K33" s="172" t="s">
        <v>1688</v>
      </c>
      <c r="L33" s="102"/>
      <c r="M33" s="172" t="s">
        <v>121</v>
      </c>
      <c r="N33" s="126">
        <f t="shared" si="8"/>
        <v>360</v>
      </c>
      <c r="O33" s="89">
        <v>1489</v>
      </c>
      <c r="P33" s="156">
        <f t="shared" si="9"/>
        <v>536040</v>
      </c>
      <c r="Q33" s="89">
        <v>2</v>
      </c>
      <c r="R33" s="90"/>
      <c r="S33" s="91">
        <f t="shared" si="10"/>
        <v>1489</v>
      </c>
      <c r="T33" s="91">
        <f t="shared" si="11"/>
        <v>536040</v>
      </c>
      <c r="U33" s="92"/>
      <c r="V33" s="92"/>
      <c r="W33" s="92"/>
      <c r="X33" s="92"/>
      <c r="Y33" s="93"/>
      <c r="Z33" s="94"/>
      <c r="AA33" s="94"/>
    </row>
    <row r="34" spans="1:27" s="95" customFormat="1" ht="36" customHeight="1" x14ac:dyDescent="0.25">
      <c r="A34" s="89">
        <v>18</v>
      </c>
      <c r="B34" s="396" t="s">
        <v>1697</v>
      </c>
      <c r="C34" s="171" t="s">
        <v>62</v>
      </c>
      <c r="D34" s="125">
        <v>2.5</v>
      </c>
      <c r="E34" s="424"/>
      <c r="F34" s="102">
        <v>0.45833333333333298</v>
      </c>
      <c r="G34" s="156">
        <v>18</v>
      </c>
      <c r="H34" s="102">
        <v>0.70833333333333304</v>
      </c>
      <c r="I34" s="156">
        <f t="shared" ref="I34:I36" si="13">+G34</f>
        <v>18</v>
      </c>
      <c r="J34" s="102"/>
      <c r="K34" s="172" t="s">
        <v>1688</v>
      </c>
      <c r="L34" s="102"/>
      <c r="M34" s="172" t="s">
        <v>1699</v>
      </c>
      <c r="N34" s="126">
        <f t="shared" si="8"/>
        <v>360</v>
      </c>
      <c r="O34" s="89">
        <v>1158</v>
      </c>
      <c r="P34" s="156">
        <f t="shared" si="9"/>
        <v>416880</v>
      </c>
      <c r="Q34" s="89">
        <v>2</v>
      </c>
      <c r="R34" s="90"/>
      <c r="S34" s="91">
        <f t="shared" si="10"/>
        <v>1158</v>
      </c>
      <c r="T34" s="91">
        <f t="shared" si="11"/>
        <v>416880</v>
      </c>
      <c r="U34" s="92"/>
      <c r="V34" s="92"/>
      <c r="W34" s="92"/>
      <c r="X34" s="92"/>
      <c r="Y34" s="93"/>
      <c r="Z34" s="94"/>
      <c r="AA34" s="94"/>
    </row>
    <row r="35" spans="1:27" s="95" customFormat="1" ht="36" customHeight="1" x14ac:dyDescent="0.25">
      <c r="A35" s="89">
        <v>19</v>
      </c>
      <c r="B35" s="396" t="s">
        <v>1692</v>
      </c>
      <c r="C35" s="171" t="s">
        <v>28</v>
      </c>
      <c r="D35" s="125">
        <v>2.5</v>
      </c>
      <c r="E35" s="424"/>
      <c r="F35" s="102">
        <v>0.45833333333333298</v>
      </c>
      <c r="G35" s="156">
        <v>18</v>
      </c>
      <c r="H35" s="102">
        <v>0.70833333333333304</v>
      </c>
      <c r="I35" s="156">
        <f t="shared" si="13"/>
        <v>18</v>
      </c>
      <c r="J35" s="102"/>
      <c r="K35" s="172" t="s">
        <v>1688</v>
      </c>
      <c r="L35" s="102"/>
      <c r="M35" s="172" t="s">
        <v>1700</v>
      </c>
      <c r="N35" s="126">
        <f t="shared" si="8"/>
        <v>360</v>
      </c>
      <c r="O35" s="89">
        <v>3697</v>
      </c>
      <c r="P35" s="156">
        <f t="shared" si="9"/>
        <v>1330920</v>
      </c>
      <c r="Q35" s="89">
        <v>2</v>
      </c>
      <c r="R35" s="90"/>
      <c r="S35" s="91">
        <f t="shared" si="10"/>
        <v>3697</v>
      </c>
      <c r="T35" s="91">
        <f t="shared" si="11"/>
        <v>1330920</v>
      </c>
      <c r="U35" s="92"/>
      <c r="V35" s="92"/>
      <c r="W35" s="92"/>
      <c r="X35" s="92"/>
      <c r="Y35" s="93"/>
      <c r="Z35" s="94"/>
      <c r="AA35" s="94"/>
    </row>
    <row r="36" spans="1:27" s="95" customFormat="1" ht="36" customHeight="1" x14ac:dyDescent="0.25">
      <c r="A36" s="89">
        <v>20</v>
      </c>
      <c r="B36" s="396" t="s">
        <v>1693</v>
      </c>
      <c r="C36" s="171" t="s">
        <v>56</v>
      </c>
      <c r="D36" s="125">
        <v>3.5</v>
      </c>
      <c r="E36" s="424"/>
      <c r="F36" s="102">
        <v>0.45833333333333298</v>
      </c>
      <c r="G36" s="156">
        <v>18</v>
      </c>
      <c r="H36" s="102">
        <v>0.70833333333333304</v>
      </c>
      <c r="I36" s="156">
        <f t="shared" si="13"/>
        <v>18</v>
      </c>
      <c r="J36" s="102"/>
      <c r="K36" s="172" t="s">
        <v>1688</v>
      </c>
      <c r="L36" s="102"/>
      <c r="M36" s="172" t="s">
        <v>257</v>
      </c>
      <c r="N36" s="126">
        <f t="shared" si="8"/>
        <v>360</v>
      </c>
      <c r="O36" s="89">
        <v>3328</v>
      </c>
      <c r="P36" s="156">
        <f t="shared" si="9"/>
        <v>1198080</v>
      </c>
      <c r="Q36" s="89">
        <v>2</v>
      </c>
      <c r="R36" s="90"/>
      <c r="S36" s="91">
        <f t="shared" si="10"/>
        <v>3328</v>
      </c>
      <c r="T36" s="91">
        <f t="shared" si="11"/>
        <v>1198080</v>
      </c>
      <c r="U36" s="92"/>
      <c r="V36" s="92"/>
      <c r="W36" s="92"/>
      <c r="X36" s="92"/>
      <c r="Y36" s="93"/>
      <c r="Z36" s="94"/>
      <c r="AA36" s="94"/>
    </row>
    <row r="37" spans="1:27" s="95" customFormat="1" ht="36" customHeight="1" x14ac:dyDescent="0.25">
      <c r="A37" s="89">
        <v>21</v>
      </c>
      <c r="B37" s="396" t="s">
        <v>1698</v>
      </c>
      <c r="C37" s="171" t="s">
        <v>1</v>
      </c>
      <c r="D37" s="125">
        <v>2</v>
      </c>
      <c r="E37" s="424"/>
      <c r="F37" s="102">
        <v>0.45833333333333298</v>
      </c>
      <c r="G37" s="156">
        <v>18</v>
      </c>
      <c r="H37" s="102">
        <v>0.70833333333333304</v>
      </c>
      <c r="I37" s="156">
        <f t="shared" ref="I37:I41" si="14">+G37</f>
        <v>18</v>
      </c>
      <c r="J37" s="102"/>
      <c r="K37" s="172" t="s">
        <v>1688</v>
      </c>
      <c r="L37" s="102"/>
      <c r="M37" s="172" t="s">
        <v>1248</v>
      </c>
      <c r="N37" s="126">
        <f t="shared" si="8"/>
        <v>360</v>
      </c>
      <c r="O37" s="89">
        <v>1254</v>
      </c>
      <c r="P37" s="156">
        <f t="shared" si="9"/>
        <v>451440</v>
      </c>
      <c r="Q37" s="89">
        <v>2</v>
      </c>
      <c r="R37" s="90"/>
      <c r="S37" s="91">
        <f t="shared" si="10"/>
        <v>1254</v>
      </c>
      <c r="T37" s="91">
        <f t="shared" si="11"/>
        <v>451440</v>
      </c>
      <c r="U37" s="92"/>
      <c r="V37" s="92"/>
      <c r="W37" s="92"/>
      <c r="X37" s="92"/>
      <c r="Y37" s="93"/>
      <c r="Z37" s="94"/>
      <c r="AA37" s="94"/>
    </row>
    <row r="38" spans="1:27" s="95" customFormat="1" ht="36" customHeight="1" x14ac:dyDescent="0.25">
      <c r="A38" s="89">
        <v>22</v>
      </c>
      <c r="B38" s="396" t="s">
        <v>1694</v>
      </c>
      <c r="C38" s="171" t="s">
        <v>28</v>
      </c>
      <c r="D38" s="125">
        <v>2</v>
      </c>
      <c r="E38" s="424"/>
      <c r="F38" s="102">
        <v>0.45833333333333298</v>
      </c>
      <c r="G38" s="156">
        <v>18</v>
      </c>
      <c r="H38" s="102">
        <v>0.70833333333333304</v>
      </c>
      <c r="I38" s="156">
        <f t="shared" si="14"/>
        <v>18</v>
      </c>
      <c r="J38" s="102"/>
      <c r="K38" s="172" t="s">
        <v>1688</v>
      </c>
      <c r="L38" s="102"/>
      <c r="M38" s="172" t="s">
        <v>132</v>
      </c>
      <c r="N38" s="126">
        <f t="shared" si="8"/>
        <v>360</v>
      </c>
      <c r="O38" s="89">
        <v>1858</v>
      </c>
      <c r="P38" s="156">
        <f t="shared" si="9"/>
        <v>668880</v>
      </c>
      <c r="Q38" s="89">
        <v>2</v>
      </c>
      <c r="R38" s="90"/>
      <c r="S38" s="91">
        <f t="shared" si="10"/>
        <v>1858</v>
      </c>
      <c r="T38" s="91">
        <f t="shared" si="11"/>
        <v>668880</v>
      </c>
      <c r="U38" s="92"/>
      <c r="V38" s="92"/>
      <c r="W38" s="92"/>
      <c r="X38" s="92"/>
      <c r="Y38" s="93"/>
      <c r="Z38" s="94"/>
      <c r="AA38" s="94"/>
    </row>
    <row r="39" spans="1:27" s="95" customFormat="1" ht="29.25" customHeight="1" x14ac:dyDescent="0.25">
      <c r="A39" s="89">
        <v>23</v>
      </c>
      <c r="B39" s="14" t="s">
        <v>1701</v>
      </c>
      <c r="C39" s="171" t="s">
        <v>63</v>
      </c>
      <c r="D39" s="125">
        <v>3.5</v>
      </c>
      <c r="E39" s="424"/>
      <c r="F39" s="102">
        <v>0.45833333333333298</v>
      </c>
      <c r="G39" s="156">
        <v>18</v>
      </c>
      <c r="H39" s="102">
        <v>0.70833333333333304</v>
      </c>
      <c r="I39" s="156">
        <f t="shared" si="14"/>
        <v>18</v>
      </c>
      <c r="J39" s="102"/>
      <c r="K39" s="172" t="s">
        <v>1688</v>
      </c>
      <c r="L39" s="102"/>
      <c r="M39" s="172" t="s">
        <v>1708</v>
      </c>
      <c r="N39" s="126">
        <f t="shared" si="8"/>
        <v>360</v>
      </c>
      <c r="O39" s="89">
        <v>3607</v>
      </c>
      <c r="P39" s="156">
        <f t="shared" si="9"/>
        <v>1298520</v>
      </c>
      <c r="Q39" s="89">
        <v>2</v>
      </c>
      <c r="R39" s="90"/>
      <c r="S39" s="91">
        <f t="shared" si="10"/>
        <v>3607</v>
      </c>
      <c r="T39" s="91">
        <f t="shared" si="11"/>
        <v>1298520</v>
      </c>
      <c r="U39" s="92"/>
      <c r="V39" s="92"/>
      <c r="W39" s="92"/>
      <c r="X39" s="92"/>
      <c r="Y39" s="93"/>
      <c r="Z39" s="94"/>
      <c r="AA39" s="94"/>
    </row>
    <row r="40" spans="1:27" s="95" customFormat="1" ht="41.25" customHeight="1" x14ac:dyDescent="0.25">
      <c r="A40" s="89">
        <v>24</v>
      </c>
      <c r="B40" s="396" t="s">
        <v>1702</v>
      </c>
      <c r="C40" s="171" t="s">
        <v>58</v>
      </c>
      <c r="D40" s="125">
        <v>3.5</v>
      </c>
      <c r="E40" s="424"/>
      <c r="F40" s="102">
        <v>0.45833333333333298</v>
      </c>
      <c r="G40" s="156">
        <v>18</v>
      </c>
      <c r="H40" s="102">
        <v>0.70833333333333304</v>
      </c>
      <c r="I40" s="156">
        <f t="shared" si="14"/>
        <v>18</v>
      </c>
      <c r="J40" s="102"/>
      <c r="K40" s="172" t="s">
        <v>1688</v>
      </c>
      <c r="L40" s="102"/>
      <c r="M40" s="172" t="s">
        <v>251</v>
      </c>
      <c r="N40" s="126">
        <f t="shared" si="8"/>
        <v>360</v>
      </c>
      <c r="O40" s="89">
        <v>3570</v>
      </c>
      <c r="P40" s="156">
        <f t="shared" si="9"/>
        <v>1285200</v>
      </c>
      <c r="Q40" s="89">
        <v>2</v>
      </c>
      <c r="R40" s="90"/>
      <c r="S40" s="91">
        <f t="shared" si="10"/>
        <v>3570</v>
      </c>
      <c r="T40" s="91">
        <f t="shared" si="11"/>
        <v>1285200</v>
      </c>
      <c r="U40" s="92"/>
      <c r="V40" s="92"/>
      <c r="W40" s="92"/>
      <c r="X40" s="92"/>
      <c r="Y40" s="93"/>
      <c r="Z40" s="94"/>
      <c r="AA40" s="94"/>
    </row>
    <row r="41" spans="1:27" s="95" customFormat="1" ht="34.5" customHeight="1" x14ac:dyDescent="0.25">
      <c r="A41" s="89">
        <v>25</v>
      </c>
      <c r="B41" s="396" t="s">
        <v>1703</v>
      </c>
      <c r="C41" s="171" t="s">
        <v>59</v>
      </c>
      <c r="D41" s="125">
        <v>3</v>
      </c>
      <c r="E41" s="424"/>
      <c r="F41" s="102">
        <v>0.45833333333333298</v>
      </c>
      <c r="G41" s="156">
        <v>18</v>
      </c>
      <c r="H41" s="102">
        <v>0.70833333333333304</v>
      </c>
      <c r="I41" s="156">
        <f t="shared" si="14"/>
        <v>18</v>
      </c>
      <c r="J41" s="102"/>
      <c r="K41" s="172" t="s">
        <v>1688</v>
      </c>
      <c r="L41" s="102"/>
      <c r="M41" s="172" t="s">
        <v>1709</v>
      </c>
      <c r="N41" s="126">
        <f t="shared" si="8"/>
        <v>360</v>
      </c>
      <c r="O41" s="89">
        <v>1072</v>
      </c>
      <c r="P41" s="156">
        <f t="shared" si="9"/>
        <v>385920</v>
      </c>
      <c r="Q41" s="89">
        <v>2</v>
      </c>
      <c r="R41" s="90"/>
      <c r="S41" s="91">
        <f t="shared" si="10"/>
        <v>1072</v>
      </c>
      <c r="T41" s="91">
        <f t="shared" si="11"/>
        <v>385920</v>
      </c>
      <c r="U41" s="92"/>
      <c r="V41" s="92"/>
      <c r="W41" s="92"/>
      <c r="X41" s="92"/>
      <c r="Y41" s="93"/>
      <c r="Z41" s="94"/>
      <c r="AA41" s="94"/>
    </row>
    <row r="42" spans="1:27" s="95" customFormat="1" ht="30.75" customHeight="1" x14ac:dyDescent="0.25">
      <c r="A42" s="701" t="s">
        <v>1738</v>
      </c>
      <c r="B42" s="702"/>
      <c r="C42" s="702"/>
      <c r="D42" s="702"/>
      <c r="E42" s="702"/>
      <c r="F42" s="702"/>
      <c r="G42" s="702"/>
      <c r="H42" s="702"/>
      <c r="I42" s="702"/>
      <c r="J42" s="702"/>
      <c r="K42" s="702"/>
      <c r="L42" s="702"/>
      <c r="M42" s="702"/>
      <c r="N42" s="702"/>
      <c r="O42" s="702"/>
      <c r="P42" s="702"/>
      <c r="Q42" s="703"/>
      <c r="R42" s="90"/>
      <c r="S42" s="91"/>
      <c r="T42" s="91"/>
      <c r="U42" s="91"/>
      <c r="V42" s="92"/>
      <c r="W42" s="92"/>
      <c r="X42" s="92"/>
      <c r="Y42" s="93"/>
      <c r="Z42" s="94"/>
      <c r="AA42" s="94"/>
    </row>
    <row r="43" spans="1:27" s="95" customFormat="1" ht="40.5" customHeight="1" x14ac:dyDescent="0.25">
      <c r="A43" s="167" t="s">
        <v>7</v>
      </c>
      <c r="B43" s="168" t="s">
        <v>147</v>
      </c>
      <c r="C43" s="89" t="s">
        <v>148</v>
      </c>
      <c r="D43" s="89">
        <v>70</v>
      </c>
      <c r="E43" s="169">
        <v>0.47916666666666669</v>
      </c>
      <c r="F43" s="102">
        <v>0.72916666666666663</v>
      </c>
      <c r="G43" s="156">
        <v>18</v>
      </c>
      <c r="H43" s="102">
        <v>0.99930555555555556</v>
      </c>
      <c r="I43" s="156">
        <f>+G43</f>
        <v>18</v>
      </c>
      <c r="J43" s="168"/>
      <c r="K43" s="165" t="s">
        <v>150</v>
      </c>
      <c r="L43" s="170"/>
      <c r="M43" s="158"/>
      <c r="N43" s="158"/>
      <c r="O43" s="158"/>
      <c r="P43" s="89"/>
      <c r="Q43" s="89"/>
      <c r="R43" s="90"/>
      <c r="S43" s="91"/>
      <c r="T43" s="91"/>
      <c r="U43" s="91"/>
      <c r="V43" s="92"/>
      <c r="W43" s="92"/>
      <c r="X43" s="92"/>
      <c r="Y43" s="93"/>
      <c r="Z43" s="94"/>
      <c r="AA43" s="94"/>
    </row>
    <row r="44" spans="1:27" s="95" customFormat="1" ht="30.75" customHeight="1" x14ac:dyDescent="0.25">
      <c r="A44" s="167" t="s">
        <v>8</v>
      </c>
      <c r="B44" s="698" t="s">
        <v>1828</v>
      </c>
      <c r="C44" s="699"/>
      <c r="D44" s="699"/>
      <c r="E44" s="699"/>
      <c r="F44" s="699"/>
      <c r="G44" s="699"/>
      <c r="H44" s="699"/>
      <c r="I44" s="699"/>
      <c r="J44" s="699"/>
      <c r="K44" s="699"/>
      <c r="L44" s="699"/>
      <c r="M44" s="699"/>
      <c r="N44" s="699"/>
      <c r="O44" s="699"/>
      <c r="P44" s="699"/>
      <c r="Q44" s="700"/>
      <c r="R44" s="90"/>
      <c r="S44" s="91"/>
      <c r="T44" s="91"/>
      <c r="U44" s="91"/>
      <c r="V44" s="92"/>
      <c r="W44" s="92"/>
      <c r="X44" s="92"/>
      <c r="Y44" s="93"/>
      <c r="Z44" s="94"/>
      <c r="AA44" s="94"/>
    </row>
    <row r="45" spans="1:27" s="95" customFormat="1" ht="40.5" customHeight="1" x14ac:dyDescent="0.25">
      <c r="A45" s="89">
        <v>1</v>
      </c>
      <c r="B45" s="396" t="s">
        <v>1763</v>
      </c>
      <c r="C45" s="171" t="s">
        <v>56</v>
      </c>
      <c r="D45" s="125">
        <v>5.5</v>
      </c>
      <c r="E45" s="424"/>
      <c r="F45" s="102">
        <v>0.72916666666666663</v>
      </c>
      <c r="G45" s="156">
        <v>18</v>
      </c>
      <c r="H45" s="102">
        <v>0.99930555555555556</v>
      </c>
      <c r="I45" s="156">
        <f t="shared" ref="I45:I53" si="15">+G45</f>
        <v>18</v>
      </c>
      <c r="J45" s="102"/>
      <c r="K45" s="172" t="s">
        <v>1688</v>
      </c>
      <c r="L45" s="102"/>
      <c r="M45" s="172" t="s">
        <v>1773</v>
      </c>
      <c r="N45" s="126">
        <f t="shared" ref="N45:N53" si="16">VALUE(DAY(I45)*24*60+VALUE(HOUR(H45)*60+MINUTE(H45)))-SUM(VALUE(DAY(G45)*24*60+VALUE(HOUR(F45)*60+MINUTE(F45))))</f>
        <v>389</v>
      </c>
      <c r="O45" s="89">
        <v>6102</v>
      </c>
      <c r="P45" s="156">
        <f t="shared" ref="P45:P53" si="17">O45*N45</f>
        <v>2373678</v>
      </c>
      <c r="Q45" s="89">
        <v>2</v>
      </c>
      <c r="R45" s="90"/>
      <c r="S45" s="91">
        <f t="shared" ref="S45:T53" si="18">O45</f>
        <v>6102</v>
      </c>
      <c r="T45" s="91">
        <f t="shared" si="18"/>
        <v>2373678</v>
      </c>
      <c r="U45" s="92"/>
      <c r="V45" s="92"/>
      <c r="W45" s="92"/>
      <c r="X45" s="92"/>
      <c r="Y45" s="93"/>
      <c r="Z45" s="94"/>
      <c r="AA45" s="94"/>
    </row>
    <row r="46" spans="1:27" s="95" customFormat="1" ht="40.5" customHeight="1" x14ac:dyDescent="0.25">
      <c r="A46" s="89">
        <v>2</v>
      </c>
      <c r="B46" s="396" t="s">
        <v>1772</v>
      </c>
      <c r="C46" s="171" t="s">
        <v>64</v>
      </c>
      <c r="D46" s="125">
        <v>3.5</v>
      </c>
      <c r="E46" s="424"/>
      <c r="F46" s="102">
        <v>0.72916666666666663</v>
      </c>
      <c r="G46" s="156">
        <v>18</v>
      </c>
      <c r="H46" s="102">
        <v>0.99930555555555556</v>
      </c>
      <c r="I46" s="156">
        <f t="shared" si="15"/>
        <v>18</v>
      </c>
      <c r="J46" s="102"/>
      <c r="K46" s="172" t="s">
        <v>1688</v>
      </c>
      <c r="L46" s="102"/>
      <c r="M46" s="172" t="s">
        <v>1774</v>
      </c>
      <c r="N46" s="126">
        <f t="shared" si="16"/>
        <v>389</v>
      </c>
      <c r="O46" s="89">
        <v>4358</v>
      </c>
      <c r="P46" s="156">
        <f t="shared" si="17"/>
        <v>1695262</v>
      </c>
      <c r="Q46" s="89">
        <v>2</v>
      </c>
      <c r="R46" s="90"/>
      <c r="S46" s="91">
        <f t="shared" si="18"/>
        <v>4358</v>
      </c>
      <c r="T46" s="91">
        <f t="shared" si="18"/>
        <v>1695262</v>
      </c>
      <c r="U46" s="92"/>
      <c r="V46" s="92"/>
      <c r="W46" s="92"/>
      <c r="X46" s="92"/>
      <c r="Y46" s="93"/>
      <c r="Z46" s="94"/>
      <c r="AA46" s="94"/>
    </row>
    <row r="47" spans="1:27" s="95" customFormat="1" ht="40.5" customHeight="1" x14ac:dyDescent="0.25">
      <c r="A47" s="89">
        <v>3</v>
      </c>
      <c r="B47" s="396" t="s">
        <v>1764</v>
      </c>
      <c r="C47" s="171" t="s">
        <v>62</v>
      </c>
      <c r="D47" s="125">
        <v>5.5</v>
      </c>
      <c r="E47" s="424"/>
      <c r="F47" s="102">
        <v>0.72916666666666663</v>
      </c>
      <c r="G47" s="156">
        <v>18</v>
      </c>
      <c r="H47" s="102">
        <v>0.999305555555556</v>
      </c>
      <c r="I47" s="156">
        <f t="shared" si="15"/>
        <v>18</v>
      </c>
      <c r="J47" s="102"/>
      <c r="K47" s="172" t="s">
        <v>1688</v>
      </c>
      <c r="L47" s="102"/>
      <c r="M47" s="172" t="s">
        <v>1776</v>
      </c>
      <c r="N47" s="126">
        <f t="shared" si="16"/>
        <v>389</v>
      </c>
      <c r="O47" s="89">
        <v>8975</v>
      </c>
      <c r="P47" s="156">
        <f t="shared" si="17"/>
        <v>3491275</v>
      </c>
      <c r="Q47" s="89">
        <v>2</v>
      </c>
      <c r="R47" s="90"/>
      <c r="S47" s="91">
        <f t="shared" si="18"/>
        <v>8975</v>
      </c>
      <c r="T47" s="91">
        <f t="shared" si="18"/>
        <v>3491275</v>
      </c>
      <c r="U47" s="92"/>
      <c r="V47" s="92"/>
      <c r="W47" s="92"/>
      <c r="X47" s="92"/>
      <c r="Y47" s="93"/>
      <c r="Z47" s="94"/>
      <c r="AA47" s="94"/>
    </row>
    <row r="48" spans="1:27" s="95" customFormat="1" ht="40.5" customHeight="1" x14ac:dyDescent="0.25">
      <c r="A48" s="89">
        <v>4</v>
      </c>
      <c r="B48" s="396" t="s">
        <v>1765</v>
      </c>
      <c r="C48" s="171" t="s">
        <v>60</v>
      </c>
      <c r="D48" s="125">
        <v>3.5</v>
      </c>
      <c r="E48" s="424"/>
      <c r="F48" s="102">
        <v>0.72916666666666663</v>
      </c>
      <c r="G48" s="156">
        <v>18</v>
      </c>
      <c r="H48" s="102">
        <v>0.999305555555556</v>
      </c>
      <c r="I48" s="156">
        <f t="shared" si="15"/>
        <v>18</v>
      </c>
      <c r="J48" s="102"/>
      <c r="K48" s="172" t="s">
        <v>1688</v>
      </c>
      <c r="L48" s="102"/>
      <c r="M48" s="172" t="s">
        <v>1775</v>
      </c>
      <c r="N48" s="126">
        <f t="shared" si="16"/>
        <v>389</v>
      </c>
      <c r="O48" s="89">
        <v>2165</v>
      </c>
      <c r="P48" s="156">
        <f t="shared" si="17"/>
        <v>842185</v>
      </c>
      <c r="Q48" s="89">
        <v>2</v>
      </c>
      <c r="R48" s="90"/>
      <c r="S48" s="91">
        <f t="shared" si="18"/>
        <v>2165</v>
      </c>
      <c r="T48" s="91">
        <f t="shared" si="18"/>
        <v>842185</v>
      </c>
      <c r="U48" s="92"/>
      <c r="V48" s="92"/>
      <c r="W48" s="92"/>
      <c r="X48" s="92"/>
      <c r="Y48" s="93"/>
      <c r="Z48" s="94"/>
      <c r="AA48" s="94"/>
    </row>
    <row r="49" spans="1:27" s="95" customFormat="1" ht="40.5" customHeight="1" x14ac:dyDescent="0.25">
      <c r="A49" s="89">
        <v>5</v>
      </c>
      <c r="B49" s="396" t="s">
        <v>1766</v>
      </c>
      <c r="C49" s="171" t="s">
        <v>28</v>
      </c>
      <c r="D49" s="125">
        <v>6</v>
      </c>
      <c r="E49" s="424"/>
      <c r="F49" s="102">
        <v>0.72916666666666696</v>
      </c>
      <c r="G49" s="156">
        <v>18</v>
      </c>
      <c r="H49" s="102">
        <v>0.999305555555556</v>
      </c>
      <c r="I49" s="156">
        <f t="shared" si="15"/>
        <v>18</v>
      </c>
      <c r="J49" s="102"/>
      <c r="K49" s="172" t="s">
        <v>1688</v>
      </c>
      <c r="L49" s="102"/>
      <c r="M49" s="172" t="s">
        <v>1778</v>
      </c>
      <c r="N49" s="126">
        <f t="shared" si="16"/>
        <v>389</v>
      </c>
      <c r="O49" s="89">
        <v>6816</v>
      </c>
      <c r="P49" s="156">
        <f t="shared" si="17"/>
        <v>2651424</v>
      </c>
      <c r="Q49" s="89">
        <v>2</v>
      </c>
      <c r="R49" s="90"/>
      <c r="S49" s="91">
        <f t="shared" si="18"/>
        <v>6816</v>
      </c>
      <c r="T49" s="91">
        <f t="shared" si="18"/>
        <v>2651424</v>
      </c>
      <c r="U49" s="92"/>
      <c r="V49" s="92"/>
      <c r="W49" s="92"/>
      <c r="X49" s="92"/>
      <c r="Y49" s="93"/>
      <c r="Z49" s="94"/>
      <c r="AA49" s="94"/>
    </row>
    <row r="50" spans="1:27" s="95" customFormat="1" ht="40.5" customHeight="1" x14ac:dyDescent="0.25">
      <c r="A50" s="89">
        <v>6</v>
      </c>
      <c r="B50" s="396" t="s">
        <v>1767</v>
      </c>
      <c r="C50" s="171" t="s">
        <v>64</v>
      </c>
      <c r="D50" s="125">
        <v>4.5</v>
      </c>
      <c r="E50" s="424"/>
      <c r="F50" s="102">
        <v>0.72916666666666696</v>
      </c>
      <c r="G50" s="156">
        <v>18</v>
      </c>
      <c r="H50" s="102">
        <v>0.999305555555556</v>
      </c>
      <c r="I50" s="156">
        <f t="shared" si="15"/>
        <v>18</v>
      </c>
      <c r="J50" s="102"/>
      <c r="K50" s="172" t="s">
        <v>1688</v>
      </c>
      <c r="L50" s="102"/>
      <c r="M50" s="172" t="s">
        <v>1779</v>
      </c>
      <c r="N50" s="126">
        <f t="shared" si="16"/>
        <v>389</v>
      </c>
      <c r="O50" s="89">
        <v>5786</v>
      </c>
      <c r="P50" s="156">
        <f t="shared" si="17"/>
        <v>2250754</v>
      </c>
      <c r="Q50" s="89">
        <v>2</v>
      </c>
      <c r="R50" s="90"/>
      <c r="S50" s="91">
        <f t="shared" si="18"/>
        <v>5786</v>
      </c>
      <c r="T50" s="91">
        <f t="shared" si="18"/>
        <v>2250754</v>
      </c>
      <c r="U50" s="92"/>
      <c r="V50" s="92"/>
      <c r="W50" s="92"/>
      <c r="X50" s="92"/>
      <c r="Y50" s="93"/>
      <c r="Z50" s="94"/>
      <c r="AA50" s="94"/>
    </row>
    <row r="51" spans="1:27" s="95" customFormat="1" ht="40.5" customHeight="1" x14ac:dyDescent="0.25">
      <c r="A51" s="89">
        <v>7</v>
      </c>
      <c r="B51" s="396" t="s">
        <v>1780</v>
      </c>
      <c r="C51" s="171" t="s">
        <v>63</v>
      </c>
      <c r="D51" s="125">
        <v>6.5</v>
      </c>
      <c r="E51" s="424"/>
      <c r="F51" s="102">
        <v>0.72916666666666696</v>
      </c>
      <c r="G51" s="156">
        <v>18</v>
      </c>
      <c r="H51" s="102">
        <v>0.999305555555556</v>
      </c>
      <c r="I51" s="156">
        <f t="shared" si="15"/>
        <v>18</v>
      </c>
      <c r="J51" s="102"/>
      <c r="K51" s="172" t="s">
        <v>1688</v>
      </c>
      <c r="L51" s="102"/>
      <c r="M51" s="172" t="s">
        <v>1781</v>
      </c>
      <c r="N51" s="126">
        <f t="shared" si="16"/>
        <v>389</v>
      </c>
      <c r="O51" s="89">
        <v>6852</v>
      </c>
      <c r="P51" s="156">
        <f t="shared" si="17"/>
        <v>2665428</v>
      </c>
      <c r="Q51" s="89">
        <v>2</v>
      </c>
      <c r="R51" s="90"/>
      <c r="S51" s="91">
        <f t="shared" si="18"/>
        <v>6852</v>
      </c>
      <c r="T51" s="91">
        <f t="shared" si="18"/>
        <v>2665428</v>
      </c>
      <c r="U51" s="92"/>
      <c r="V51" s="92"/>
      <c r="W51" s="92"/>
      <c r="X51" s="92"/>
      <c r="Y51" s="93"/>
      <c r="Z51" s="94"/>
      <c r="AA51" s="94"/>
    </row>
    <row r="52" spans="1:27" s="95" customFormat="1" ht="40.5" customHeight="1" x14ac:dyDescent="0.25">
      <c r="A52" s="89">
        <v>8</v>
      </c>
      <c r="B52" s="396" t="s">
        <v>1770</v>
      </c>
      <c r="C52" s="171" t="s">
        <v>59</v>
      </c>
      <c r="D52" s="125">
        <v>2.5</v>
      </c>
      <c r="E52" s="424"/>
      <c r="F52" s="102">
        <v>0.72916666666666696</v>
      </c>
      <c r="G52" s="156">
        <v>18</v>
      </c>
      <c r="H52" s="102">
        <v>0.999305555555556</v>
      </c>
      <c r="I52" s="156">
        <f t="shared" si="15"/>
        <v>18</v>
      </c>
      <c r="J52" s="102"/>
      <c r="K52" s="172" t="s">
        <v>1688</v>
      </c>
      <c r="L52" s="102"/>
      <c r="M52" s="172" t="s">
        <v>183</v>
      </c>
      <c r="N52" s="126">
        <f t="shared" si="16"/>
        <v>389</v>
      </c>
      <c r="O52" s="89">
        <v>1272</v>
      </c>
      <c r="P52" s="156">
        <f t="shared" si="17"/>
        <v>494808</v>
      </c>
      <c r="Q52" s="89">
        <v>2</v>
      </c>
      <c r="R52" s="90"/>
      <c r="S52" s="91">
        <f t="shared" si="18"/>
        <v>1272</v>
      </c>
      <c r="T52" s="91">
        <f t="shared" si="18"/>
        <v>494808</v>
      </c>
      <c r="U52" s="92"/>
      <c r="V52" s="92"/>
      <c r="W52" s="92"/>
      <c r="X52" s="92"/>
      <c r="Y52" s="93"/>
      <c r="Z52" s="94"/>
      <c r="AA52" s="94"/>
    </row>
    <row r="53" spans="1:27" s="95" customFormat="1" ht="40.5" customHeight="1" x14ac:dyDescent="0.25">
      <c r="A53" s="89">
        <v>9</v>
      </c>
      <c r="B53" s="396" t="s">
        <v>1771</v>
      </c>
      <c r="C53" s="171" t="s">
        <v>28</v>
      </c>
      <c r="D53" s="125">
        <v>2</v>
      </c>
      <c r="E53" s="424"/>
      <c r="F53" s="102">
        <v>0.72916666666666696</v>
      </c>
      <c r="G53" s="156">
        <v>18</v>
      </c>
      <c r="H53" s="102">
        <v>0.999305555555556</v>
      </c>
      <c r="I53" s="156">
        <f t="shared" si="15"/>
        <v>18</v>
      </c>
      <c r="J53" s="102"/>
      <c r="K53" s="172" t="s">
        <v>1688</v>
      </c>
      <c r="L53" s="102"/>
      <c r="M53" s="172" t="s">
        <v>1783</v>
      </c>
      <c r="N53" s="126">
        <f t="shared" si="16"/>
        <v>389</v>
      </c>
      <c r="O53" s="89">
        <v>706</v>
      </c>
      <c r="P53" s="156">
        <f t="shared" si="17"/>
        <v>274634</v>
      </c>
      <c r="Q53" s="89">
        <v>2</v>
      </c>
      <c r="R53" s="90"/>
      <c r="S53" s="91">
        <f t="shared" si="18"/>
        <v>706</v>
      </c>
      <c r="T53" s="91">
        <f t="shared" si="18"/>
        <v>274634</v>
      </c>
      <c r="U53" s="92"/>
      <c r="V53" s="92"/>
      <c r="W53" s="92"/>
      <c r="X53" s="92"/>
      <c r="Y53" s="93"/>
      <c r="Z53" s="94"/>
      <c r="AA53" s="94"/>
    </row>
    <row r="54" spans="1:27" s="95" customFormat="1" ht="30.75" customHeight="1" x14ac:dyDescent="0.25">
      <c r="A54" s="701" t="s">
        <v>1739</v>
      </c>
      <c r="B54" s="702"/>
      <c r="C54" s="702"/>
      <c r="D54" s="702"/>
      <c r="E54" s="702"/>
      <c r="F54" s="702"/>
      <c r="G54" s="702"/>
      <c r="H54" s="702"/>
      <c r="I54" s="702"/>
      <c r="J54" s="702"/>
      <c r="K54" s="702"/>
      <c r="L54" s="702"/>
      <c r="M54" s="702"/>
      <c r="N54" s="702"/>
      <c r="O54" s="702"/>
      <c r="P54" s="702"/>
      <c r="Q54" s="703"/>
      <c r="R54" s="90"/>
      <c r="S54" s="91"/>
      <c r="T54" s="91"/>
      <c r="U54" s="91"/>
      <c r="V54" s="92"/>
      <c r="W54" s="92"/>
      <c r="X54" s="92"/>
      <c r="Y54" s="93"/>
      <c r="Z54" s="94"/>
      <c r="AA54" s="94"/>
    </row>
    <row r="55" spans="1:27" s="95" customFormat="1" ht="40.5" customHeight="1" x14ac:dyDescent="0.25">
      <c r="A55" s="167" t="s">
        <v>7</v>
      </c>
      <c r="B55" s="168" t="s">
        <v>147</v>
      </c>
      <c r="C55" s="89" t="s">
        <v>148</v>
      </c>
      <c r="D55" s="89">
        <v>70</v>
      </c>
      <c r="E55" s="169">
        <v>0.47916666666666669</v>
      </c>
      <c r="F55" s="102">
        <v>0.45833333333333331</v>
      </c>
      <c r="G55" s="156">
        <v>19</v>
      </c>
      <c r="H55" s="102">
        <v>0.70833333333333337</v>
      </c>
      <c r="I55" s="156">
        <f>+G55</f>
        <v>19</v>
      </c>
      <c r="J55" s="168"/>
      <c r="K55" s="165" t="s">
        <v>150</v>
      </c>
      <c r="L55" s="170"/>
      <c r="M55" s="158"/>
      <c r="N55" s="158"/>
      <c r="O55" s="158"/>
      <c r="P55" s="89"/>
      <c r="Q55" s="89"/>
      <c r="R55" s="90"/>
      <c r="S55" s="91"/>
      <c r="T55" s="91"/>
      <c r="U55" s="91"/>
      <c r="V55" s="92"/>
      <c r="W55" s="92"/>
      <c r="X55" s="92"/>
      <c r="Y55" s="93"/>
      <c r="Z55" s="94"/>
      <c r="AA55" s="94"/>
    </row>
    <row r="56" spans="1:27" s="95" customFormat="1" ht="30.75" customHeight="1" x14ac:dyDescent="0.25">
      <c r="A56" s="167" t="s">
        <v>8</v>
      </c>
      <c r="B56" s="698" t="s">
        <v>1826</v>
      </c>
      <c r="C56" s="699"/>
      <c r="D56" s="699"/>
      <c r="E56" s="699"/>
      <c r="F56" s="699"/>
      <c r="G56" s="699"/>
      <c r="H56" s="699"/>
      <c r="I56" s="699"/>
      <c r="J56" s="699"/>
      <c r="K56" s="699"/>
      <c r="L56" s="699"/>
      <c r="M56" s="699"/>
      <c r="N56" s="699"/>
      <c r="O56" s="699"/>
      <c r="P56" s="699"/>
      <c r="Q56" s="700"/>
      <c r="R56" s="90"/>
      <c r="S56" s="91"/>
      <c r="T56" s="91"/>
      <c r="U56" s="91"/>
      <c r="V56" s="92"/>
      <c r="W56" s="92"/>
      <c r="X56" s="92"/>
      <c r="Y56" s="93"/>
      <c r="Z56" s="94"/>
      <c r="AA56" s="94"/>
    </row>
    <row r="57" spans="1:27" s="95" customFormat="1" ht="36" customHeight="1" x14ac:dyDescent="0.25">
      <c r="A57" s="89">
        <v>1</v>
      </c>
      <c r="B57" s="396" t="s">
        <v>1786</v>
      </c>
      <c r="C57" s="171" t="s">
        <v>56</v>
      </c>
      <c r="D57" s="125">
        <v>3.5</v>
      </c>
      <c r="E57" s="424"/>
      <c r="F57" s="102">
        <v>0.45833333333333331</v>
      </c>
      <c r="G57" s="156">
        <v>19</v>
      </c>
      <c r="H57" s="102">
        <v>0.70833333333333337</v>
      </c>
      <c r="I57" s="156">
        <f t="shared" ref="I57:I71" si="19">+G57</f>
        <v>19</v>
      </c>
      <c r="J57" s="102"/>
      <c r="K57" s="172" t="s">
        <v>1688</v>
      </c>
      <c r="L57" s="102"/>
      <c r="M57" s="172" t="s">
        <v>152</v>
      </c>
      <c r="N57" s="126">
        <f t="shared" ref="N57:N71" si="20">VALUE(DAY(I57)*24*60+VALUE(HOUR(H57)*60+MINUTE(H57)))-SUM(VALUE(DAY(G57)*24*60+VALUE(HOUR(F57)*60+MINUTE(F57))))</f>
        <v>360</v>
      </c>
      <c r="O57" s="89">
        <v>2462</v>
      </c>
      <c r="P57" s="156">
        <f t="shared" ref="P57:P71" si="21">O57*N57</f>
        <v>886320</v>
      </c>
      <c r="Q57" s="89">
        <v>2</v>
      </c>
      <c r="R57" s="90"/>
      <c r="S57" s="91">
        <f t="shared" ref="S57:T71" si="22">O57</f>
        <v>2462</v>
      </c>
      <c r="T57" s="91">
        <f t="shared" si="22"/>
        <v>886320</v>
      </c>
      <c r="U57" s="92"/>
      <c r="V57" s="92"/>
      <c r="W57" s="92"/>
      <c r="X57" s="92"/>
      <c r="Y57" s="93"/>
      <c r="Z57" s="94"/>
      <c r="AA57" s="94"/>
    </row>
    <row r="58" spans="1:27" s="95" customFormat="1" ht="36" customHeight="1" x14ac:dyDescent="0.25">
      <c r="A58" s="89">
        <v>2</v>
      </c>
      <c r="B58" s="14" t="s">
        <v>1787</v>
      </c>
      <c r="C58" s="171" t="s">
        <v>1</v>
      </c>
      <c r="D58" s="125">
        <v>1.5</v>
      </c>
      <c r="E58" s="424"/>
      <c r="F58" s="102">
        <v>0.45833333333333331</v>
      </c>
      <c r="G58" s="156">
        <v>19</v>
      </c>
      <c r="H58" s="102">
        <v>0.70833333333333337</v>
      </c>
      <c r="I58" s="156">
        <f t="shared" si="19"/>
        <v>19</v>
      </c>
      <c r="J58" s="102"/>
      <c r="K58" s="172" t="s">
        <v>1688</v>
      </c>
      <c r="L58" s="102"/>
      <c r="M58" s="172" t="s">
        <v>1800</v>
      </c>
      <c r="N58" s="126">
        <f t="shared" si="20"/>
        <v>360</v>
      </c>
      <c r="O58" s="89">
        <v>512</v>
      </c>
      <c r="P58" s="156">
        <f t="shared" si="21"/>
        <v>184320</v>
      </c>
      <c r="Q58" s="89">
        <v>2</v>
      </c>
      <c r="R58" s="90"/>
      <c r="S58" s="91">
        <f t="shared" si="22"/>
        <v>512</v>
      </c>
      <c r="T58" s="91">
        <f t="shared" si="22"/>
        <v>184320</v>
      </c>
      <c r="U58" s="92"/>
      <c r="V58" s="92"/>
      <c r="W58" s="92"/>
      <c r="X58" s="92"/>
      <c r="Y58" s="93"/>
      <c r="Z58" s="94"/>
      <c r="AA58" s="94"/>
    </row>
    <row r="59" spans="1:27" s="95" customFormat="1" ht="36" customHeight="1" x14ac:dyDescent="0.25">
      <c r="A59" s="89">
        <v>3</v>
      </c>
      <c r="B59" s="396" t="s">
        <v>1813</v>
      </c>
      <c r="C59" s="171" t="s">
        <v>1</v>
      </c>
      <c r="D59" s="125">
        <v>2</v>
      </c>
      <c r="E59" s="424"/>
      <c r="F59" s="102">
        <v>0.45833333333333331</v>
      </c>
      <c r="G59" s="156">
        <v>19</v>
      </c>
      <c r="H59" s="102">
        <v>0.70833333333333337</v>
      </c>
      <c r="I59" s="156">
        <f t="shared" si="19"/>
        <v>19</v>
      </c>
      <c r="J59" s="102"/>
      <c r="K59" s="172" t="s">
        <v>1688</v>
      </c>
      <c r="L59" s="102"/>
      <c r="M59" s="172" t="s">
        <v>1814</v>
      </c>
      <c r="N59" s="126">
        <f t="shared" si="20"/>
        <v>360</v>
      </c>
      <c r="O59" s="89">
        <v>2410</v>
      </c>
      <c r="P59" s="156">
        <f t="shared" si="21"/>
        <v>867600</v>
      </c>
      <c r="Q59" s="89">
        <v>2</v>
      </c>
      <c r="R59" s="90"/>
      <c r="S59" s="91">
        <f t="shared" si="22"/>
        <v>2410</v>
      </c>
      <c r="T59" s="91">
        <f t="shared" si="22"/>
        <v>867600</v>
      </c>
      <c r="U59" s="92"/>
      <c r="V59" s="92"/>
      <c r="W59" s="92"/>
      <c r="X59" s="92"/>
      <c r="Y59" s="93"/>
      <c r="Z59" s="94"/>
      <c r="AA59" s="94"/>
    </row>
    <row r="60" spans="1:27" s="95" customFormat="1" ht="36" customHeight="1" x14ac:dyDescent="0.25">
      <c r="A60" s="89">
        <v>4</v>
      </c>
      <c r="B60" s="396" t="s">
        <v>1788</v>
      </c>
      <c r="C60" s="171" t="s">
        <v>63</v>
      </c>
      <c r="D60" s="125">
        <v>2</v>
      </c>
      <c r="E60" s="424"/>
      <c r="F60" s="102">
        <v>0.45833333333333331</v>
      </c>
      <c r="G60" s="156">
        <v>19</v>
      </c>
      <c r="H60" s="102">
        <v>0.70833333333333304</v>
      </c>
      <c r="I60" s="156">
        <f t="shared" si="19"/>
        <v>19</v>
      </c>
      <c r="J60" s="102"/>
      <c r="K60" s="172" t="s">
        <v>1688</v>
      </c>
      <c r="L60" s="102"/>
      <c r="M60" s="172" t="s">
        <v>137</v>
      </c>
      <c r="N60" s="126">
        <f t="shared" si="20"/>
        <v>360</v>
      </c>
      <c r="O60" s="89">
        <v>3032</v>
      </c>
      <c r="P60" s="156">
        <f t="shared" si="21"/>
        <v>1091520</v>
      </c>
      <c r="Q60" s="89">
        <v>2</v>
      </c>
      <c r="R60" s="90"/>
      <c r="S60" s="91">
        <f t="shared" si="22"/>
        <v>3032</v>
      </c>
      <c r="T60" s="91">
        <f t="shared" si="22"/>
        <v>1091520</v>
      </c>
      <c r="U60" s="92"/>
      <c r="V60" s="92"/>
      <c r="W60" s="92"/>
      <c r="X60" s="92"/>
      <c r="Y60" s="93"/>
      <c r="Z60" s="94"/>
      <c r="AA60" s="94"/>
    </row>
    <row r="61" spans="1:27" s="95" customFormat="1" ht="36" customHeight="1" x14ac:dyDescent="0.25">
      <c r="A61" s="89">
        <v>5</v>
      </c>
      <c r="B61" s="396" t="s">
        <v>1789</v>
      </c>
      <c r="C61" s="171" t="s">
        <v>56</v>
      </c>
      <c r="D61" s="125">
        <v>2.5</v>
      </c>
      <c r="E61" s="424"/>
      <c r="F61" s="102">
        <v>0.45833333333333331</v>
      </c>
      <c r="G61" s="156">
        <v>19</v>
      </c>
      <c r="H61" s="102">
        <v>0.70833333333333304</v>
      </c>
      <c r="I61" s="156">
        <f t="shared" si="19"/>
        <v>19</v>
      </c>
      <c r="J61" s="102"/>
      <c r="K61" s="172" t="s">
        <v>1688</v>
      </c>
      <c r="L61" s="102"/>
      <c r="M61" s="172" t="s">
        <v>174</v>
      </c>
      <c r="N61" s="126">
        <f t="shared" si="20"/>
        <v>360</v>
      </c>
      <c r="O61" s="89">
        <v>3818</v>
      </c>
      <c r="P61" s="156">
        <f t="shared" si="21"/>
        <v>1374480</v>
      </c>
      <c r="Q61" s="89">
        <v>2</v>
      </c>
      <c r="R61" s="90"/>
      <c r="S61" s="91">
        <f t="shared" si="22"/>
        <v>3818</v>
      </c>
      <c r="T61" s="91">
        <f t="shared" si="22"/>
        <v>1374480</v>
      </c>
      <c r="U61" s="92"/>
      <c r="V61" s="92"/>
      <c r="W61" s="92"/>
      <c r="X61" s="92"/>
      <c r="Y61" s="93"/>
      <c r="Z61" s="94"/>
      <c r="AA61" s="94"/>
    </row>
    <row r="62" spans="1:27" s="95" customFormat="1" ht="36" customHeight="1" x14ac:dyDescent="0.25">
      <c r="A62" s="89">
        <v>6</v>
      </c>
      <c r="B62" s="396" t="s">
        <v>1790</v>
      </c>
      <c r="C62" s="171" t="s">
        <v>28</v>
      </c>
      <c r="D62" s="125">
        <v>2.5</v>
      </c>
      <c r="E62" s="424"/>
      <c r="F62" s="102">
        <v>0.45833333333333331</v>
      </c>
      <c r="G62" s="156">
        <v>19</v>
      </c>
      <c r="H62" s="102">
        <v>0.70833333333333304</v>
      </c>
      <c r="I62" s="156">
        <f t="shared" si="19"/>
        <v>19</v>
      </c>
      <c r="J62" s="102"/>
      <c r="K62" s="172" t="s">
        <v>1688</v>
      </c>
      <c r="L62" s="102"/>
      <c r="M62" s="172" t="s">
        <v>175</v>
      </c>
      <c r="N62" s="126">
        <f t="shared" si="20"/>
        <v>360</v>
      </c>
      <c r="O62" s="89">
        <v>3549</v>
      </c>
      <c r="P62" s="156">
        <f t="shared" si="21"/>
        <v>1277640</v>
      </c>
      <c r="Q62" s="89">
        <v>2</v>
      </c>
      <c r="R62" s="90"/>
      <c r="S62" s="91">
        <f t="shared" si="22"/>
        <v>3549</v>
      </c>
      <c r="T62" s="91">
        <f t="shared" si="22"/>
        <v>1277640</v>
      </c>
      <c r="U62" s="92"/>
      <c r="V62" s="92"/>
      <c r="W62" s="92"/>
      <c r="X62" s="92"/>
      <c r="Y62" s="93"/>
      <c r="Z62" s="94"/>
      <c r="AA62" s="94"/>
    </row>
    <row r="63" spans="1:27" s="95" customFormat="1" ht="36" customHeight="1" x14ac:dyDescent="0.25">
      <c r="A63" s="89">
        <v>7</v>
      </c>
      <c r="B63" s="396" t="s">
        <v>1791</v>
      </c>
      <c r="C63" s="171" t="s">
        <v>64</v>
      </c>
      <c r="D63" s="125">
        <v>2.5</v>
      </c>
      <c r="E63" s="424"/>
      <c r="F63" s="102">
        <v>0.45833333333333331</v>
      </c>
      <c r="G63" s="156">
        <v>19</v>
      </c>
      <c r="H63" s="102">
        <v>0.70833333333333304</v>
      </c>
      <c r="I63" s="156">
        <f t="shared" si="19"/>
        <v>19</v>
      </c>
      <c r="J63" s="102"/>
      <c r="K63" s="172" t="s">
        <v>1688</v>
      </c>
      <c r="L63" s="102"/>
      <c r="M63" s="172" t="s">
        <v>186</v>
      </c>
      <c r="N63" s="126">
        <f t="shared" si="20"/>
        <v>360</v>
      </c>
      <c r="O63" s="89">
        <v>2931</v>
      </c>
      <c r="P63" s="156">
        <f t="shared" si="21"/>
        <v>1055160</v>
      </c>
      <c r="Q63" s="89">
        <v>2</v>
      </c>
      <c r="R63" s="90"/>
      <c r="S63" s="91">
        <f t="shared" si="22"/>
        <v>2931</v>
      </c>
      <c r="T63" s="91">
        <f t="shared" si="22"/>
        <v>1055160</v>
      </c>
      <c r="U63" s="92"/>
      <c r="V63" s="92"/>
      <c r="W63" s="92"/>
      <c r="X63" s="92"/>
      <c r="Y63" s="93"/>
      <c r="Z63" s="94"/>
      <c r="AA63" s="94"/>
    </row>
    <row r="64" spans="1:27" s="95" customFormat="1" ht="36" customHeight="1" x14ac:dyDescent="0.25">
      <c r="A64" s="89">
        <v>8</v>
      </c>
      <c r="B64" s="396" t="s">
        <v>1792</v>
      </c>
      <c r="C64" s="171" t="s">
        <v>28</v>
      </c>
      <c r="D64" s="125">
        <v>2</v>
      </c>
      <c r="E64" s="424"/>
      <c r="F64" s="102">
        <v>0.45833333333333331</v>
      </c>
      <c r="G64" s="156">
        <v>19</v>
      </c>
      <c r="H64" s="102">
        <v>0.70833333333333304</v>
      </c>
      <c r="I64" s="156">
        <f t="shared" si="19"/>
        <v>19</v>
      </c>
      <c r="J64" s="102"/>
      <c r="K64" s="172" t="s">
        <v>1688</v>
      </c>
      <c r="L64" s="102"/>
      <c r="M64" s="172" t="s">
        <v>200</v>
      </c>
      <c r="N64" s="126">
        <f t="shared" si="20"/>
        <v>360</v>
      </c>
      <c r="O64" s="89">
        <v>1686</v>
      </c>
      <c r="P64" s="156">
        <f t="shared" si="21"/>
        <v>606960</v>
      </c>
      <c r="Q64" s="89">
        <v>2</v>
      </c>
      <c r="R64" s="90"/>
      <c r="S64" s="91">
        <f t="shared" si="22"/>
        <v>1686</v>
      </c>
      <c r="T64" s="91">
        <f t="shared" si="22"/>
        <v>606960</v>
      </c>
      <c r="U64" s="92"/>
      <c r="V64" s="92"/>
      <c r="W64" s="92"/>
      <c r="X64" s="92"/>
      <c r="Y64" s="93"/>
      <c r="Z64" s="94"/>
      <c r="AA64" s="94"/>
    </row>
    <row r="65" spans="1:27" s="95" customFormat="1" ht="37.5" customHeight="1" x14ac:dyDescent="0.25">
      <c r="A65" s="89">
        <v>9</v>
      </c>
      <c r="B65" s="396" t="s">
        <v>1793</v>
      </c>
      <c r="C65" s="171" t="s">
        <v>28</v>
      </c>
      <c r="D65" s="125">
        <v>2</v>
      </c>
      <c r="E65" s="424"/>
      <c r="F65" s="102">
        <v>0.45833333333333331</v>
      </c>
      <c r="G65" s="156">
        <v>19</v>
      </c>
      <c r="H65" s="102">
        <v>0.70833333333333304</v>
      </c>
      <c r="I65" s="156">
        <f t="shared" si="19"/>
        <v>19</v>
      </c>
      <c r="J65" s="102"/>
      <c r="K65" s="172" t="s">
        <v>1688</v>
      </c>
      <c r="L65" s="102"/>
      <c r="M65" s="172" t="s">
        <v>201</v>
      </c>
      <c r="N65" s="126">
        <f t="shared" si="20"/>
        <v>360</v>
      </c>
      <c r="O65" s="89">
        <v>1185</v>
      </c>
      <c r="P65" s="156">
        <f t="shared" si="21"/>
        <v>426600</v>
      </c>
      <c r="Q65" s="89">
        <v>2</v>
      </c>
      <c r="R65" s="90"/>
      <c r="S65" s="91">
        <f t="shared" si="22"/>
        <v>1185</v>
      </c>
      <c r="T65" s="91">
        <f t="shared" si="22"/>
        <v>426600</v>
      </c>
      <c r="U65" s="92"/>
      <c r="V65" s="92"/>
      <c r="W65" s="92"/>
      <c r="X65" s="92"/>
      <c r="Y65" s="93"/>
      <c r="Z65" s="94"/>
      <c r="AA65" s="94"/>
    </row>
    <row r="66" spans="1:27" s="95" customFormat="1" ht="29.25" customHeight="1" x14ac:dyDescent="0.25">
      <c r="A66" s="89">
        <v>10</v>
      </c>
      <c r="B66" s="396" t="s">
        <v>1794</v>
      </c>
      <c r="C66" s="171" t="s">
        <v>64</v>
      </c>
      <c r="D66" s="125">
        <v>2</v>
      </c>
      <c r="E66" s="424"/>
      <c r="F66" s="102">
        <v>0.45833333333333331</v>
      </c>
      <c r="G66" s="156">
        <v>19</v>
      </c>
      <c r="H66" s="102">
        <v>0.70833333333333304</v>
      </c>
      <c r="I66" s="156">
        <f t="shared" si="19"/>
        <v>19</v>
      </c>
      <c r="J66" s="102"/>
      <c r="K66" s="172" t="s">
        <v>1688</v>
      </c>
      <c r="L66" s="102"/>
      <c r="M66" s="172" t="s">
        <v>214</v>
      </c>
      <c r="N66" s="126">
        <f t="shared" si="20"/>
        <v>360</v>
      </c>
      <c r="O66" s="89">
        <v>279</v>
      </c>
      <c r="P66" s="156">
        <f t="shared" si="21"/>
        <v>100440</v>
      </c>
      <c r="Q66" s="89">
        <v>2</v>
      </c>
      <c r="R66" s="90"/>
      <c r="S66" s="91">
        <f t="shared" si="22"/>
        <v>279</v>
      </c>
      <c r="T66" s="91">
        <f t="shared" si="22"/>
        <v>100440</v>
      </c>
      <c r="U66" s="92"/>
      <c r="V66" s="92"/>
      <c r="W66" s="92"/>
      <c r="X66" s="92"/>
      <c r="Y66" s="93"/>
      <c r="Z66" s="94"/>
      <c r="AA66" s="94"/>
    </row>
    <row r="67" spans="1:27" s="95" customFormat="1" ht="35.25" customHeight="1" x14ac:dyDescent="0.25">
      <c r="A67" s="89">
        <v>11</v>
      </c>
      <c r="B67" s="396" t="s">
        <v>1801</v>
      </c>
      <c r="C67" s="171" t="s">
        <v>64</v>
      </c>
      <c r="D67" s="125">
        <v>2</v>
      </c>
      <c r="E67" s="424"/>
      <c r="F67" s="102">
        <v>0.45833333333333331</v>
      </c>
      <c r="G67" s="156">
        <v>19</v>
      </c>
      <c r="H67" s="102">
        <v>0.70833333333333304</v>
      </c>
      <c r="I67" s="156">
        <f t="shared" si="19"/>
        <v>19</v>
      </c>
      <c r="J67" s="102"/>
      <c r="K67" s="172" t="s">
        <v>1688</v>
      </c>
      <c r="L67" s="102"/>
      <c r="M67" s="172" t="s">
        <v>1802</v>
      </c>
      <c r="N67" s="126">
        <f t="shared" si="20"/>
        <v>360</v>
      </c>
      <c r="O67" s="89">
        <v>1917</v>
      </c>
      <c r="P67" s="156">
        <f t="shared" si="21"/>
        <v>690120</v>
      </c>
      <c r="Q67" s="89">
        <v>2</v>
      </c>
      <c r="R67" s="90"/>
      <c r="S67" s="91">
        <f t="shared" si="22"/>
        <v>1917</v>
      </c>
      <c r="T67" s="91">
        <f t="shared" si="22"/>
        <v>690120</v>
      </c>
      <c r="U67" s="92"/>
      <c r="V67" s="92"/>
      <c r="W67" s="92"/>
      <c r="X67" s="92"/>
      <c r="Y67" s="93"/>
      <c r="Z67" s="94"/>
      <c r="AA67" s="94"/>
    </row>
    <row r="68" spans="1:27" s="95" customFormat="1" ht="43.5" customHeight="1" x14ac:dyDescent="0.25">
      <c r="A68" s="89">
        <v>12</v>
      </c>
      <c r="B68" s="396" t="s">
        <v>1795</v>
      </c>
      <c r="C68" s="171" t="s">
        <v>61</v>
      </c>
      <c r="D68" s="125">
        <v>2</v>
      </c>
      <c r="E68" s="424"/>
      <c r="F68" s="102">
        <v>0.45833333333333331</v>
      </c>
      <c r="G68" s="156">
        <v>19</v>
      </c>
      <c r="H68" s="102">
        <v>0.70833333333333304</v>
      </c>
      <c r="I68" s="156">
        <f t="shared" si="19"/>
        <v>19</v>
      </c>
      <c r="J68" s="102"/>
      <c r="K68" s="172" t="s">
        <v>1688</v>
      </c>
      <c r="L68" s="102"/>
      <c r="M68" s="172" t="s">
        <v>213</v>
      </c>
      <c r="N68" s="126">
        <f t="shared" si="20"/>
        <v>360</v>
      </c>
      <c r="O68" s="89">
        <v>3703</v>
      </c>
      <c r="P68" s="156">
        <f t="shared" si="21"/>
        <v>1333080</v>
      </c>
      <c r="Q68" s="89">
        <v>2</v>
      </c>
      <c r="R68" s="90"/>
      <c r="S68" s="91">
        <f t="shared" si="22"/>
        <v>3703</v>
      </c>
      <c r="T68" s="91">
        <f t="shared" si="22"/>
        <v>1333080</v>
      </c>
      <c r="U68" s="92"/>
      <c r="V68" s="92"/>
      <c r="W68" s="92"/>
      <c r="X68" s="92"/>
      <c r="Y68" s="93"/>
      <c r="Z68" s="94"/>
      <c r="AA68" s="94"/>
    </row>
    <row r="69" spans="1:27" s="95" customFormat="1" ht="37.5" customHeight="1" x14ac:dyDescent="0.25">
      <c r="A69" s="89">
        <v>13</v>
      </c>
      <c r="B69" s="396" t="s">
        <v>1796</v>
      </c>
      <c r="C69" s="171" t="s">
        <v>63</v>
      </c>
      <c r="D69" s="125">
        <v>2.5</v>
      </c>
      <c r="E69" s="424"/>
      <c r="F69" s="102">
        <v>0.45833333333333331</v>
      </c>
      <c r="G69" s="156">
        <v>19</v>
      </c>
      <c r="H69" s="102">
        <v>0.70833333333333304</v>
      </c>
      <c r="I69" s="156">
        <f t="shared" si="19"/>
        <v>19</v>
      </c>
      <c r="J69" s="102"/>
      <c r="K69" s="172" t="s">
        <v>1688</v>
      </c>
      <c r="L69" s="102"/>
      <c r="M69" s="172" t="s">
        <v>269</v>
      </c>
      <c r="N69" s="126">
        <f t="shared" si="20"/>
        <v>360</v>
      </c>
      <c r="O69" s="89">
        <v>3516</v>
      </c>
      <c r="P69" s="156">
        <f t="shared" si="21"/>
        <v>1265760</v>
      </c>
      <c r="Q69" s="89">
        <v>2</v>
      </c>
      <c r="R69" s="90"/>
      <c r="S69" s="91">
        <f t="shared" si="22"/>
        <v>3516</v>
      </c>
      <c r="T69" s="91">
        <f t="shared" si="22"/>
        <v>1265760</v>
      </c>
      <c r="U69" s="92"/>
      <c r="V69" s="92"/>
      <c r="W69" s="92"/>
      <c r="X69" s="92"/>
      <c r="Y69" s="93"/>
      <c r="Z69" s="94"/>
      <c r="AA69" s="94"/>
    </row>
    <row r="70" spans="1:27" s="95" customFormat="1" ht="29.25" customHeight="1" x14ac:dyDescent="0.25">
      <c r="A70" s="89">
        <v>14</v>
      </c>
      <c r="B70" s="396" t="s">
        <v>1797</v>
      </c>
      <c r="C70" s="171" t="s">
        <v>60</v>
      </c>
      <c r="D70" s="125">
        <v>2</v>
      </c>
      <c r="E70" s="424"/>
      <c r="F70" s="102">
        <v>0.45833333333333331</v>
      </c>
      <c r="G70" s="156">
        <v>19</v>
      </c>
      <c r="H70" s="102">
        <v>0.70833333333333304</v>
      </c>
      <c r="I70" s="156">
        <f t="shared" si="19"/>
        <v>19</v>
      </c>
      <c r="J70" s="102"/>
      <c r="K70" s="172" t="s">
        <v>1688</v>
      </c>
      <c r="L70" s="102"/>
      <c r="M70" s="172" t="s">
        <v>277</v>
      </c>
      <c r="N70" s="126">
        <f t="shared" si="20"/>
        <v>360</v>
      </c>
      <c r="O70" s="89">
        <v>1481</v>
      </c>
      <c r="P70" s="156">
        <f t="shared" si="21"/>
        <v>533160</v>
      </c>
      <c r="Q70" s="89">
        <v>2</v>
      </c>
      <c r="R70" s="90"/>
      <c r="S70" s="91">
        <f t="shared" si="22"/>
        <v>1481</v>
      </c>
      <c r="T70" s="91">
        <f t="shared" si="22"/>
        <v>533160</v>
      </c>
      <c r="U70" s="92"/>
      <c r="V70" s="92"/>
      <c r="W70" s="92"/>
      <c r="X70" s="92"/>
      <c r="Y70" s="93"/>
      <c r="Z70" s="94"/>
      <c r="AA70" s="94"/>
    </row>
    <row r="71" spans="1:27" s="95" customFormat="1" ht="29.25" customHeight="1" x14ac:dyDescent="0.25">
      <c r="A71" s="89">
        <v>15</v>
      </c>
      <c r="B71" s="396" t="s">
        <v>1798</v>
      </c>
      <c r="C71" s="171" t="s">
        <v>60</v>
      </c>
      <c r="D71" s="125">
        <v>3</v>
      </c>
      <c r="E71" s="424"/>
      <c r="F71" s="102">
        <v>0.45833333333333331</v>
      </c>
      <c r="G71" s="156">
        <v>19</v>
      </c>
      <c r="H71" s="102">
        <v>0.70833333333333304</v>
      </c>
      <c r="I71" s="156">
        <f t="shared" si="19"/>
        <v>19</v>
      </c>
      <c r="J71" s="102"/>
      <c r="K71" s="172" t="s">
        <v>1688</v>
      </c>
      <c r="L71" s="102"/>
      <c r="M71" s="172" t="s">
        <v>279</v>
      </c>
      <c r="N71" s="126">
        <f t="shared" si="20"/>
        <v>360</v>
      </c>
      <c r="O71" s="89">
        <v>1481</v>
      </c>
      <c r="P71" s="156">
        <f t="shared" si="21"/>
        <v>533160</v>
      </c>
      <c r="Q71" s="89">
        <v>2</v>
      </c>
      <c r="R71" s="90"/>
      <c r="S71" s="91">
        <f t="shared" si="22"/>
        <v>1481</v>
      </c>
      <c r="T71" s="91">
        <f t="shared" si="22"/>
        <v>533160</v>
      </c>
      <c r="U71" s="92"/>
      <c r="V71" s="92"/>
      <c r="W71" s="92"/>
      <c r="X71" s="92"/>
      <c r="Y71" s="93"/>
      <c r="Z71" s="94"/>
      <c r="AA71" s="94"/>
    </row>
    <row r="72" spans="1:27" s="95" customFormat="1" ht="33.75" customHeight="1" x14ac:dyDescent="0.25">
      <c r="A72" s="89">
        <v>16</v>
      </c>
      <c r="B72" s="396" t="s">
        <v>1799</v>
      </c>
      <c r="C72" s="171" t="s">
        <v>28</v>
      </c>
      <c r="D72" s="125">
        <v>2</v>
      </c>
      <c r="E72" s="424"/>
      <c r="F72" s="102">
        <v>0.45833333333333331</v>
      </c>
      <c r="G72" s="156">
        <v>19</v>
      </c>
      <c r="H72" s="102">
        <v>0.70833333333333304</v>
      </c>
      <c r="I72" s="156">
        <f t="shared" ref="I72:I73" si="23">+G72</f>
        <v>19</v>
      </c>
      <c r="J72" s="102"/>
      <c r="K72" s="172" t="s">
        <v>1688</v>
      </c>
      <c r="L72" s="102"/>
      <c r="M72" s="172" t="s">
        <v>124</v>
      </c>
      <c r="N72" s="126">
        <f t="shared" ref="N72" si="24">VALUE(DAY(I72)*24*60+VALUE(HOUR(H72)*60+MINUTE(H72)))-SUM(VALUE(DAY(G72)*24*60+VALUE(HOUR(F72)*60+MINUTE(F72))))</f>
        <v>360</v>
      </c>
      <c r="O72" s="89">
        <v>1378</v>
      </c>
      <c r="P72" s="156">
        <f t="shared" ref="P72" si="25">O72*N72</f>
        <v>496080</v>
      </c>
      <c r="Q72" s="89">
        <v>2</v>
      </c>
      <c r="R72" s="90"/>
      <c r="S72" s="91">
        <f t="shared" ref="S72" si="26">O72</f>
        <v>1378</v>
      </c>
      <c r="T72" s="91">
        <f t="shared" ref="T72" si="27">P72</f>
        <v>496080</v>
      </c>
      <c r="U72" s="92"/>
      <c r="V72" s="92"/>
      <c r="W72" s="92"/>
      <c r="X72" s="92"/>
      <c r="Y72" s="93"/>
      <c r="Z72" s="94"/>
      <c r="AA72" s="94"/>
    </row>
    <row r="73" spans="1:27" s="95" customFormat="1" ht="40.5" customHeight="1" x14ac:dyDescent="0.25">
      <c r="A73" s="89">
        <v>17</v>
      </c>
      <c r="B73" s="396" t="s">
        <v>1704</v>
      </c>
      <c r="C73" s="171" t="s">
        <v>1</v>
      </c>
      <c r="D73" s="125">
        <v>3</v>
      </c>
      <c r="E73" s="424"/>
      <c r="F73" s="102">
        <v>0.45833333333333298</v>
      </c>
      <c r="G73" s="156">
        <v>19</v>
      </c>
      <c r="H73" s="102">
        <v>0.70833333333333304</v>
      </c>
      <c r="I73" s="156">
        <f t="shared" si="23"/>
        <v>19</v>
      </c>
      <c r="J73" s="102"/>
      <c r="K73" s="172" t="s">
        <v>1688</v>
      </c>
      <c r="L73" s="102"/>
      <c r="M73" s="172" t="s">
        <v>1710</v>
      </c>
      <c r="N73" s="126">
        <f t="shared" ref="N73:N77" si="28">VALUE(DAY(I73)*24*60+VALUE(HOUR(H73)*60+MINUTE(H73)))-SUM(VALUE(DAY(G73)*24*60+VALUE(HOUR(F73)*60+MINUTE(F73))))</f>
        <v>360</v>
      </c>
      <c r="O73" s="89">
        <v>3885</v>
      </c>
      <c r="P73" s="156">
        <f t="shared" ref="P73:P77" si="29">O73*N73</f>
        <v>1398600</v>
      </c>
      <c r="Q73" s="89">
        <v>2</v>
      </c>
      <c r="R73" s="90"/>
      <c r="S73" s="91">
        <f t="shared" ref="S73:S77" si="30">O73</f>
        <v>3885</v>
      </c>
      <c r="T73" s="91">
        <f t="shared" ref="T73:T77" si="31">P73</f>
        <v>1398600</v>
      </c>
      <c r="U73" s="92"/>
      <c r="V73" s="92"/>
      <c r="W73" s="92"/>
      <c r="X73" s="92"/>
      <c r="Y73" s="93"/>
      <c r="Z73" s="94"/>
      <c r="AA73" s="94"/>
    </row>
    <row r="74" spans="1:27" s="95" customFormat="1" ht="40.5" customHeight="1" x14ac:dyDescent="0.25">
      <c r="A74" s="89">
        <v>18</v>
      </c>
      <c r="B74" s="396" t="s">
        <v>1705</v>
      </c>
      <c r="C74" s="171" t="s">
        <v>58</v>
      </c>
      <c r="D74" s="125">
        <v>2</v>
      </c>
      <c r="E74" s="424"/>
      <c r="F74" s="102">
        <v>0.45833333333333298</v>
      </c>
      <c r="G74" s="156">
        <v>19</v>
      </c>
      <c r="H74" s="102">
        <v>0.70833333333333304</v>
      </c>
      <c r="I74" s="156">
        <f t="shared" ref="I74:I81" si="32">+G74</f>
        <v>19</v>
      </c>
      <c r="J74" s="102"/>
      <c r="K74" s="172" t="s">
        <v>1688</v>
      </c>
      <c r="L74" s="102"/>
      <c r="M74" s="172" t="s">
        <v>1711</v>
      </c>
      <c r="N74" s="126">
        <f t="shared" si="28"/>
        <v>360</v>
      </c>
      <c r="O74" s="89">
        <v>3284</v>
      </c>
      <c r="P74" s="156">
        <f t="shared" si="29"/>
        <v>1182240</v>
      </c>
      <c r="Q74" s="89">
        <v>2</v>
      </c>
      <c r="R74" s="90"/>
      <c r="S74" s="91">
        <f t="shared" si="30"/>
        <v>3284</v>
      </c>
      <c r="T74" s="91">
        <f t="shared" si="31"/>
        <v>1182240</v>
      </c>
      <c r="U74" s="92"/>
      <c r="V74" s="92"/>
      <c r="W74" s="92"/>
      <c r="X74" s="92"/>
      <c r="Y74" s="93"/>
      <c r="Z74" s="94"/>
      <c r="AA74" s="94"/>
    </row>
    <row r="75" spans="1:27" s="95" customFormat="1" ht="32.25" customHeight="1" x14ac:dyDescent="0.25">
      <c r="A75" s="89">
        <v>19</v>
      </c>
      <c r="B75" s="396" t="s">
        <v>1698</v>
      </c>
      <c r="C75" s="171" t="s">
        <v>1</v>
      </c>
      <c r="D75" s="125">
        <v>2</v>
      </c>
      <c r="E75" s="424"/>
      <c r="F75" s="102">
        <v>0.45833333333333298</v>
      </c>
      <c r="G75" s="156">
        <v>19</v>
      </c>
      <c r="H75" s="102">
        <v>0.70833333333333304</v>
      </c>
      <c r="I75" s="156">
        <f t="shared" si="32"/>
        <v>19</v>
      </c>
      <c r="J75" s="102"/>
      <c r="K75" s="172" t="s">
        <v>1688</v>
      </c>
      <c r="L75" s="102"/>
      <c r="M75" s="172" t="s">
        <v>1248</v>
      </c>
      <c r="N75" s="126">
        <f>VALUE(DAY(I75)*24*60+VALUE(HOUR(H75)*60+MINUTE(H75)))-SUM(VALUE(DAY(G75)*24*60+VALUE(HOUR(F75)*60+MINUTE(F75))))</f>
        <v>360</v>
      </c>
      <c r="O75" s="89">
        <v>1254</v>
      </c>
      <c r="P75" s="156">
        <f>O75*N75</f>
        <v>451440</v>
      </c>
      <c r="Q75" s="89">
        <v>2</v>
      </c>
      <c r="R75" s="90"/>
      <c r="S75" s="91">
        <f>O75</f>
        <v>1254</v>
      </c>
      <c r="T75" s="91">
        <f>P75</f>
        <v>451440</v>
      </c>
      <c r="U75" s="92"/>
      <c r="V75" s="92"/>
      <c r="W75" s="92"/>
      <c r="X75" s="92"/>
      <c r="Y75" s="93"/>
      <c r="Z75" s="94"/>
      <c r="AA75" s="94"/>
    </row>
    <row r="76" spans="1:27" s="95" customFormat="1" ht="40.5" customHeight="1" x14ac:dyDescent="0.25">
      <c r="A76" s="89">
        <v>20</v>
      </c>
      <c r="B76" s="396" t="s">
        <v>1706</v>
      </c>
      <c r="C76" s="171" t="s">
        <v>1</v>
      </c>
      <c r="D76" s="125">
        <v>2</v>
      </c>
      <c r="E76" s="424"/>
      <c r="F76" s="102">
        <v>0.45833333333333298</v>
      </c>
      <c r="G76" s="156">
        <v>19</v>
      </c>
      <c r="H76" s="102">
        <v>0.70833333333333304</v>
      </c>
      <c r="I76" s="156">
        <f t="shared" si="32"/>
        <v>19</v>
      </c>
      <c r="J76" s="102"/>
      <c r="K76" s="172" t="s">
        <v>1688</v>
      </c>
      <c r="L76" s="102"/>
      <c r="M76" s="172" t="s">
        <v>193</v>
      </c>
      <c r="N76" s="126">
        <f t="shared" si="28"/>
        <v>360</v>
      </c>
      <c r="O76" s="89">
        <v>1325</v>
      </c>
      <c r="P76" s="156">
        <f t="shared" si="29"/>
        <v>477000</v>
      </c>
      <c r="Q76" s="89">
        <v>2</v>
      </c>
      <c r="R76" s="90"/>
      <c r="S76" s="91">
        <f t="shared" si="30"/>
        <v>1325</v>
      </c>
      <c r="T76" s="91">
        <f t="shared" si="31"/>
        <v>477000</v>
      </c>
      <c r="U76" s="92"/>
      <c r="V76" s="92"/>
      <c r="W76" s="92"/>
      <c r="X76" s="92"/>
      <c r="Y76" s="93"/>
      <c r="Z76" s="94"/>
      <c r="AA76" s="94"/>
    </row>
    <row r="77" spans="1:27" s="95" customFormat="1" ht="40.5" customHeight="1" x14ac:dyDescent="0.25">
      <c r="A77" s="89">
        <v>21</v>
      </c>
      <c r="B77" s="396" t="s">
        <v>1707</v>
      </c>
      <c r="C77" s="171" t="s">
        <v>57</v>
      </c>
      <c r="D77" s="125">
        <v>2</v>
      </c>
      <c r="E77" s="424"/>
      <c r="F77" s="102">
        <v>0.45833333333333298</v>
      </c>
      <c r="G77" s="156">
        <v>19</v>
      </c>
      <c r="H77" s="102">
        <v>0.70833333333333304</v>
      </c>
      <c r="I77" s="156">
        <f t="shared" si="32"/>
        <v>19</v>
      </c>
      <c r="J77" s="102"/>
      <c r="K77" s="172" t="s">
        <v>1688</v>
      </c>
      <c r="L77" s="102"/>
      <c r="M77" s="172" t="s">
        <v>1712</v>
      </c>
      <c r="N77" s="126">
        <f t="shared" si="28"/>
        <v>360</v>
      </c>
      <c r="O77" s="89">
        <v>1593</v>
      </c>
      <c r="P77" s="156">
        <f t="shared" si="29"/>
        <v>573480</v>
      </c>
      <c r="Q77" s="89">
        <v>2</v>
      </c>
      <c r="R77" s="90"/>
      <c r="S77" s="91">
        <f t="shared" si="30"/>
        <v>1593</v>
      </c>
      <c r="T77" s="91">
        <f t="shared" si="31"/>
        <v>573480</v>
      </c>
      <c r="U77" s="92"/>
      <c r="V77" s="92"/>
      <c r="W77" s="92"/>
      <c r="X77" s="92"/>
      <c r="Y77" s="93"/>
      <c r="Z77" s="94"/>
      <c r="AA77" s="94"/>
    </row>
    <row r="78" spans="1:27" s="95" customFormat="1" ht="31.5" customHeight="1" x14ac:dyDescent="0.25">
      <c r="A78" s="89">
        <v>22</v>
      </c>
      <c r="B78" s="396" t="s">
        <v>1824</v>
      </c>
      <c r="C78" s="171" t="s">
        <v>59</v>
      </c>
      <c r="D78" s="125">
        <v>2</v>
      </c>
      <c r="E78" s="424"/>
      <c r="F78" s="102">
        <v>0.45833333333333298</v>
      </c>
      <c r="G78" s="156">
        <v>19</v>
      </c>
      <c r="H78" s="102">
        <v>0.70833333333333304</v>
      </c>
      <c r="I78" s="156">
        <f t="shared" si="32"/>
        <v>19</v>
      </c>
      <c r="J78" s="102"/>
      <c r="K78" s="172" t="s">
        <v>1688</v>
      </c>
      <c r="L78" s="102"/>
      <c r="M78" s="172" t="s">
        <v>1825</v>
      </c>
      <c r="N78" s="126">
        <f>VALUE(DAY(I78)*24*60+VALUE(HOUR(H78)*60+MINUTE(H78)))-SUM(VALUE(DAY(G78)*24*60+VALUE(HOUR(F78)*60+MINUTE(F78))))</f>
        <v>360</v>
      </c>
      <c r="O78" s="89">
        <v>1651</v>
      </c>
      <c r="P78" s="156">
        <f>O78*N78</f>
        <v>594360</v>
      </c>
      <c r="Q78" s="89">
        <v>2</v>
      </c>
      <c r="R78" s="90"/>
      <c r="S78" s="91">
        <f t="shared" ref="S78:T81" si="33">O78</f>
        <v>1651</v>
      </c>
      <c r="T78" s="91">
        <f t="shared" si="33"/>
        <v>594360</v>
      </c>
      <c r="U78" s="92"/>
      <c r="V78" s="92"/>
      <c r="W78" s="92"/>
      <c r="X78" s="92"/>
      <c r="Y78" s="93"/>
      <c r="Z78" s="94"/>
      <c r="AA78" s="94"/>
    </row>
    <row r="79" spans="1:27" s="95" customFormat="1" ht="31.5" customHeight="1" x14ac:dyDescent="0.25">
      <c r="A79" s="89">
        <v>23</v>
      </c>
      <c r="B79" s="396" t="s">
        <v>1720</v>
      </c>
      <c r="C79" s="171" t="s">
        <v>60</v>
      </c>
      <c r="D79" s="125">
        <v>2</v>
      </c>
      <c r="E79" s="424"/>
      <c r="F79" s="102">
        <v>0.45833333333333298</v>
      </c>
      <c r="G79" s="156">
        <v>19</v>
      </c>
      <c r="H79" s="102">
        <v>0.70833333333333304</v>
      </c>
      <c r="I79" s="156">
        <f t="shared" si="32"/>
        <v>19</v>
      </c>
      <c r="J79" s="102"/>
      <c r="K79" s="172" t="s">
        <v>1688</v>
      </c>
      <c r="L79" s="102"/>
      <c r="M79" s="172" t="s">
        <v>160</v>
      </c>
      <c r="N79" s="126">
        <f>VALUE(DAY(I79)*24*60+VALUE(HOUR(H79)*60+MINUTE(H79)))-SUM(VALUE(DAY(G79)*24*60+VALUE(HOUR(F79)*60+MINUTE(F79))))</f>
        <v>360</v>
      </c>
      <c r="O79" s="89">
        <v>1561</v>
      </c>
      <c r="P79" s="156">
        <f>O79*N79</f>
        <v>561960</v>
      </c>
      <c r="Q79" s="89">
        <v>2</v>
      </c>
      <c r="R79" s="90"/>
      <c r="S79" s="91">
        <f t="shared" si="33"/>
        <v>1561</v>
      </c>
      <c r="T79" s="91">
        <f t="shared" si="33"/>
        <v>561960</v>
      </c>
      <c r="U79" s="92"/>
      <c r="V79" s="92"/>
      <c r="W79" s="92"/>
      <c r="X79" s="92"/>
      <c r="Y79" s="93"/>
      <c r="Z79" s="94"/>
      <c r="AA79" s="94"/>
    </row>
    <row r="80" spans="1:27" s="95" customFormat="1" ht="31.5" customHeight="1" x14ac:dyDescent="0.25">
      <c r="A80" s="89">
        <v>24</v>
      </c>
      <c r="B80" s="396" t="s">
        <v>1721</v>
      </c>
      <c r="C80" s="171" t="s">
        <v>60</v>
      </c>
      <c r="D80" s="125">
        <v>2.5</v>
      </c>
      <c r="E80" s="424"/>
      <c r="F80" s="102">
        <v>0.45833333333333298</v>
      </c>
      <c r="G80" s="156">
        <v>19</v>
      </c>
      <c r="H80" s="102">
        <v>0.70833333333333304</v>
      </c>
      <c r="I80" s="156">
        <f t="shared" si="32"/>
        <v>19</v>
      </c>
      <c r="J80" s="102"/>
      <c r="K80" s="172" t="s">
        <v>1688</v>
      </c>
      <c r="L80" s="102"/>
      <c r="M80" s="172" t="s">
        <v>1733</v>
      </c>
      <c r="N80" s="126">
        <f>VALUE(DAY(I80)*24*60+VALUE(HOUR(H80)*60+MINUTE(H80)))-SUM(VALUE(DAY(G80)*24*60+VALUE(HOUR(F80)*60+MINUTE(F80))))</f>
        <v>360</v>
      </c>
      <c r="O80" s="89">
        <v>1215</v>
      </c>
      <c r="P80" s="156">
        <f>O80*N80</f>
        <v>437400</v>
      </c>
      <c r="Q80" s="89">
        <v>2</v>
      </c>
      <c r="R80" s="90"/>
      <c r="S80" s="91">
        <f t="shared" si="33"/>
        <v>1215</v>
      </c>
      <c r="T80" s="91">
        <f t="shared" si="33"/>
        <v>437400</v>
      </c>
      <c r="U80" s="92"/>
      <c r="V80" s="92"/>
      <c r="W80" s="92"/>
      <c r="X80" s="92"/>
      <c r="Y80" s="93"/>
      <c r="Z80" s="94"/>
      <c r="AA80" s="94"/>
    </row>
    <row r="81" spans="1:27" s="95" customFormat="1" ht="31.5" customHeight="1" x14ac:dyDescent="0.25">
      <c r="A81" s="89">
        <v>25</v>
      </c>
      <c r="B81" s="396" t="s">
        <v>1734</v>
      </c>
      <c r="C81" s="171" t="s">
        <v>60</v>
      </c>
      <c r="D81" s="125">
        <v>2.5</v>
      </c>
      <c r="E81" s="424"/>
      <c r="F81" s="102">
        <v>0.45833333333333298</v>
      </c>
      <c r="G81" s="156">
        <v>19</v>
      </c>
      <c r="H81" s="102">
        <v>0.70833333333333304</v>
      </c>
      <c r="I81" s="156">
        <f t="shared" si="32"/>
        <v>19</v>
      </c>
      <c r="J81" s="102"/>
      <c r="K81" s="172" t="s">
        <v>1688</v>
      </c>
      <c r="L81" s="102"/>
      <c r="M81" s="172" t="s">
        <v>163</v>
      </c>
      <c r="N81" s="126">
        <f>VALUE(DAY(I81)*24*60+VALUE(HOUR(H81)*60+MINUTE(H81)))-SUM(VALUE(DAY(G81)*24*60+VALUE(HOUR(F81)*60+MINUTE(F81))))</f>
        <v>360</v>
      </c>
      <c r="O81" s="89">
        <v>1312</v>
      </c>
      <c r="P81" s="156">
        <f>O81*N81</f>
        <v>472320</v>
      </c>
      <c r="Q81" s="89">
        <v>2</v>
      </c>
      <c r="R81" s="90"/>
      <c r="S81" s="91">
        <f t="shared" si="33"/>
        <v>1312</v>
      </c>
      <c r="T81" s="91">
        <f t="shared" si="33"/>
        <v>472320</v>
      </c>
      <c r="U81" s="92"/>
      <c r="V81" s="92"/>
      <c r="W81" s="92"/>
      <c r="X81" s="92"/>
      <c r="Y81" s="93"/>
      <c r="Z81" s="94"/>
      <c r="AA81" s="94"/>
    </row>
    <row r="82" spans="1:27" s="95" customFormat="1" ht="30.75" customHeight="1" x14ac:dyDescent="0.25">
      <c r="A82" s="701" t="s">
        <v>1740</v>
      </c>
      <c r="B82" s="702"/>
      <c r="C82" s="702"/>
      <c r="D82" s="702"/>
      <c r="E82" s="702"/>
      <c r="F82" s="702"/>
      <c r="G82" s="702"/>
      <c r="H82" s="702"/>
      <c r="I82" s="702"/>
      <c r="J82" s="702"/>
      <c r="K82" s="702"/>
      <c r="L82" s="702"/>
      <c r="M82" s="702"/>
      <c r="N82" s="702"/>
      <c r="O82" s="702"/>
      <c r="P82" s="702"/>
      <c r="Q82" s="703"/>
      <c r="R82" s="90"/>
      <c r="S82" s="91"/>
      <c r="T82" s="91"/>
      <c r="U82" s="91"/>
      <c r="V82" s="92"/>
      <c r="W82" s="92"/>
      <c r="X82" s="92"/>
      <c r="Y82" s="93"/>
      <c r="Z82" s="94"/>
      <c r="AA82" s="94"/>
    </row>
    <row r="83" spans="1:27" s="95" customFormat="1" ht="40.5" customHeight="1" x14ac:dyDescent="0.25">
      <c r="A83" s="167" t="s">
        <v>7</v>
      </c>
      <c r="B83" s="168" t="s">
        <v>147</v>
      </c>
      <c r="C83" s="89" t="s">
        <v>148</v>
      </c>
      <c r="D83" s="89">
        <v>70</v>
      </c>
      <c r="E83" s="169">
        <v>0.47916666666666669</v>
      </c>
      <c r="F83" s="102">
        <v>0.72916666666666663</v>
      </c>
      <c r="G83" s="156">
        <v>19</v>
      </c>
      <c r="H83" s="102">
        <v>0.99930555555555556</v>
      </c>
      <c r="I83" s="156">
        <f>+G83</f>
        <v>19</v>
      </c>
      <c r="J83" s="168"/>
      <c r="K83" s="165" t="s">
        <v>150</v>
      </c>
      <c r="L83" s="170"/>
      <c r="M83" s="158"/>
      <c r="N83" s="158"/>
      <c r="O83" s="158"/>
      <c r="P83" s="89"/>
      <c r="Q83" s="89"/>
      <c r="R83" s="90"/>
      <c r="S83" s="91"/>
      <c r="T83" s="91"/>
      <c r="U83" s="91"/>
      <c r="V83" s="92"/>
      <c r="W83" s="92"/>
      <c r="X83" s="92"/>
      <c r="Y83" s="93"/>
      <c r="Z83" s="94"/>
      <c r="AA83" s="94"/>
    </row>
    <row r="84" spans="1:27" s="95" customFormat="1" ht="26.25" customHeight="1" x14ac:dyDescent="0.25">
      <c r="A84" s="167" t="s">
        <v>8</v>
      </c>
      <c r="B84" s="698" t="s">
        <v>1827</v>
      </c>
      <c r="C84" s="699"/>
      <c r="D84" s="699"/>
      <c r="E84" s="699"/>
      <c r="F84" s="699"/>
      <c r="G84" s="699"/>
      <c r="H84" s="699"/>
      <c r="I84" s="699"/>
      <c r="J84" s="699"/>
      <c r="K84" s="699"/>
      <c r="L84" s="699"/>
      <c r="M84" s="699"/>
      <c r="N84" s="699"/>
      <c r="O84" s="699"/>
      <c r="P84" s="699"/>
      <c r="Q84" s="700"/>
      <c r="R84" s="90"/>
      <c r="S84" s="91"/>
      <c r="T84" s="91"/>
      <c r="U84" s="91"/>
      <c r="V84" s="92"/>
      <c r="W84" s="92"/>
      <c r="X84" s="92"/>
      <c r="Y84" s="93"/>
      <c r="Z84" s="94"/>
      <c r="AA84" s="94"/>
    </row>
    <row r="85" spans="1:27" s="95" customFormat="1" ht="30.75" customHeight="1" x14ac:dyDescent="0.25">
      <c r="A85" s="89">
        <v>1</v>
      </c>
      <c r="B85" s="396" t="s">
        <v>1808</v>
      </c>
      <c r="C85" s="171" t="s">
        <v>56</v>
      </c>
      <c r="D85" s="125">
        <v>4.5</v>
      </c>
      <c r="E85" s="424"/>
      <c r="F85" s="102">
        <v>0.72916666666666663</v>
      </c>
      <c r="G85" s="156">
        <v>19</v>
      </c>
      <c r="H85" s="102">
        <v>0.99930555555555556</v>
      </c>
      <c r="I85" s="156">
        <f t="shared" ref="I85:I86" si="34">+G85</f>
        <v>19</v>
      </c>
      <c r="J85" s="102"/>
      <c r="K85" s="172" t="s">
        <v>1688</v>
      </c>
      <c r="L85" s="102"/>
      <c r="M85" s="172" t="s">
        <v>283</v>
      </c>
      <c r="N85" s="126">
        <f t="shared" ref="N85:N96" si="35">VALUE(DAY(I85)*24*60+VALUE(HOUR(H85)*60+MINUTE(H85)))-SUM(VALUE(DAY(G85)*24*60+VALUE(HOUR(F85)*60+MINUTE(F85))))</f>
        <v>389</v>
      </c>
      <c r="O85" s="89">
        <v>3651</v>
      </c>
      <c r="P85" s="156">
        <f t="shared" ref="P85:P96" si="36">O85*N85</f>
        <v>1420239</v>
      </c>
      <c r="Q85" s="89">
        <v>2</v>
      </c>
      <c r="R85" s="90"/>
      <c r="S85" s="91">
        <f t="shared" ref="S85:T96" si="37">O85</f>
        <v>3651</v>
      </c>
      <c r="T85" s="91">
        <f t="shared" si="37"/>
        <v>1420239</v>
      </c>
      <c r="U85" s="92"/>
      <c r="V85" s="92"/>
      <c r="W85" s="92"/>
      <c r="X85" s="92"/>
      <c r="Y85" s="93"/>
      <c r="Z85" s="94"/>
      <c r="AA85" s="94"/>
    </row>
    <row r="86" spans="1:27" s="95" customFormat="1" ht="30.75" customHeight="1" x14ac:dyDescent="0.25">
      <c r="A86" s="89">
        <v>2</v>
      </c>
      <c r="B86" s="396" t="s">
        <v>1809</v>
      </c>
      <c r="C86" s="171" t="s">
        <v>63</v>
      </c>
      <c r="D86" s="125">
        <v>3</v>
      </c>
      <c r="E86" s="424"/>
      <c r="F86" s="102">
        <v>0.72916666666666663</v>
      </c>
      <c r="G86" s="156">
        <v>19</v>
      </c>
      <c r="H86" s="102">
        <v>0.99930555555555556</v>
      </c>
      <c r="I86" s="156">
        <f t="shared" si="34"/>
        <v>19</v>
      </c>
      <c r="J86" s="102"/>
      <c r="K86" s="172" t="s">
        <v>1688</v>
      </c>
      <c r="L86" s="102"/>
      <c r="M86" s="172" t="s">
        <v>184</v>
      </c>
      <c r="N86" s="126">
        <f t="shared" si="35"/>
        <v>389</v>
      </c>
      <c r="O86" s="89">
        <v>2452</v>
      </c>
      <c r="P86" s="156">
        <f t="shared" si="36"/>
        <v>953828</v>
      </c>
      <c r="Q86" s="89">
        <v>2</v>
      </c>
      <c r="R86" s="90"/>
      <c r="S86" s="91">
        <f t="shared" si="37"/>
        <v>2452</v>
      </c>
      <c r="T86" s="91">
        <f t="shared" si="37"/>
        <v>953828</v>
      </c>
      <c r="U86" s="92"/>
      <c r="V86" s="92"/>
      <c r="W86" s="92"/>
      <c r="X86" s="92"/>
      <c r="Y86" s="93"/>
      <c r="Z86" s="94"/>
      <c r="AA86" s="94"/>
    </row>
    <row r="87" spans="1:27" s="95" customFormat="1" ht="30.75" customHeight="1" x14ac:dyDescent="0.25">
      <c r="A87" s="89">
        <v>3</v>
      </c>
      <c r="B87" s="396" t="s">
        <v>1810</v>
      </c>
      <c r="C87" s="171" t="s">
        <v>57</v>
      </c>
      <c r="D87" s="125">
        <v>2.5</v>
      </c>
      <c r="E87" s="424"/>
      <c r="F87" s="102">
        <v>0.72916666666666663</v>
      </c>
      <c r="G87" s="156">
        <v>19</v>
      </c>
      <c r="H87" s="102">
        <v>0.999305555555556</v>
      </c>
      <c r="I87" s="156">
        <f t="shared" ref="I87:I96" si="38">+G87</f>
        <v>19</v>
      </c>
      <c r="J87" s="102"/>
      <c r="K87" s="172" t="s">
        <v>1688</v>
      </c>
      <c r="L87" s="102"/>
      <c r="M87" s="172" t="s">
        <v>1811</v>
      </c>
      <c r="N87" s="126">
        <f t="shared" si="35"/>
        <v>389</v>
      </c>
      <c r="O87" s="89">
        <v>1564</v>
      </c>
      <c r="P87" s="156">
        <f t="shared" si="36"/>
        <v>608396</v>
      </c>
      <c r="Q87" s="89">
        <v>2</v>
      </c>
      <c r="R87" s="90"/>
      <c r="S87" s="91">
        <f t="shared" si="37"/>
        <v>1564</v>
      </c>
      <c r="T87" s="91">
        <f t="shared" si="37"/>
        <v>608396</v>
      </c>
      <c r="U87" s="92"/>
      <c r="V87" s="92"/>
      <c r="W87" s="92"/>
      <c r="X87" s="92"/>
      <c r="Y87" s="93"/>
      <c r="Z87" s="94"/>
      <c r="AA87" s="94"/>
    </row>
    <row r="88" spans="1:27" s="95" customFormat="1" ht="30.75" customHeight="1" x14ac:dyDescent="0.25">
      <c r="A88" s="89">
        <v>4</v>
      </c>
      <c r="B88" s="396" t="s">
        <v>1812</v>
      </c>
      <c r="C88" s="171" t="s">
        <v>64</v>
      </c>
      <c r="D88" s="125">
        <v>1.5</v>
      </c>
      <c r="E88" s="424"/>
      <c r="F88" s="102">
        <v>0.72916666666666696</v>
      </c>
      <c r="G88" s="156">
        <v>19</v>
      </c>
      <c r="H88" s="102">
        <v>0.999305555555556</v>
      </c>
      <c r="I88" s="156">
        <f t="shared" si="38"/>
        <v>19</v>
      </c>
      <c r="J88" s="102"/>
      <c r="K88" s="172" t="s">
        <v>1688</v>
      </c>
      <c r="L88" s="102"/>
      <c r="M88" s="172" t="s">
        <v>145</v>
      </c>
      <c r="N88" s="126">
        <f t="shared" si="35"/>
        <v>389</v>
      </c>
      <c r="O88" s="89">
        <v>1562</v>
      </c>
      <c r="P88" s="156">
        <f t="shared" si="36"/>
        <v>607618</v>
      </c>
      <c r="Q88" s="89">
        <v>2</v>
      </c>
      <c r="R88" s="90"/>
      <c r="S88" s="91">
        <f t="shared" si="37"/>
        <v>1562</v>
      </c>
      <c r="T88" s="91">
        <f t="shared" si="37"/>
        <v>607618</v>
      </c>
      <c r="U88" s="92"/>
      <c r="V88" s="92"/>
      <c r="W88" s="92"/>
      <c r="X88" s="92"/>
      <c r="Y88" s="93"/>
      <c r="Z88" s="94"/>
      <c r="AA88" s="94"/>
    </row>
    <row r="89" spans="1:27" s="95" customFormat="1" ht="30.75" customHeight="1" x14ac:dyDescent="0.25">
      <c r="A89" s="89">
        <v>5</v>
      </c>
      <c r="B89" s="396" t="s">
        <v>1715</v>
      </c>
      <c r="C89" s="171" t="s">
        <v>56</v>
      </c>
      <c r="D89" s="125">
        <v>4</v>
      </c>
      <c r="E89" s="424"/>
      <c r="F89" s="102">
        <v>0.72916666666666696</v>
      </c>
      <c r="G89" s="156">
        <v>19</v>
      </c>
      <c r="H89" s="102">
        <v>0.999305555555556</v>
      </c>
      <c r="I89" s="156">
        <f t="shared" si="38"/>
        <v>19</v>
      </c>
      <c r="J89" s="102"/>
      <c r="K89" s="172" t="s">
        <v>1688</v>
      </c>
      <c r="L89" s="102"/>
      <c r="M89" s="172" t="s">
        <v>164</v>
      </c>
      <c r="N89" s="126">
        <f t="shared" si="35"/>
        <v>389</v>
      </c>
      <c r="O89" s="89">
        <v>5562</v>
      </c>
      <c r="P89" s="156">
        <f t="shared" si="36"/>
        <v>2163618</v>
      </c>
      <c r="Q89" s="89">
        <v>2</v>
      </c>
      <c r="R89" s="90"/>
      <c r="S89" s="91">
        <f t="shared" si="37"/>
        <v>5562</v>
      </c>
      <c r="T89" s="91">
        <f t="shared" si="37"/>
        <v>2163618</v>
      </c>
      <c r="U89" s="92"/>
      <c r="V89" s="92"/>
      <c r="W89" s="92"/>
      <c r="X89" s="92"/>
      <c r="Y89" s="93"/>
      <c r="Z89" s="94"/>
      <c r="AA89" s="94"/>
    </row>
    <row r="90" spans="1:27" s="95" customFormat="1" ht="30.75" customHeight="1" x14ac:dyDescent="0.25">
      <c r="A90" s="89">
        <v>6</v>
      </c>
      <c r="B90" s="396" t="s">
        <v>1716</v>
      </c>
      <c r="C90" s="171" t="s">
        <v>59</v>
      </c>
      <c r="D90" s="125">
        <v>2.5</v>
      </c>
      <c r="E90" s="424"/>
      <c r="F90" s="102">
        <v>0.72916666666666696</v>
      </c>
      <c r="G90" s="156">
        <v>19</v>
      </c>
      <c r="H90" s="102">
        <v>0.999305555555556</v>
      </c>
      <c r="I90" s="156">
        <f t="shared" si="38"/>
        <v>19</v>
      </c>
      <c r="J90" s="102"/>
      <c r="K90" s="172" t="s">
        <v>1688</v>
      </c>
      <c r="L90" s="102"/>
      <c r="M90" s="172" t="s">
        <v>313</v>
      </c>
      <c r="N90" s="126">
        <f t="shared" si="35"/>
        <v>389</v>
      </c>
      <c r="O90" s="89">
        <v>1585</v>
      </c>
      <c r="P90" s="156">
        <f t="shared" si="36"/>
        <v>616565</v>
      </c>
      <c r="Q90" s="89">
        <v>2</v>
      </c>
      <c r="R90" s="90"/>
      <c r="S90" s="91">
        <f t="shared" si="37"/>
        <v>1585</v>
      </c>
      <c r="T90" s="91">
        <f t="shared" si="37"/>
        <v>616565</v>
      </c>
      <c r="U90" s="92"/>
      <c r="V90" s="92"/>
      <c r="W90" s="92"/>
      <c r="X90" s="92"/>
      <c r="Y90" s="93"/>
      <c r="Z90" s="94"/>
      <c r="AA90" s="94"/>
    </row>
    <row r="91" spans="1:27" s="95" customFormat="1" ht="30" x14ac:dyDescent="0.25">
      <c r="A91" s="89">
        <v>7</v>
      </c>
      <c r="B91" s="396" t="s">
        <v>1717</v>
      </c>
      <c r="C91" s="171" t="s">
        <v>62</v>
      </c>
      <c r="D91" s="125">
        <v>3.5</v>
      </c>
      <c r="E91" s="424"/>
      <c r="F91" s="102">
        <v>0.72916666666666696</v>
      </c>
      <c r="G91" s="156">
        <v>19</v>
      </c>
      <c r="H91" s="102">
        <v>0.999305555555556</v>
      </c>
      <c r="I91" s="156">
        <f t="shared" si="38"/>
        <v>19</v>
      </c>
      <c r="J91" s="102"/>
      <c r="K91" s="172" t="s">
        <v>1688</v>
      </c>
      <c r="L91" s="102"/>
      <c r="M91" s="172" t="s">
        <v>1731</v>
      </c>
      <c r="N91" s="126">
        <f t="shared" si="35"/>
        <v>389</v>
      </c>
      <c r="O91" s="89">
        <v>2812</v>
      </c>
      <c r="P91" s="156">
        <f t="shared" si="36"/>
        <v>1093868</v>
      </c>
      <c r="Q91" s="89">
        <v>2</v>
      </c>
      <c r="R91" s="90"/>
      <c r="S91" s="91">
        <f t="shared" si="37"/>
        <v>2812</v>
      </c>
      <c r="T91" s="91">
        <f t="shared" si="37"/>
        <v>1093868</v>
      </c>
      <c r="U91" s="92"/>
      <c r="V91" s="92"/>
      <c r="W91" s="92"/>
      <c r="X91" s="92"/>
      <c r="Y91" s="93"/>
      <c r="Z91" s="94"/>
      <c r="AA91" s="94"/>
    </row>
    <row r="92" spans="1:27" s="95" customFormat="1" ht="34.5" customHeight="1" x14ac:dyDescent="0.25">
      <c r="A92" s="89">
        <v>8</v>
      </c>
      <c r="B92" s="396" t="s">
        <v>1722</v>
      </c>
      <c r="C92" s="171" t="s">
        <v>63</v>
      </c>
      <c r="D92" s="125">
        <v>5.5</v>
      </c>
      <c r="E92" s="424"/>
      <c r="F92" s="102">
        <v>0.72916666666666696</v>
      </c>
      <c r="G92" s="156">
        <v>19</v>
      </c>
      <c r="H92" s="102">
        <v>0.999305555555556</v>
      </c>
      <c r="I92" s="156">
        <f t="shared" si="38"/>
        <v>19</v>
      </c>
      <c r="J92" s="102"/>
      <c r="K92" s="172" t="s">
        <v>1688</v>
      </c>
      <c r="L92" s="102"/>
      <c r="M92" s="172" t="s">
        <v>292</v>
      </c>
      <c r="N92" s="126">
        <f t="shared" si="35"/>
        <v>389</v>
      </c>
      <c r="O92" s="89">
        <v>6381</v>
      </c>
      <c r="P92" s="156">
        <f t="shared" si="36"/>
        <v>2482209</v>
      </c>
      <c r="Q92" s="89">
        <v>2</v>
      </c>
      <c r="R92" s="90"/>
      <c r="S92" s="91">
        <f t="shared" si="37"/>
        <v>6381</v>
      </c>
      <c r="T92" s="91">
        <f t="shared" si="37"/>
        <v>2482209</v>
      </c>
      <c r="U92" s="92"/>
      <c r="V92" s="92"/>
      <c r="W92" s="92"/>
      <c r="X92" s="92"/>
      <c r="Y92" s="93"/>
      <c r="Z92" s="94"/>
      <c r="AA92" s="94"/>
    </row>
    <row r="93" spans="1:27" s="95" customFormat="1" ht="27.75" customHeight="1" x14ac:dyDescent="0.25">
      <c r="A93" s="89">
        <v>9</v>
      </c>
      <c r="B93" s="396" t="s">
        <v>1806</v>
      </c>
      <c r="C93" s="171" t="s">
        <v>63</v>
      </c>
      <c r="D93" s="125">
        <v>3</v>
      </c>
      <c r="E93" s="424"/>
      <c r="F93" s="102">
        <v>0.72916666666666696</v>
      </c>
      <c r="G93" s="156">
        <v>19</v>
      </c>
      <c r="H93" s="102">
        <v>0.999305555555556</v>
      </c>
      <c r="I93" s="156">
        <f t="shared" si="38"/>
        <v>19</v>
      </c>
      <c r="J93" s="102"/>
      <c r="K93" s="172" t="s">
        <v>1688</v>
      </c>
      <c r="L93" s="102"/>
      <c r="M93" s="172" t="s">
        <v>1807</v>
      </c>
      <c r="N93" s="126">
        <f t="shared" si="35"/>
        <v>389</v>
      </c>
      <c r="O93" s="89">
        <v>8020</v>
      </c>
      <c r="P93" s="156">
        <f t="shared" si="36"/>
        <v>3119780</v>
      </c>
      <c r="Q93" s="89">
        <v>2</v>
      </c>
      <c r="R93" s="90"/>
      <c r="S93" s="91">
        <f t="shared" si="37"/>
        <v>8020</v>
      </c>
      <c r="T93" s="91">
        <f t="shared" si="37"/>
        <v>3119780</v>
      </c>
      <c r="U93" s="92"/>
      <c r="V93" s="92"/>
      <c r="W93" s="92"/>
      <c r="X93" s="92"/>
      <c r="Y93" s="93"/>
      <c r="Z93" s="94"/>
      <c r="AA93" s="94"/>
    </row>
    <row r="94" spans="1:27" s="95" customFormat="1" ht="27.75" customHeight="1" x14ac:dyDescent="0.25">
      <c r="A94" s="89">
        <v>10</v>
      </c>
      <c r="B94" s="396" t="s">
        <v>1723</v>
      </c>
      <c r="C94" s="171" t="s">
        <v>57</v>
      </c>
      <c r="D94" s="125">
        <v>4.5</v>
      </c>
      <c r="E94" s="424"/>
      <c r="F94" s="102">
        <v>0.72916666666666696</v>
      </c>
      <c r="G94" s="156">
        <v>19</v>
      </c>
      <c r="H94" s="102">
        <v>0.999305555555556</v>
      </c>
      <c r="I94" s="156">
        <f t="shared" si="38"/>
        <v>19</v>
      </c>
      <c r="J94" s="102"/>
      <c r="K94" s="172" t="s">
        <v>1688</v>
      </c>
      <c r="L94" s="102"/>
      <c r="M94" s="172" t="s">
        <v>281</v>
      </c>
      <c r="N94" s="126">
        <f t="shared" si="35"/>
        <v>389</v>
      </c>
      <c r="O94" s="89">
        <v>2936</v>
      </c>
      <c r="P94" s="156">
        <f t="shared" si="36"/>
        <v>1142104</v>
      </c>
      <c r="Q94" s="89">
        <v>2</v>
      </c>
      <c r="R94" s="90"/>
      <c r="S94" s="91">
        <f t="shared" si="37"/>
        <v>2936</v>
      </c>
      <c r="T94" s="91">
        <f t="shared" si="37"/>
        <v>1142104</v>
      </c>
      <c r="U94" s="92"/>
      <c r="V94" s="92"/>
      <c r="W94" s="92"/>
      <c r="X94" s="92"/>
      <c r="Y94" s="93"/>
      <c r="Z94" s="94"/>
      <c r="AA94" s="94"/>
    </row>
    <row r="95" spans="1:27" s="95" customFormat="1" ht="27.75" customHeight="1" x14ac:dyDescent="0.25">
      <c r="A95" s="89">
        <v>11</v>
      </c>
      <c r="B95" s="396" t="s">
        <v>1724</v>
      </c>
      <c r="C95" s="171" t="s">
        <v>57</v>
      </c>
      <c r="D95" s="125">
        <v>3.5</v>
      </c>
      <c r="E95" s="424"/>
      <c r="F95" s="102">
        <v>0.72916666666666696</v>
      </c>
      <c r="G95" s="156">
        <v>19</v>
      </c>
      <c r="H95" s="102">
        <v>0.999305555555556</v>
      </c>
      <c r="I95" s="156">
        <f t="shared" si="38"/>
        <v>19</v>
      </c>
      <c r="J95" s="102"/>
      <c r="K95" s="172" t="s">
        <v>1688</v>
      </c>
      <c r="L95" s="102"/>
      <c r="M95" s="172" t="s">
        <v>153</v>
      </c>
      <c r="N95" s="126">
        <f t="shared" si="35"/>
        <v>389</v>
      </c>
      <c r="O95" s="89">
        <v>3732</v>
      </c>
      <c r="P95" s="156">
        <f t="shared" si="36"/>
        <v>1451748</v>
      </c>
      <c r="Q95" s="89">
        <v>2</v>
      </c>
      <c r="R95" s="90"/>
      <c r="S95" s="91">
        <f t="shared" si="37"/>
        <v>3732</v>
      </c>
      <c r="T95" s="91">
        <f t="shared" si="37"/>
        <v>1451748</v>
      </c>
      <c r="U95" s="92"/>
      <c r="V95" s="92"/>
      <c r="W95" s="92"/>
      <c r="X95" s="92"/>
      <c r="Y95" s="93"/>
      <c r="Z95" s="94"/>
      <c r="AA95" s="94"/>
    </row>
    <row r="96" spans="1:27" s="95" customFormat="1" ht="27.75" customHeight="1" x14ac:dyDescent="0.25">
      <c r="A96" s="89">
        <v>12</v>
      </c>
      <c r="B96" s="396" t="s">
        <v>1354</v>
      </c>
      <c r="C96" s="171" t="s">
        <v>63</v>
      </c>
      <c r="D96" s="125">
        <v>1.5</v>
      </c>
      <c r="E96" s="424"/>
      <c r="F96" s="102">
        <v>0.72916666666666696</v>
      </c>
      <c r="G96" s="156">
        <v>19</v>
      </c>
      <c r="H96" s="102">
        <v>0.999305555555556</v>
      </c>
      <c r="I96" s="156">
        <f t="shared" si="38"/>
        <v>19</v>
      </c>
      <c r="J96" s="102"/>
      <c r="K96" s="172" t="s">
        <v>1688</v>
      </c>
      <c r="L96" s="102"/>
      <c r="M96" s="172" t="s">
        <v>1355</v>
      </c>
      <c r="N96" s="126">
        <f t="shared" si="35"/>
        <v>389</v>
      </c>
      <c r="O96" s="89">
        <v>2555</v>
      </c>
      <c r="P96" s="156">
        <f t="shared" si="36"/>
        <v>993895</v>
      </c>
      <c r="Q96" s="89">
        <v>2</v>
      </c>
      <c r="R96" s="90"/>
      <c r="S96" s="91">
        <f t="shared" si="37"/>
        <v>2555</v>
      </c>
      <c r="T96" s="91">
        <f t="shared" si="37"/>
        <v>993895</v>
      </c>
      <c r="U96" s="92"/>
      <c r="V96" s="92"/>
      <c r="W96" s="92"/>
      <c r="X96" s="92"/>
      <c r="Y96" s="93"/>
      <c r="Z96" s="94"/>
      <c r="AA96" s="94"/>
    </row>
    <row r="97" spans="1:28" s="95" customFormat="1" ht="34.5" customHeight="1" x14ac:dyDescent="0.25">
      <c r="A97" s="89">
        <v>13</v>
      </c>
      <c r="B97" s="396" t="s">
        <v>1744</v>
      </c>
      <c r="C97" s="171" t="s">
        <v>61</v>
      </c>
      <c r="D97" s="125">
        <v>2.5</v>
      </c>
      <c r="E97" s="424"/>
      <c r="F97" s="102">
        <v>0.72916666666666696</v>
      </c>
      <c r="G97" s="156">
        <v>19</v>
      </c>
      <c r="H97" s="102">
        <v>0.999305555555556</v>
      </c>
      <c r="I97" s="156">
        <f t="shared" ref="I97:I98" si="39">+G97</f>
        <v>19</v>
      </c>
      <c r="J97" s="102"/>
      <c r="K97" s="172" t="s">
        <v>1688</v>
      </c>
      <c r="L97" s="102"/>
      <c r="M97" s="172" t="s">
        <v>202</v>
      </c>
      <c r="N97" s="126">
        <f>VALUE(DAY(I97)*24*60+VALUE(HOUR(H97)*60+MINUTE(H97)))-SUM(VALUE(DAY(G97)*24*60+VALUE(HOUR(F97)*60+MINUTE(F97))))</f>
        <v>389</v>
      </c>
      <c r="O97" s="89">
        <v>2752</v>
      </c>
      <c r="P97" s="156">
        <f>O97*N97</f>
        <v>1070528</v>
      </c>
      <c r="Q97" s="89">
        <v>2</v>
      </c>
      <c r="R97" s="90"/>
      <c r="S97" s="91">
        <f t="shared" ref="S97:T99" si="40">O97</f>
        <v>2752</v>
      </c>
      <c r="T97" s="91">
        <f t="shared" si="40"/>
        <v>1070528</v>
      </c>
      <c r="U97" s="92"/>
      <c r="V97" s="92"/>
      <c r="W97" s="92"/>
      <c r="X97" s="92"/>
      <c r="Y97" s="93"/>
      <c r="Z97" s="94"/>
      <c r="AA97" s="94"/>
    </row>
    <row r="98" spans="1:28" s="95" customFormat="1" ht="34.5" customHeight="1" x14ac:dyDescent="0.25">
      <c r="A98" s="89">
        <v>14</v>
      </c>
      <c r="B98" s="396" t="s">
        <v>1718</v>
      </c>
      <c r="C98" s="171" t="s">
        <v>59</v>
      </c>
      <c r="D98" s="125">
        <v>3</v>
      </c>
      <c r="E98" s="424"/>
      <c r="F98" s="102">
        <v>0.72916666666666696</v>
      </c>
      <c r="G98" s="156">
        <v>19</v>
      </c>
      <c r="H98" s="102">
        <v>0.999305555555556</v>
      </c>
      <c r="I98" s="156">
        <f t="shared" si="39"/>
        <v>19</v>
      </c>
      <c r="J98" s="102"/>
      <c r="K98" s="172" t="s">
        <v>1688</v>
      </c>
      <c r="L98" s="102"/>
      <c r="M98" s="172" t="s">
        <v>1732</v>
      </c>
      <c r="N98" s="126">
        <f t="shared" ref="N98:N99" si="41">VALUE(DAY(I98)*24*60+VALUE(HOUR(H98)*60+MINUTE(H98)))-SUM(VALUE(DAY(G98)*24*60+VALUE(HOUR(F98)*60+MINUTE(F98))))</f>
        <v>389</v>
      </c>
      <c r="O98" s="89">
        <v>509</v>
      </c>
      <c r="P98" s="156">
        <f t="shared" ref="P98:P99" si="42">O98*N98</f>
        <v>198001</v>
      </c>
      <c r="Q98" s="89">
        <v>2</v>
      </c>
      <c r="R98" s="90"/>
      <c r="S98" s="91">
        <f t="shared" si="40"/>
        <v>509</v>
      </c>
      <c r="T98" s="91">
        <f t="shared" si="40"/>
        <v>198001</v>
      </c>
      <c r="U98" s="92"/>
      <c r="V98" s="92"/>
      <c r="W98" s="92"/>
      <c r="X98" s="92"/>
      <c r="Y98" s="93"/>
      <c r="Z98" s="94"/>
      <c r="AA98" s="94"/>
    </row>
    <row r="99" spans="1:28" s="95" customFormat="1" ht="34.5" customHeight="1" x14ac:dyDescent="0.25">
      <c r="A99" s="89">
        <v>15</v>
      </c>
      <c r="B99" s="396" t="s">
        <v>1719</v>
      </c>
      <c r="C99" s="171" t="s">
        <v>64</v>
      </c>
      <c r="D99" s="125">
        <v>3</v>
      </c>
      <c r="E99" s="424"/>
      <c r="F99" s="102">
        <v>0.72916666666666696</v>
      </c>
      <c r="G99" s="156">
        <v>19</v>
      </c>
      <c r="H99" s="102">
        <v>0.999305555555556</v>
      </c>
      <c r="I99" s="156">
        <f t="shared" ref="I99" si="43">+G99</f>
        <v>19</v>
      </c>
      <c r="J99" s="102"/>
      <c r="K99" s="172" t="s">
        <v>1688</v>
      </c>
      <c r="L99" s="102"/>
      <c r="M99" s="172" t="s">
        <v>144</v>
      </c>
      <c r="N99" s="126">
        <f t="shared" si="41"/>
        <v>389</v>
      </c>
      <c r="O99" s="89">
        <v>1784</v>
      </c>
      <c r="P99" s="156">
        <f t="shared" si="42"/>
        <v>693976</v>
      </c>
      <c r="Q99" s="89">
        <v>2</v>
      </c>
      <c r="R99" s="90"/>
      <c r="S99" s="91">
        <f t="shared" si="40"/>
        <v>1784</v>
      </c>
      <c r="T99" s="91">
        <f t="shared" si="40"/>
        <v>693976</v>
      </c>
      <c r="U99" s="92"/>
      <c r="V99" s="92"/>
      <c r="W99" s="92"/>
      <c r="X99" s="92"/>
      <c r="Y99" s="93"/>
      <c r="Z99" s="94"/>
      <c r="AA99" s="94"/>
    </row>
    <row r="100" spans="1:28" ht="24.75" customHeight="1" x14ac:dyDescent="0.2">
      <c r="A100" s="136" t="s">
        <v>8</v>
      </c>
      <c r="B100" s="715" t="s">
        <v>1727</v>
      </c>
      <c r="C100" s="715"/>
      <c r="D100" s="715"/>
      <c r="E100" s="715"/>
      <c r="F100" s="715"/>
      <c r="G100" s="715"/>
      <c r="H100" s="715"/>
      <c r="I100" s="715"/>
      <c r="J100" s="715"/>
      <c r="K100" s="715"/>
      <c r="L100" s="715"/>
      <c r="M100" s="715"/>
      <c r="N100" s="715"/>
      <c r="O100" s="715"/>
      <c r="P100" s="715"/>
      <c r="Q100" s="715"/>
      <c r="R100" s="145" t="s">
        <v>51</v>
      </c>
      <c r="S100" s="73">
        <f>SUM(S14:S99)</f>
        <v>209858</v>
      </c>
      <c r="T100" s="73">
        <f>SUM(T14:T99)</f>
        <v>78184661</v>
      </c>
      <c r="U100" s="73">
        <f t="shared" ref="U100:Z100" si="44">+SUM(U13:U13)</f>
        <v>0</v>
      </c>
      <c r="V100" s="73">
        <f t="shared" si="44"/>
        <v>0</v>
      </c>
      <c r="W100" s="73">
        <f t="shared" si="44"/>
        <v>0</v>
      </c>
      <c r="X100" s="73">
        <f t="shared" si="44"/>
        <v>0</v>
      </c>
      <c r="Y100" s="73">
        <f t="shared" si="44"/>
        <v>0</v>
      </c>
      <c r="Z100" s="73">
        <f t="shared" si="44"/>
        <v>0</v>
      </c>
      <c r="AA100" s="73">
        <f ca="1">+SUM(AA100:AA117)</f>
        <v>0</v>
      </c>
      <c r="AB100" s="73">
        <f ca="1">+SUM(AB100:AB117)</f>
        <v>3.8000000000000003</v>
      </c>
    </row>
    <row r="101" spans="1:28" ht="16.5" customHeight="1" x14ac:dyDescent="0.2">
      <c r="A101" s="711" t="s">
        <v>25</v>
      </c>
      <c r="B101" s="711"/>
      <c r="C101" s="711" t="s">
        <v>10</v>
      </c>
      <c r="D101" s="711"/>
      <c r="E101" s="711"/>
      <c r="F101" s="711"/>
      <c r="G101" s="711"/>
      <c r="H101" s="711"/>
      <c r="I101" s="711"/>
      <c r="J101" s="711"/>
      <c r="K101" s="141" t="s">
        <v>11</v>
      </c>
      <c r="L101" s="711" t="s">
        <v>12</v>
      </c>
      <c r="M101" s="711"/>
      <c r="N101" s="711" t="s">
        <v>26</v>
      </c>
      <c r="O101" s="711"/>
      <c r="P101" s="712">
        <v>472369</v>
      </c>
      <c r="Q101" s="712"/>
      <c r="R101" s="145" t="s">
        <v>50</v>
      </c>
      <c r="S101" s="73"/>
      <c r="T101" s="73"/>
      <c r="U101" s="73"/>
      <c r="V101" s="73"/>
      <c r="W101" s="73"/>
    </row>
    <row r="102" spans="1:28" ht="39" customHeight="1" x14ac:dyDescent="0.2">
      <c r="A102" s="705" t="s">
        <v>1151</v>
      </c>
      <c r="B102" s="705"/>
      <c r="C102" s="681">
        <v>391.88</v>
      </c>
      <c r="D102" s="682"/>
      <c r="E102" s="682"/>
      <c r="F102" s="682"/>
      <c r="G102" s="682"/>
      <c r="H102" s="682"/>
      <c r="I102" s="682"/>
      <c r="J102" s="683"/>
      <c r="K102" s="346">
        <v>1.78</v>
      </c>
      <c r="L102" s="681">
        <v>0.45</v>
      </c>
      <c r="M102" s="683"/>
      <c r="N102" s="707" t="s">
        <v>27</v>
      </c>
      <c r="O102" s="707"/>
      <c r="P102" s="710" t="s">
        <v>4</v>
      </c>
      <c r="Q102" s="710"/>
      <c r="R102" s="145" t="s">
        <v>52</v>
      </c>
      <c r="S102" s="73"/>
      <c r="T102" s="73"/>
      <c r="U102" s="73"/>
      <c r="V102" s="73"/>
      <c r="W102" s="73"/>
      <c r="Y102" s="73"/>
    </row>
    <row r="103" spans="1:28" ht="30.75" hidden="1" customHeight="1" x14ac:dyDescent="0.2">
      <c r="A103" s="705" t="s">
        <v>73</v>
      </c>
      <c r="B103" s="705"/>
      <c r="C103" s="713">
        <v>202.1</v>
      </c>
      <c r="D103" s="713"/>
      <c r="E103" s="713"/>
      <c r="F103" s="713"/>
      <c r="G103" s="713"/>
      <c r="H103" s="713"/>
      <c r="I103" s="713"/>
      <c r="J103" s="713"/>
      <c r="K103" s="146">
        <v>0.68</v>
      </c>
      <c r="L103" s="708">
        <v>0</v>
      </c>
      <c r="M103" s="708"/>
      <c r="N103" s="75"/>
      <c r="O103" s="142">
        <f>S100</f>
        <v>209858</v>
      </c>
      <c r="P103" s="707">
        <f>T100</f>
        <v>78184661</v>
      </c>
      <c r="Q103" s="707"/>
      <c r="S103" s="76"/>
    </row>
    <row r="104" spans="1:28" ht="27" hidden="1" customHeight="1" x14ac:dyDescent="0.2">
      <c r="A104" s="705" t="s">
        <v>69</v>
      </c>
      <c r="B104" s="705"/>
      <c r="C104" s="713">
        <f>C105+C106+C107</f>
        <v>165.51607112236408</v>
      </c>
      <c r="D104" s="713"/>
      <c r="E104" s="713"/>
      <c r="F104" s="713"/>
      <c r="G104" s="713"/>
      <c r="H104" s="713"/>
      <c r="I104" s="713"/>
      <c r="J104" s="713"/>
      <c r="K104" s="146">
        <f>K105+K106+K107</f>
        <v>0.44426708780635477</v>
      </c>
      <c r="L104" s="708">
        <f>U100/P101</f>
        <v>0</v>
      </c>
      <c r="M104" s="708"/>
      <c r="N104" s="75"/>
      <c r="O104" s="142">
        <f>U100</f>
        <v>0</v>
      </c>
      <c r="P104" s="707">
        <f>T101</f>
        <v>0</v>
      </c>
      <c r="Q104" s="707"/>
      <c r="S104" s="76"/>
    </row>
    <row r="105" spans="1:28" ht="36.75" customHeight="1" x14ac:dyDescent="0.2">
      <c r="A105" s="705" t="s">
        <v>72</v>
      </c>
      <c r="B105" s="705"/>
      <c r="C105" s="708">
        <f>P105/P101</f>
        <v>165.51607112236408</v>
      </c>
      <c r="D105" s="708"/>
      <c r="E105" s="708"/>
      <c r="F105" s="708"/>
      <c r="G105" s="708"/>
      <c r="H105" s="708"/>
      <c r="I105" s="708"/>
      <c r="J105" s="708"/>
      <c r="K105" s="147">
        <f>O105/P101</f>
        <v>0.44426708780635477</v>
      </c>
      <c r="L105" s="708">
        <f>U100/P101</f>
        <v>0</v>
      </c>
      <c r="M105" s="708"/>
      <c r="N105" s="142" t="s">
        <v>5</v>
      </c>
      <c r="O105" s="148">
        <f>+S100</f>
        <v>209858</v>
      </c>
      <c r="P105" s="709">
        <f>+T100</f>
        <v>78184661</v>
      </c>
      <c r="Q105" s="709"/>
      <c r="S105" s="76"/>
    </row>
    <row r="106" spans="1:28" ht="36.75" customHeight="1" x14ac:dyDescent="0.2">
      <c r="A106" s="705" t="s">
        <v>45</v>
      </c>
      <c r="B106" s="705"/>
      <c r="C106" s="708">
        <f>P106/P101</f>
        <v>0</v>
      </c>
      <c r="D106" s="708"/>
      <c r="E106" s="708"/>
      <c r="F106" s="708"/>
      <c r="G106" s="708"/>
      <c r="H106" s="708"/>
      <c r="I106" s="708"/>
      <c r="J106" s="708"/>
      <c r="K106" s="147">
        <f>O106/P101</f>
        <v>0</v>
      </c>
      <c r="L106" s="708">
        <v>0</v>
      </c>
      <c r="M106" s="708"/>
      <c r="N106" s="142" t="s">
        <v>3</v>
      </c>
      <c r="O106" s="148">
        <f>Y100</f>
        <v>0</v>
      </c>
      <c r="P106" s="709">
        <f>Z100</f>
        <v>0</v>
      </c>
      <c r="Q106" s="709"/>
    </row>
    <row r="107" spans="1:28" ht="33.75" hidden="1" customHeight="1" x14ac:dyDescent="0.2">
      <c r="A107" s="705" t="s">
        <v>65</v>
      </c>
      <c r="B107" s="705"/>
      <c r="C107" s="708">
        <f>P107/P101</f>
        <v>0</v>
      </c>
      <c r="D107" s="708"/>
      <c r="E107" s="708"/>
      <c r="F107" s="708"/>
      <c r="G107" s="708"/>
      <c r="H107" s="708"/>
      <c r="I107" s="708"/>
      <c r="J107" s="708"/>
      <c r="K107" s="147">
        <f>O107/P101</f>
        <v>0</v>
      </c>
      <c r="L107" s="708">
        <v>0</v>
      </c>
      <c r="M107" s="708"/>
      <c r="N107" s="142" t="s">
        <v>36</v>
      </c>
      <c r="O107" s="148">
        <f>W100</f>
        <v>0</v>
      </c>
      <c r="P107" s="709">
        <f>V100</f>
        <v>0</v>
      </c>
      <c r="Q107" s="709"/>
    </row>
    <row r="108" spans="1:28" ht="43.5" hidden="1" customHeight="1" x14ac:dyDescent="0.2">
      <c r="A108" s="705" t="s">
        <v>71</v>
      </c>
      <c r="B108" s="705"/>
      <c r="C108" s="708">
        <f>P108/P101</f>
        <v>0</v>
      </c>
      <c r="D108" s="708"/>
      <c r="E108" s="708"/>
      <c r="F108" s="708"/>
      <c r="G108" s="708"/>
      <c r="H108" s="708"/>
      <c r="I108" s="708"/>
      <c r="J108" s="708"/>
      <c r="K108" s="147">
        <f>O108/P101</f>
        <v>0</v>
      </c>
      <c r="L108" s="708">
        <v>0</v>
      </c>
      <c r="M108" s="708"/>
      <c r="N108" s="142" t="s">
        <v>36</v>
      </c>
      <c r="O108" s="148">
        <f>W100</f>
        <v>0</v>
      </c>
      <c r="P108" s="709">
        <f>V100</f>
        <v>0</v>
      </c>
      <c r="Q108" s="709"/>
    </row>
    <row r="109" spans="1:28" ht="30" customHeight="1" x14ac:dyDescent="0.2">
      <c r="A109" s="705" t="s">
        <v>70</v>
      </c>
      <c r="B109" s="705"/>
      <c r="C109" s="706">
        <v>0</v>
      </c>
      <c r="D109" s="706"/>
      <c r="E109" s="706"/>
      <c r="F109" s="706"/>
      <c r="G109" s="706"/>
      <c r="H109" s="706"/>
      <c r="I109" s="706"/>
      <c r="J109" s="706"/>
      <c r="K109" s="149">
        <v>0</v>
      </c>
      <c r="L109" s="706">
        <f>L105</f>
        <v>0</v>
      </c>
      <c r="M109" s="706"/>
      <c r="N109" s="142"/>
      <c r="O109" s="142"/>
      <c r="P109" s="707"/>
      <c r="Q109" s="707"/>
    </row>
    <row r="110" spans="1:28" ht="76.5" customHeight="1" x14ac:dyDescent="0.2">
      <c r="A110" s="77" t="s">
        <v>9</v>
      </c>
      <c r="B110" s="669" t="s">
        <v>1804</v>
      </c>
      <c r="C110" s="669"/>
      <c r="D110" s="669"/>
      <c r="E110" s="669"/>
      <c r="F110" s="669"/>
      <c r="G110" s="669"/>
      <c r="H110" s="669"/>
      <c r="I110" s="669"/>
      <c r="J110" s="669"/>
      <c r="K110" s="669"/>
      <c r="L110" s="669"/>
      <c r="M110" s="669"/>
      <c r="N110" s="669"/>
      <c r="O110" s="669"/>
      <c r="P110" s="669"/>
      <c r="Q110" s="669"/>
    </row>
    <row r="111" spans="1:28" ht="27.75" customHeight="1" x14ac:dyDescent="0.2">
      <c r="A111" s="77"/>
      <c r="B111" s="150"/>
      <c r="C111" s="78"/>
      <c r="D111" s="150"/>
      <c r="E111" s="79"/>
      <c r="F111" s="150"/>
      <c r="G111" s="150"/>
      <c r="H111" s="150"/>
      <c r="I111" s="150"/>
      <c r="J111" s="150"/>
      <c r="K111" s="150"/>
      <c r="L111" s="150"/>
      <c r="M111" s="150"/>
      <c r="N111" s="150"/>
      <c r="O111" s="150"/>
      <c r="P111" s="150"/>
      <c r="Q111" s="150"/>
    </row>
    <row r="112" spans="1:28" ht="8.25" customHeight="1" x14ac:dyDescent="0.2">
      <c r="A112" s="77"/>
      <c r="B112" s="150"/>
      <c r="C112" s="78"/>
      <c r="D112" s="150"/>
      <c r="E112" s="79"/>
      <c r="F112" s="150"/>
      <c r="G112" s="150"/>
      <c r="H112" s="150"/>
      <c r="I112" s="150"/>
      <c r="J112" s="150"/>
      <c r="K112" s="150"/>
      <c r="L112" s="150"/>
      <c r="M112" s="150"/>
      <c r="N112" s="150"/>
      <c r="O112" s="150"/>
      <c r="P112" s="150"/>
      <c r="Q112" s="150"/>
    </row>
    <row r="113" spans="1:28" ht="38.25" customHeight="1" x14ac:dyDescent="0.2">
      <c r="A113" s="692" t="s">
        <v>67</v>
      </c>
      <c r="B113" s="692"/>
      <c r="C113" s="77"/>
      <c r="D113" s="693" t="s">
        <v>54</v>
      </c>
      <c r="E113" s="693"/>
      <c r="F113" s="693"/>
      <c r="G113" s="693"/>
      <c r="H113" s="693"/>
      <c r="I113" s="693"/>
      <c r="J113" s="693"/>
      <c r="K113" s="151" t="s">
        <v>32</v>
      </c>
      <c r="L113" s="151"/>
      <c r="M113" s="693" t="s">
        <v>1822</v>
      </c>
      <c r="N113" s="693"/>
      <c r="O113" s="693"/>
      <c r="P113" s="693"/>
      <c r="Q113" s="693"/>
    </row>
    <row r="114" spans="1:28" ht="132.75" customHeight="1" x14ac:dyDescent="0.25">
      <c r="A114" s="694" t="s">
        <v>86</v>
      </c>
      <c r="B114" s="694"/>
      <c r="C114" s="694"/>
      <c r="D114" s="704" t="s">
        <v>55</v>
      </c>
      <c r="E114" s="704"/>
      <c r="F114" s="704"/>
      <c r="G114" s="704"/>
      <c r="H114" s="704"/>
      <c r="I114" s="704"/>
      <c r="J114" s="704"/>
      <c r="K114" s="696" t="s">
        <v>1728</v>
      </c>
      <c r="L114" s="151"/>
      <c r="M114" s="693" t="s">
        <v>82</v>
      </c>
      <c r="N114" s="693"/>
      <c r="O114" s="693"/>
      <c r="P114" s="693"/>
      <c r="Q114" s="693"/>
    </row>
    <row r="115" spans="1:28" ht="5.25" customHeight="1" x14ac:dyDescent="0.2">
      <c r="A115" s="80"/>
      <c r="B115" s="152"/>
      <c r="C115" s="80"/>
      <c r="D115" s="81"/>
      <c r="E115" s="82"/>
      <c r="F115" s="151"/>
      <c r="G115" s="151"/>
      <c r="H115" s="151"/>
      <c r="I115" s="151"/>
      <c r="J115" s="151"/>
      <c r="K115" s="696"/>
      <c r="L115" s="151"/>
      <c r="M115" s="693"/>
      <c r="N115" s="693"/>
      <c r="O115" s="693"/>
      <c r="P115" s="693"/>
      <c r="Q115" s="693"/>
    </row>
    <row r="116" spans="1:28" s="145" customFormat="1" x14ac:dyDescent="0.2">
      <c r="B116" s="52"/>
      <c r="D116" s="83"/>
      <c r="E116" s="84"/>
      <c r="K116" s="52"/>
      <c r="M116" s="85"/>
      <c r="N116" s="52"/>
      <c r="O116" s="52"/>
      <c r="P116" s="52"/>
      <c r="Q116" s="52"/>
      <c r="S116" s="32"/>
      <c r="T116" s="32"/>
      <c r="U116" s="32"/>
      <c r="V116" s="32"/>
      <c r="W116" s="32"/>
      <c r="X116" s="32"/>
      <c r="Y116" s="32"/>
      <c r="Z116" s="32"/>
      <c r="AA116" s="32"/>
      <c r="AB116" s="32"/>
    </row>
    <row r="117" spans="1:28" s="145" customFormat="1" x14ac:dyDescent="0.2">
      <c r="B117" s="52"/>
      <c r="D117" s="83"/>
      <c r="E117" s="84"/>
      <c r="K117" s="52"/>
      <c r="M117" s="85"/>
      <c r="N117" s="52"/>
      <c r="O117" s="52"/>
      <c r="P117" s="52"/>
      <c r="Q117" s="52"/>
      <c r="S117" s="32"/>
      <c r="T117" s="32"/>
      <c r="U117" s="32"/>
      <c r="V117" s="32"/>
      <c r="W117" s="32"/>
      <c r="X117" s="32"/>
      <c r="Y117" s="32"/>
      <c r="Z117" s="32"/>
      <c r="AA117" s="32"/>
      <c r="AB117" s="32"/>
    </row>
    <row r="124" spans="1:28" s="118" customFormat="1" ht="34.5" hidden="1" customHeight="1" x14ac:dyDescent="0.25">
      <c r="A124" s="105">
        <v>11</v>
      </c>
      <c r="B124" s="433" t="s">
        <v>1704</v>
      </c>
      <c r="C124" s="434" t="s">
        <v>1</v>
      </c>
      <c r="D124" s="435">
        <v>3</v>
      </c>
      <c r="E124" s="436"/>
      <c r="F124" s="437">
        <v>0.45833333333333298</v>
      </c>
      <c r="G124" s="438">
        <v>18</v>
      </c>
      <c r="H124" s="437">
        <v>0.70833333333333304</v>
      </c>
      <c r="I124" s="438">
        <f>+G124</f>
        <v>18</v>
      </c>
      <c r="J124" s="437"/>
      <c r="K124" s="439" t="s">
        <v>1688</v>
      </c>
      <c r="L124" s="437"/>
      <c r="M124" s="439" t="s">
        <v>1710</v>
      </c>
      <c r="N124" s="440">
        <f>VALUE(DAY(I124)*24*60+VALUE(HOUR(H124)*60+MINUTE(H124)))-SUM(VALUE(DAY(G124)*24*60+VALUE(HOUR(F124)*60+MINUTE(F124))))</f>
        <v>360</v>
      </c>
      <c r="O124" s="105">
        <v>3885</v>
      </c>
      <c r="P124" s="438">
        <f>O124*N124</f>
        <v>1398600</v>
      </c>
      <c r="Q124" s="105">
        <v>2</v>
      </c>
      <c r="R124" s="113"/>
      <c r="S124" s="114">
        <f t="shared" ref="S124:T127" si="45">O124</f>
        <v>3885</v>
      </c>
      <c r="T124" s="114">
        <f t="shared" si="45"/>
        <v>1398600</v>
      </c>
      <c r="U124" s="115"/>
      <c r="V124" s="115"/>
      <c r="W124" s="115"/>
      <c r="X124" s="115"/>
      <c r="Y124" s="116"/>
      <c r="Z124" s="117"/>
      <c r="AA124" s="117"/>
    </row>
    <row r="125" spans="1:28" s="118" customFormat="1" ht="29.25" hidden="1" customHeight="1" x14ac:dyDescent="0.25">
      <c r="A125" s="105">
        <v>12</v>
      </c>
      <c r="B125" s="433" t="s">
        <v>1705</v>
      </c>
      <c r="C125" s="434" t="s">
        <v>58</v>
      </c>
      <c r="D125" s="435">
        <v>2</v>
      </c>
      <c r="E125" s="436"/>
      <c r="F125" s="437">
        <v>0.45833333333333298</v>
      </c>
      <c r="G125" s="438">
        <v>18</v>
      </c>
      <c r="H125" s="437">
        <v>0.70833333333333304</v>
      </c>
      <c r="I125" s="438">
        <f>+G125</f>
        <v>18</v>
      </c>
      <c r="J125" s="437"/>
      <c r="K125" s="439" t="s">
        <v>1688</v>
      </c>
      <c r="L125" s="437"/>
      <c r="M125" s="439" t="s">
        <v>1711</v>
      </c>
      <c r="N125" s="440">
        <f>VALUE(DAY(I125)*24*60+VALUE(HOUR(H125)*60+MINUTE(H125)))-SUM(VALUE(DAY(G125)*24*60+VALUE(HOUR(F125)*60+MINUTE(F125))))</f>
        <v>360</v>
      </c>
      <c r="O125" s="105">
        <v>3284</v>
      </c>
      <c r="P125" s="438">
        <f>O125*N125</f>
        <v>1182240</v>
      </c>
      <c r="Q125" s="105">
        <v>2</v>
      </c>
      <c r="R125" s="113"/>
      <c r="S125" s="114">
        <f t="shared" si="45"/>
        <v>3284</v>
      </c>
      <c r="T125" s="114">
        <f t="shared" si="45"/>
        <v>1182240</v>
      </c>
      <c r="U125" s="115"/>
      <c r="V125" s="115"/>
      <c r="W125" s="115"/>
      <c r="X125" s="115"/>
      <c r="Y125" s="116"/>
      <c r="Z125" s="117"/>
      <c r="AA125" s="117"/>
    </row>
    <row r="126" spans="1:28" s="118" customFormat="1" ht="29.25" hidden="1" customHeight="1" x14ac:dyDescent="0.25">
      <c r="A126" s="105">
        <v>13</v>
      </c>
      <c r="B126" s="433" t="s">
        <v>1706</v>
      </c>
      <c r="C126" s="434" t="s">
        <v>1</v>
      </c>
      <c r="D126" s="435">
        <v>2</v>
      </c>
      <c r="E126" s="436"/>
      <c r="F126" s="437">
        <v>0.45833333333333298</v>
      </c>
      <c r="G126" s="438">
        <v>18</v>
      </c>
      <c r="H126" s="437">
        <v>0.70833333333333304</v>
      </c>
      <c r="I126" s="438">
        <f>+G126</f>
        <v>18</v>
      </c>
      <c r="J126" s="437"/>
      <c r="K126" s="439" t="s">
        <v>1688</v>
      </c>
      <c r="L126" s="437"/>
      <c r="M126" s="439" t="s">
        <v>193</v>
      </c>
      <c r="N126" s="440">
        <f>VALUE(DAY(I126)*24*60+VALUE(HOUR(H126)*60+MINUTE(H126)))-SUM(VALUE(DAY(G126)*24*60+VALUE(HOUR(F126)*60+MINUTE(F126))))</f>
        <v>360</v>
      </c>
      <c r="O126" s="105">
        <v>1325</v>
      </c>
      <c r="P126" s="438">
        <f>O126*N126</f>
        <v>477000</v>
      </c>
      <c r="Q126" s="105">
        <v>2</v>
      </c>
      <c r="R126" s="113"/>
      <c r="S126" s="114">
        <f t="shared" si="45"/>
        <v>1325</v>
      </c>
      <c r="T126" s="114">
        <f t="shared" si="45"/>
        <v>477000</v>
      </c>
      <c r="U126" s="115"/>
      <c r="V126" s="115"/>
      <c r="W126" s="115"/>
      <c r="X126" s="115"/>
      <c r="Y126" s="116"/>
      <c r="Z126" s="117"/>
      <c r="AA126" s="117"/>
    </row>
    <row r="127" spans="1:28" s="118" customFormat="1" ht="29.25" hidden="1" customHeight="1" x14ac:dyDescent="0.25">
      <c r="A127" s="105">
        <v>14</v>
      </c>
      <c r="B127" s="433" t="s">
        <v>1707</v>
      </c>
      <c r="C127" s="434" t="s">
        <v>57</v>
      </c>
      <c r="D127" s="435">
        <v>2</v>
      </c>
      <c r="E127" s="436"/>
      <c r="F127" s="437">
        <v>0.45833333333333298</v>
      </c>
      <c r="G127" s="438">
        <v>18</v>
      </c>
      <c r="H127" s="437">
        <v>0.70833333333333304</v>
      </c>
      <c r="I127" s="438">
        <f>+G127</f>
        <v>18</v>
      </c>
      <c r="J127" s="437"/>
      <c r="K127" s="439" t="s">
        <v>1688</v>
      </c>
      <c r="L127" s="437"/>
      <c r="M127" s="439" t="s">
        <v>1712</v>
      </c>
      <c r="N127" s="440">
        <f>VALUE(DAY(I127)*24*60+VALUE(HOUR(H127)*60+MINUTE(H127)))-SUM(VALUE(DAY(G127)*24*60+VALUE(HOUR(F127)*60+MINUTE(F127))))</f>
        <v>360</v>
      </c>
      <c r="O127" s="105">
        <v>1593</v>
      </c>
      <c r="P127" s="438">
        <f>O127*N127</f>
        <v>573480</v>
      </c>
      <c r="Q127" s="105">
        <v>2</v>
      </c>
      <c r="R127" s="113"/>
      <c r="S127" s="114">
        <f t="shared" si="45"/>
        <v>1593</v>
      </c>
      <c r="T127" s="114">
        <f t="shared" si="45"/>
        <v>573480</v>
      </c>
      <c r="U127" s="115"/>
      <c r="V127" s="115"/>
      <c r="W127" s="115"/>
      <c r="X127" s="115"/>
      <c r="Y127" s="116"/>
      <c r="Z127" s="117"/>
      <c r="AA127" s="117"/>
    </row>
  </sheetData>
  <protectedRanges>
    <protectedRange sqref="L55:L56 L83:L84 L15:L16 L43:L44" name="Range1_6_2_1_1_1_1_1_1"/>
    <protectedRange sqref="M17:M41 M124:M127 M57:M72 M85:M97 M45:M53" name="Range1_6_2_2_1_1_3_1_1_1_1"/>
    <protectedRange sqref="M78:M81" name="Range1_6_2_2_1_1_3_1_1_1_1_1"/>
    <protectedRange sqref="M73" name="Range1_6_2_2_1_1_3_1_1_1_1_2"/>
    <protectedRange sqref="M74 M76:M77" name="Range1_6_2_2_1_1_3_1_1_1_1_3"/>
    <protectedRange sqref="M75" name="Range1_6_2_2_1_1_3_1_1_1_1_4"/>
    <protectedRange sqref="M98:M99" name="Range1_6_2_2_1_1_3_1_1_1_1_5"/>
  </protectedRanges>
  <mergeCells count="80">
    <mergeCell ref="B5:Q5"/>
    <mergeCell ref="L1:Q1"/>
    <mergeCell ref="A2:F2"/>
    <mergeCell ref="G2:Q2"/>
    <mergeCell ref="B3:P3"/>
    <mergeCell ref="B4:Q4"/>
    <mergeCell ref="B6:F6"/>
    <mergeCell ref="A7:A9"/>
    <mergeCell ref="B7:B9"/>
    <mergeCell ref="C7:C9"/>
    <mergeCell ref="D7:D9"/>
    <mergeCell ref="F7:I7"/>
    <mergeCell ref="V8:W8"/>
    <mergeCell ref="X8:Y8"/>
    <mergeCell ref="J7:J9"/>
    <mergeCell ref="K7:L8"/>
    <mergeCell ref="M7:M9"/>
    <mergeCell ref="N7:N9"/>
    <mergeCell ref="O7:O9"/>
    <mergeCell ref="P7:P9"/>
    <mergeCell ref="A82:Q82"/>
    <mergeCell ref="B13:C13"/>
    <mergeCell ref="A14:Q14"/>
    <mergeCell ref="Q7:Q9"/>
    <mergeCell ref="R7:R9"/>
    <mergeCell ref="F8:G8"/>
    <mergeCell ref="H8:I8"/>
    <mergeCell ref="B16:Q16"/>
    <mergeCell ref="A42:Q42"/>
    <mergeCell ref="B44:Q44"/>
    <mergeCell ref="A54:Q54"/>
    <mergeCell ref="B56:Q56"/>
    <mergeCell ref="A103:B103"/>
    <mergeCell ref="C103:J103"/>
    <mergeCell ref="L103:M103"/>
    <mergeCell ref="P103:Q103"/>
    <mergeCell ref="B84:Q84"/>
    <mergeCell ref="B100:Q100"/>
    <mergeCell ref="A101:B101"/>
    <mergeCell ref="C101:J101"/>
    <mergeCell ref="L101:M101"/>
    <mergeCell ref="N101:O101"/>
    <mergeCell ref="P101:Q101"/>
    <mergeCell ref="A102:B102"/>
    <mergeCell ref="C102:J102"/>
    <mergeCell ref="L102:M102"/>
    <mergeCell ref="N102:O102"/>
    <mergeCell ref="P102:Q102"/>
    <mergeCell ref="A104:B104"/>
    <mergeCell ref="C104:J104"/>
    <mergeCell ref="L104:M104"/>
    <mergeCell ref="P104:Q104"/>
    <mergeCell ref="A105:B105"/>
    <mergeCell ref="C105:J105"/>
    <mergeCell ref="L105:M105"/>
    <mergeCell ref="P105:Q105"/>
    <mergeCell ref="A106:B106"/>
    <mergeCell ref="C106:J106"/>
    <mergeCell ref="L106:M106"/>
    <mergeCell ref="P106:Q106"/>
    <mergeCell ref="A107:B107"/>
    <mergeCell ref="C107:J107"/>
    <mergeCell ref="L107:M107"/>
    <mergeCell ref="P107:Q107"/>
    <mergeCell ref="A108:B108"/>
    <mergeCell ref="C108:J108"/>
    <mergeCell ref="L108:M108"/>
    <mergeCell ref="P108:Q108"/>
    <mergeCell ref="A109:B109"/>
    <mergeCell ref="C109:J109"/>
    <mergeCell ref="L109:M109"/>
    <mergeCell ref="P109:Q109"/>
    <mergeCell ref="B110:Q110"/>
    <mergeCell ref="A113:B113"/>
    <mergeCell ref="D113:J113"/>
    <mergeCell ref="M113:Q113"/>
    <mergeCell ref="A114:C114"/>
    <mergeCell ref="D114:J114"/>
    <mergeCell ref="K114:K115"/>
    <mergeCell ref="M114:Q115"/>
  </mergeCells>
  <conditionalFormatting sqref="A15">
    <cfRule type="duplicateValues" dxfId="1781" priority="32" stopIfTrue="1"/>
  </conditionalFormatting>
  <conditionalFormatting sqref="A16">
    <cfRule type="duplicateValues" dxfId="1780" priority="28" stopIfTrue="1"/>
  </conditionalFormatting>
  <conditionalFormatting sqref="A43">
    <cfRule type="duplicateValues" dxfId="1779" priority="23" stopIfTrue="1"/>
  </conditionalFormatting>
  <conditionalFormatting sqref="A44">
    <cfRule type="duplicateValues" dxfId="1778" priority="22" stopIfTrue="1"/>
  </conditionalFormatting>
  <conditionalFormatting sqref="A55">
    <cfRule type="duplicateValues" dxfId="1777" priority="14" stopIfTrue="1"/>
  </conditionalFormatting>
  <conditionalFormatting sqref="A56">
    <cfRule type="duplicateValues" dxfId="1776" priority="10" stopIfTrue="1"/>
  </conditionalFormatting>
  <conditionalFormatting sqref="A83">
    <cfRule type="duplicateValues" dxfId="1775" priority="5" stopIfTrue="1"/>
  </conditionalFormatting>
  <conditionalFormatting sqref="A84">
    <cfRule type="duplicateValues" dxfId="1774" priority="4" stopIfTrue="1"/>
  </conditionalFormatting>
  <conditionalFormatting sqref="B12">
    <cfRule type="duplicateValues" dxfId="1773" priority="55" stopIfTrue="1"/>
  </conditionalFormatting>
  <conditionalFormatting sqref="B15">
    <cfRule type="duplicateValues" dxfId="1772" priority="33" stopIfTrue="1"/>
    <cfRule type="duplicateValues" dxfId="1771" priority="35" stopIfTrue="1"/>
    <cfRule type="duplicateValues" dxfId="1770" priority="36" stopIfTrue="1"/>
  </conditionalFormatting>
  <conditionalFormatting sqref="B16">
    <cfRule type="duplicateValues" dxfId="1769" priority="29" stopIfTrue="1"/>
    <cfRule type="duplicateValues" dxfId="1768" priority="30" stopIfTrue="1"/>
    <cfRule type="duplicateValues" dxfId="1767" priority="31" stopIfTrue="1"/>
  </conditionalFormatting>
  <conditionalFormatting sqref="B43">
    <cfRule type="duplicateValues" dxfId="1766" priority="24" stopIfTrue="1"/>
    <cfRule type="duplicateValues" dxfId="1765" priority="26" stopIfTrue="1"/>
    <cfRule type="duplicateValues" dxfId="1764" priority="27" stopIfTrue="1"/>
  </conditionalFormatting>
  <conditionalFormatting sqref="B44">
    <cfRule type="duplicateValues" dxfId="1763" priority="19" stopIfTrue="1"/>
    <cfRule type="duplicateValues" dxfId="1762" priority="20" stopIfTrue="1"/>
    <cfRule type="duplicateValues" dxfId="1761" priority="21" stopIfTrue="1"/>
  </conditionalFormatting>
  <conditionalFormatting sqref="B55">
    <cfRule type="duplicateValues" dxfId="1760" priority="15" stopIfTrue="1"/>
    <cfRule type="duplicateValues" dxfId="1759" priority="17" stopIfTrue="1"/>
    <cfRule type="duplicateValues" dxfId="1758" priority="18" stopIfTrue="1"/>
  </conditionalFormatting>
  <conditionalFormatting sqref="B56">
    <cfRule type="duplicateValues" dxfId="1757" priority="11" stopIfTrue="1"/>
    <cfRule type="duplicateValues" dxfId="1756" priority="12" stopIfTrue="1"/>
    <cfRule type="duplicateValues" dxfId="1755" priority="13" stopIfTrue="1"/>
  </conditionalFormatting>
  <conditionalFormatting sqref="B83">
    <cfRule type="duplicateValues" dxfId="1754" priority="6" stopIfTrue="1"/>
    <cfRule type="duplicateValues" dxfId="1753" priority="8" stopIfTrue="1"/>
    <cfRule type="duplicateValues" dxfId="1752" priority="9" stopIfTrue="1"/>
  </conditionalFormatting>
  <conditionalFormatting sqref="B84">
    <cfRule type="duplicateValues" dxfId="1751" priority="1" stopIfTrue="1"/>
    <cfRule type="duplicateValues" dxfId="1750" priority="2" stopIfTrue="1"/>
    <cfRule type="duplicateValues" dxfId="1749" priority="3" stopIfTrue="1"/>
  </conditionalFormatting>
  <conditionalFormatting sqref="B105:B117">
    <cfRule type="duplicateValues" dxfId="1748" priority="142" stopIfTrue="1"/>
  </conditionalFormatting>
  <conditionalFormatting sqref="B109">
    <cfRule type="duplicateValues" dxfId="1747" priority="64" stopIfTrue="1"/>
  </conditionalFormatting>
  <conditionalFormatting sqref="B116:B117 B265">
    <cfRule type="duplicateValues" dxfId="1746" priority="141" stopIfTrue="1"/>
  </conditionalFormatting>
  <conditionalFormatting sqref="B169:B171">
    <cfRule type="duplicateValues" dxfId="1745" priority="104" stopIfTrue="1"/>
  </conditionalFormatting>
  <conditionalFormatting sqref="B172:B173">
    <cfRule type="duplicateValues" dxfId="1744" priority="105" stopIfTrue="1"/>
  </conditionalFormatting>
  <conditionalFormatting sqref="B174:B175">
    <cfRule type="duplicateValues" dxfId="1743" priority="103" stopIfTrue="1"/>
  </conditionalFormatting>
  <conditionalFormatting sqref="B176">
    <cfRule type="duplicateValues" dxfId="1742" priority="102" stopIfTrue="1"/>
  </conditionalFormatting>
  <conditionalFormatting sqref="B194">
    <cfRule type="duplicateValues" dxfId="1741" priority="127" stopIfTrue="1"/>
  </conditionalFormatting>
  <conditionalFormatting sqref="B197:B199">
    <cfRule type="duplicateValues" dxfId="1740" priority="67" stopIfTrue="1"/>
  </conditionalFormatting>
  <conditionalFormatting sqref="B200:B201">
    <cfRule type="duplicateValues" dxfId="1739" priority="68" stopIfTrue="1"/>
  </conditionalFormatting>
  <conditionalFormatting sqref="B202:B203">
    <cfRule type="duplicateValues" dxfId="1738" priority="66" stopIfTrue="1"/>
  </conditionalFormatting>
  <conditionalFormatting sqref="B204">
    <cfRule type="duplicateValues" dxfId="1737" priority="65" stopIfTrue="1"/>
  </conditionalFormatting>
  <conditionalFormatting sqref="B218:B235 B240:B297 B300">
    <cfRule type="duplicateValues" dxfId="1736" priority="128" stopIfTrue="1"/>
  </conditionalFormatting>
  <conditionalFormatting sqref="B222">
    <cfRule type="duplicateValues" dxfId="1735" priority="88" stopIfTrue="1"/>
  </conditionalFormatting>
  <conditionalFormatting sqref="B237">
    <cfRule type="duplicateValues" dxfId="1734" priority="60" stopIfTrue="1"/>
    <cfRule type="duplicateValues" dxfId="1733" priority="116" stopIfTrue="1"/>
  </conditionalFormatting>
  <conditionalFormatting sqref="B246:B263 B268:B325 B328">
    <cfRule type="duplicateValues" dxfId="1732" priority="89" stopIfTrue="1"/>
  </conditionalFormatting>
  <conditionalFormatting sqref="B265">
    <cfRule type="duplicateValues" dxfId="1731" priority="56" stopIfTrue="1"/>
  </conditionalFormatting>
  <conditionalFormatting sqref="B278">
    <cfRule type="duplicateValues" dxfId="1730" priority="125" stopIfTrue="1"/>
  </conditionalFormatting>
  <conditionalFormatting sqref="B279">
    <cfRule type="duplicateValues" dxfId="1729" priority="126" stopIfTrue="1"/>
  </conditionalFormatting>
  <conditionalFormatting sqref="B280">
    <cfRule type="duplicateValues" dxfId="1728" priority="124" stopIfTrue="1"/>
  </conditionalFormatting>
  <conditionalFormatting sqref="B281">
    <cfRule type="duplicateValues" dxfId="1727" priority="119" stopIfTrue="1"/>
  </conditionalFormatting>
  <conditionalFormatting sqref="B282">
    <cfRule type="duplicateValues" dxfId="1726" priority="120" stopIfTrue="1"/>
  </conditionalFormatting>
  <conditionalFormatting sqref="B283">
    <cfRule type="duplicateValues" dxfId="1725" priority="118" stopIfTrue="1"/>
  </conditionalFormatting>
  <conditionalFormatting sqref="B284">
    <cfRule type="duplicateValues" dxfId="1724" priority="112" stopIfTrue="1"/>
  </conditionalFormatting>
  <conditionalFormatting sqref="B284:B286 B288">
    <cfRule type="duplicateValues" dxfId="1723" priority="121" stopIfTrue="1"/>
  </conditionalFormatting>
  <conditionalFormatting sqref="B285">
    <cfRule type="duplicateValues" dxfId="1722" priority="111" stopIfTrue="1"/>
  </conditionalFormatting>
  <conditionalFormatting sqref="B286">
    <cfRule type="duplicateValues" dxfId="1721" priority="115" stopIfTrue="1"/>
  </conditionalFormatting>
  <conditionalFormatting sqref="B287 B295">
    <cfRule type="duplicateValues" dxfId="1720" priority="123" stopIfTrue="1"/>
  </conditionalFormatting>
  <conditionalFormatting sqref="B287">
    <cfRule type="duplicateValues" dxfId="1719" priority="107" stopIfTrue="1"/>
  </conditionalFormatting>
  <conditionalFormatting sqref="B287:B289">
    <cfRule type="duplicateValues" dxfId="1718" priority="114" stopIfTrue="1"/>
  </conditionalFormatting>
  <conditionalFormatting sqref="B288">
    <cfRule type="duplicateValues" dxfId="1717" priority="106" stopIfTrue="1"/>
  </conditionalFormatting>
  <conditionalFormatting sqref="B289">
    <cfRule type="duplicateValues" dxfId="1716" priority="117" stopIfTrue="1"/>
  </conditionalFormatting>
  <conditionalFormatting sqref="B290:B291">
    <cfRule type="duplicateValues" dxfId="1715" priority="122" stopIfTrue="1"/>
  </conditionalFormatting>
  <conditionalFormatting sqref="B291:B293 B295">
    <cfRule type="duplicateValues" dxfId="1714" priority="108" stopIfTrue="1"/>
  </conditionalFormatting>
  <conditionalFormatting sqref="B294 B304">
    <cfRule type="duplicateValues" dxfId="1713" priority="110" stopIfTrue="1"/>
  </conditionalFormatting>
  <conditionalFormatting sqref="B295">
    <cfRule type="duplicateValues" dxfId="1712" priority="61" stopIfTrue="1"/>
  </conditionalFormatting>
  <conditionalFormatting sqref="B299:B300">
    <cfRule type="duplicateValues" dxfId="1711" priority="109" stopIfTrue="1"/>
  </conditionalFormatting>
  <conditionalFormatting sqref="B300">
    <cfRule type="duplicateValues" dxfId="1710" priority="62" stopIfTrue="1"/>
  </conditionalFormatting>
  <conditionalFormatting sqref="B301">
    <cfRule type="duplicateValues" dxfId="1709" priority="139" stopIfTrue="1"/>
  </conditionalFormatting>
  <conditionalFormatting sqref="B302">
    <cfRule type="duplicateValues" dxfId="1708" priority="135" stopIfTrue="1"/>
  </conditionalFormatting>
  <conditionalFormatting sqref="B303">
    <cfRule type="duplicateValues" dxfId="1707" priority="134" stopIfTrue="1"/>
  </conditionalFormatting>
  <conditionalFormatting sqref="B304">
    <cfRule type="duplicateValues" dxfId="1706" priority="140" stopIfTrue="1"/>
  </conditionalFormatting>
  <conditionalFormatting sqref="B305">
    <cfRule type="duplicateValues" dxfId="1705" priority="130" stopIfTrue="1"/>
  </conditionalFormatting>
  <conditionalFormatting sqref="B305:B307">
    <cfRule type="duplicateValues" dxfId="1704" priority="138" stopIfTrue="1"/>
  </conditionalFormatting>
  <conditionalFormatting sqref="B306">
    <cfRule type="duplicateValues" dxfId="1703" priority="129" stopIfTrue="1"/>
  </conditionalFormatting>
  <conditionalFormatting sqref="B307">
    <cfRule type="duplicateValues" dxfId="1702" priority="87" stopIfTrue="1"/>
  </conditionalFormatting>
  <conditionalFormatting sqref="B308">
    <cfRule type="duplicateValues" dxfId="1701" priority="86" stopIfTrue="1"/>
  </conditionalFormatting>
  <conditionalFormatting sqref="B309">
    <cfRule type="duplicateValues" dxfId="1700" priority="81" stopIfTrue="1"/>
  </conditionalFormatting>
  <conditionalFormatting sqref="B309:B311 B313">
    <cfRule type="duplicateValues" dxfId="1699" priority="131" stopIfTrue="1"/>
  </conditionalFormatting>
  <conditionalFormatting sqref="B310">
    <cfRule type="duplicateValues" dxfId="1698" priority="82" stopIfTrue="1"/>
  </conditionalFormatting>
  <conditionalFormatting sqref="B311">
    <cfRule type="duplicateValues" dxfId="1697" priority="80" stopIfTrue="1"/>
  </conditionalFormatting>
  <conditionalFormatting sqref="B312 B322">
    <cfRule type="duplicateValues" dxfId="1696" priority="133" stopIfTrue="1"/>
  </conditionalFormatting>
  <conditionalFormatting sqref="B312">
    <cfRule type="duplicateValues" dxfId="1695" priority="75" stopIfTrue="1"/>
  </conditionalFormatting>
  <conditionalFormatting sqref="B312:B314 B316">
    <cfRule type="duplicateValues" dxfId="1694" priority="83" stopIfTrue="1"/>
  </conditionalFormatting>
  <conditionalFormatting sqref="B313">
    <cfRule type="duplicateValues" dxfId="1693" priority="74" stopIfTrue="1"/>
  </conditionalFormatting>
  <conditionalFormatting sqref="B314">
    <cfRule type="duplicateValues" dxfId="1692" priority="78" stopIfTrue="1"/>
  </conditionalFormatting>
  <conditionalFormatting sqref="B315 B323">
    <cfRule type="duplicateValues" dxfId="1691" priority="85" stopIfTrue="1"/>
  </conditionalFormatting>
  <conditionalFormatting sqref="B315">
    <cfRule type="duplicateValues" dxfId="1690" priority="70" stopIfTrue="1"/>
  </conditionalFormatting>
  <conditionalFormatting sqref="B315:B317">
    <cfRule type="duplicateValues" dxfId="1689" priority="77" stopIfTrue="1"/>
  </conditionalFormatting>
  <conditionalFormatting sqref="B316">
    <cfRule type="duplicateValues" dxfId="1688" priority="69" stopIfTrue="1"/>
  </conditionalFormatting>
  <conditionalFormatting sqref="B317">
    <cfRule type="duplicateValues" dxfId="1687" priority="79" stopIfTrue="1"/>
  </conditionalFormatting>
  <conditionalFormatting sqref="B317:B318">
    <cfRule type="duplicateValues" dxfId="1686" priority="132" stopIfTrue="1"/>
  </conditionalFormatting>
  <conditionalFormatting sqref="B318:B319">
    <cfRule type="duplicateValues" dxfId="1685" priority="84" stopIfTrue="1"/>
  </conditionalFormatting>
  <conditionalFormatting sqref="B319:B321 B323">
    <cfRule type="duplicateValues" dxfId="1684" priority="71" stopIfTrue="1"/>
  </conditionalFormatting>
  <conditionalFormatting sqref="B322 B332">
    <cfRule type="duplicateValues" dxfId="1683" priority="73" stopIfTrue="1"/>
  </conditionalFormatting>
  <conditionalFormatting sqref="B322">
    <cfRule type="duplicateValues" dxfId="1682" priority="63" stopIfTrue="1"/>
  </conditionalFormatting>
  <conditionalFormatting sqref="B323">
    <cfRule type="duplicateValues" dxfId="1681" priority="136" stopIfTrue="1"/>
  </conditionalFormatting>
  <conditionalFormatting sqref="B325">
    <cfRule type="duplicateValues" dxfId="1680" priority="113" stopIfTrue="1"/>
  </conditionalFormatting>
  <conditionalFormatting sqref="B327:B328">
    <cfRule type="duplicateValues" dxfId="1679" priority="72" stopIfTrue="1"/>
  </conditionalFormatting>
  <conditionalFormatting sqref="B328">
    <cfRule type="duplicateValues" dxfId="1678" priority="57" stopIfTrue="1"/>
  </conditionalFormatting>
  <conditionalFormatting sqref="B329">
    <cfRule type="duplicateValues" dxfId="1677" priority="100" stopIfTrue="1"/>
  </conditionalFormatting>
  <conditionalFormatting sqref="B330">
    <cfRule type="duplicateValues" dxfId="1676" priority="96" stopIfTrue="1"/>
  </conditionalFormatting>
  <conditionalFormatting sqref="B331">
    <cfRule type="duplicateValues" dxfId="1675" priority="95" stopIfTrue="1"/>
  </conditionalFormatting>
  <conditionalFormatting sqref="B332">
    <cfRule type="duplicateValues" dxfId="1674" priority="101" stopIfTrue="1"/>
  </conditionalFormatting>
  <conditionalFormatting sqref="B333">
    <cfRule type="duplicateValues" dxfId="1673" priority="91" stopIfTrue="1"/>
  </conditionalFormatting>
  <conditionalFormatting sqref="B333:B335">
    <cfRule type="duplicateValues" dxfId="1672" priority="99" stopIfTrue="1"/>
  </conditionalFormatting>
  <conditionalFormatting sqref="B334">
    <cfRule type="duplicateValues" dxfId="1671" priority="90" stopIfTrue="1"/>
  </conditionalFormatting>
  <conditionalFormatting sqref="B337:B339 B341">
    <cfRule type="duplicateValues" dxfId="1670" priority="92" stopIfTrue="1"/>
  </conditionalFormatting>
  <conditionalFormatting sqref="B340 B350">
    <cfRule type="duplicateValues" dxfId="1669" priority="94" stopIfTrue="1"/>
  </conditionalFormatting>
  <conditionalFormatting sqref="B341">
    <cfRule type="duplicateValues" dxfId="1668" priority="58" stopIfTrue="1"/>
  </conditionalFormatting>
  <conditionalFormatting sqref="B343">
    <cfRule type="duplicateValues" dxfId="1667" priority="137" stopIfTrue="1"/>
  </conditionalFormatting>
  <conditionalFormatting sqref="B345:B346">
    <cfRule type="duplicateValues" dxfId="1666" priority="93" stopIfTrue="1"/>
  </conditionalFormatting>
  <conditionalFormatting sqref="B350">
    <cfRule type="duplicateValues" dxfId="1665" priority="59" stopIfTrue="1"/>
  </conditionalFormatting>
  <conditionalFormatting sqref="B351">
    <cfRule type="duplicateValues" dxfId="1664" priority="97" stopIfTrue="1"/>
  </conditionalFormatting>
  <conditionalFormatting sqref="B353">
    <cfRule type="duplicateValues" dxfId="1663" priority="76" stopIfTrue="1"/>
  </conditionalFormatting>
  <conditionalFormatting sqref="B371">
    <cfRule type="duplicateValues" dxfId="1662" priority="98" stopIfTrue="1"/>
  </conditionalFormatting>
  <conditionalFormatting sqref="D15:E15">
    <cfRule type="cellIs" dxfId="1661" priority="34" operator="equal">
      <formula>0</formula>
    </cfRule>
  </conditionalFormatting>
  <conditionalFormatting sqref="D43:E43">
    <cfRule type="cellIs" dxfId="1660" priority="25" operator="equal">
      <formula>0</formula>
    </cfRule>
  </conditionalFormatting>
  <conditionalFormatting sqref="D55:E55">
    <cfRule type="cellIs" dxfId="1659" priority="16" operator="equal">
      <formula>0</formula>
    </cfRule>
  </conditionalFormatting>
  <conditionalFormatting sqref="D83:E83">
    <cfRule type="cellIs" dxfId="1658" priority="7" operator="equal">
      <formula>0</formula>
    </cfRule>
  </conditionalFormatting>
  <dataValidations count="2">
    <dataValidation type="list" allowBlank="1" showInputMessage="1" showErrorMessage="1" sqref="J13 J17:J41 J124:J127 J57:J81 J85:J99 J45:J53" xr:uid="{00000000-0002-0000-0A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11" xr:uid="{00000000-0002-0000-0A00-000001000000}">
      <formula1>"CNCT PT,Việt Trì,ĐL  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61" fitToHeight="0" orientation="landscape" r:id="rId1"/>
  <headerFooter>
    <oddFooter>&amp;CPage&amp;P</oddFooter>
  </headerFooter>
  <rowBreaks count="3" manualBreakCount="3">
    <brk id="32" max="16" man="1"/>
    <brk id="53" max="16" man="1"/>
    <brk id="109" max="16" man="1"/>
  </rowBreaks>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83"/>
  <sheetViews>
    <sheetView topLeftCell="A31" zoomScaleNormal="100" zoomScaleSheetLayoutView="85" workbookViewId="0">
      <selection activeCell="F147" sqref="F147"/>
    </sheetView>
  </sheetViews>
  <sheetFormatPr defaultColWidth="9.140625" defaultRowHeight="12.75" x14ac:dyDescent="0.2"/>
  <cols>
    <col min="1" max="1" width="5.28515625" style="139" customWidth="1"/>
    <col min="2" max="2" width="32.42578125" style="26" customWidth="1"/>
    <col min="3" max="3" width="11.85546875" style="27" customWidth="1"/>
    <col min="4" max="4" width="6.42578125" style="28" customWidth="1"/>
    <col min="5" max="5" width="7" style="29" hidden="1" customWidth="1"/>
    <col min="6" max="6" width="6.7109375" style="30" customWidth="1"/>
    <col min="7" max="7" width="6.7109375" style="31" customWidth="1"/>
    <col min="8" max="8" width="6.7109375" style="30" customWidth="1"/>
    <col min="9" max="9" width="6.140625" style="31" customWidth="1"/>
    <col min="10" max="10" width="8.28515625" style="27" customWidth="1"/>
    <col min="11" max="11" width="71.85546875" style="26" customWidth="1"/>
    <col min="12" max="12" width="8.5703125" style="31" customWidth="1"/>
    <col min="13" max="13" width="25.42578125" style="26" customWidth="1"/>
    <col min="14" max="14" width="7.7109375" style="56" customWidth="1"/>
    <col min="15" max="15" width="7" style="54" customWidth="1"/>
    <col min="16" max="16" width="9.28515625" style="56" customWidth="1"/>
    <col min="17" max="17" width="6.42578125"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8" ht="15.75" x14ac:dyDescent="0.2">
      <c r="L1" s="673" t="s">
        <v>1687</v>
      </c>
      <c r="M1" s="673"/>
      <c r="N1" s="673"/>
      <c r="O1" s="673"/>
      <c r="P1" s="673"/>
      <c r="Q1" s="673"/>
    </row>
    <row r="2" spans="1:28" ht="46.5" customHeight="1" x14ac:dyDescent="0.2">
      <c r="A2" s="673" t="s">
        <v>68</v>
      </c>
      <c r="B2" s="673"/>
      <c r="C2" s="673"/>
      <c r="D2" s="673"/>
      <c r="E2" s="673"/>
      <c r="F2" s="673"/>
      <c r="G2" s="674" t="s">
        <v>1833</v>
      </c>
      <c r="H2" s="674"/>
      <c r="I2" s="674"/>
      <c r="J2" s="674"/>
      <c r="K2" s="674"/>
      <c r="L2" s="674"/>
      <c r="M2" s="674"/>
      <c r="N2" s="674"/>
      <c r="O2" s="674"/>
      <c r="P2" s="674"/>
      <c r="Q2" s="674"/>
    </row>
    <row r="3" spans="1:28" ht="15.75" x14ac:dyDescent="0.2">
      <c r="A3" s="135"/>
      <c r="B3" s="675" t="s">
        <v>33</v>
      </c>
      <c r="C3" s="675"/>
      <c r="D3" s="675"/>
      <c r="E3" s="675"/>
      <c r="F3" s="675"/>
      <c r="G3" s="675"/>
      <c r="H3" s="675"/>
      <c r="I3" s="675"/>
      <c r="J3" s="675"/>
      <c r="K3" s="675"/>
      <c r="L3" s="675"/>
      <c r="M3" s="675"/>
      <c r="N3" s="675"/>
      <c r="O3" s="675"/>
      <c r="P3" s="675"/>
      <c r="Q3" s="137"/>
    </row>
    <row r="4" spans="1:28" s="33" customFormat="1" ht="42.75" customHeight="1" x14ac:dyDescent="0.2">
      <c r="A4" s="135"/>
      <c r="B4" s="672" t="s">
        <v>1831</v>
      </c>
      <c r="C4" s="672"/>
      <c r="D4" s="672"/>
      <c r="E4" s="672"/>
      <c r="F4" s="672"/>
      <c r="G4" s="672"/>
      <c r="H4" s="672"/>
      <c r="I4" s="672"/>
      <c r="J4" s="672"/>
      <c r="K4" s="672"/>
      <c r="L4" s="672"/>
      <c r="M4" s="672"/>
      <c r="N4" s="672"/>
      <c r="O4" s="672"/>
      <c r="P4" s="672"/>
      <c r="Q4" s="672"/>
      <c r="R4" s="145"/>
    </row>
    <row r="5" spans="1:28" s="33" customFormat="1" ht="20.25" customHeight="1" x14ac:dyDescent="0.2">
      <c r="A5" s="135"/>
      <c r="B5" s="672" t="s">
        <v>1832</v>
      </c>
      <c r="C5" s="672"/>
      <c r="D5" s="672"/>
      <c r="E5" s="672"/>
      <c r="F5" s="672"/>
      <c r="G5" s="672"/>
      <c r="H5" s="672"/>
      <c r="I5" s="672"/>
      <c r="J5" s="672"/>
      <c r="K5" s="672"/>
      <c r="L5" s="672"/>
      <c r="M5" s="672"/>
      <c r="N5" s="672"/>
      <c r="O5" s="672"/>
      <c r="P5" s="672"/>
      <c r="Q5" s="672"/>
      <c r="R5" s="145"/>
    </row>
    <row r="6" spans="1:28" ht="15" customHeight="1" x14ac:dyDescent="0.25">
      <c r="A6" s="136" t="s">
        <v>7</v>
      </c>
      <c r="B6" s="669" t="s">
        <v>6</v>
      </c>
      <c r="C6" s="669"/>
      <c r="D6" s="669"/>
      <c r="E6" s="669"/>
      <c r="F6" s="669"/>
      <c r="G6" s="135"/>
      <c r="H6" s="34"/>
      <c r="I6" s="135"/>
      <c r="J6" s="136"/>
      <c r="K6" s="138"/>
      <c r="L6" s="135"/>
      <c r="M6" s="138"/>
      <c r="N6" s="35"/>
      <c r="O6" s="35"/>
      <c r="P6" s="36"/>
      <c r="Q6" s="36"/>
    </row>
    <row r="7" spans="1:28" ht="20.25" customHeight="1" x14ac:dyDescent="0.2">
      <c r="A7" s="714" t="s">
        <v>13</v>
      </c>
      <c r="B7" s="714" t="s">
        <v>14</v>
      </c>
      <c r="C7" s="714" t="s">
        <v>38</v>
      </c>
      <c r="D7" s="718" t="s">
        <v>39</v>
      </c>
      <c r="E7" s="37"/>
      <c r="F7" s="714" t="s">
        <v>15</v>
      </c>
      <c r="G7" s="714"/>
      <c r="H7" s="714"/>
      <c r="I7" s="714"/>
      <c r="J7" s="714" t="s">
        <v>40</v>
      </c>
      <c r="K7" s="711" t="s">
        <v>29</v>
      </c>
      <c r="L7" s="711"/>
      <c r="M7" s="714" t="s">
        <v>30</v>
      </c>
      <c r="N7" s="707" t="s">
        <v>44</v>
      </c>
      <c r="O7" s="707" t="s">
        <v>20</v>
      </c>
      <c r="P7" s="707" t="s">
        <v>22</v>
      </c>
      <c r="Q7" s="707" t="s">
        <v>21</v>
      </c>
      <c r="R7" s="719" t="s">
        <v>35</v>
      </c>
    </row>
    <row r="8" spans="1:28" ht="21" customHeight="1" x14ac:dyDescent="0.2">
      <c r="A8" s="714"/>
      <c r="B8" s="714"/>
      <c r="C8" s="714"/>
      <c r="D8" s="718"/>
      <c r="E8" s="37"/>
      <c r="F8" s="714" t="s">
        <v>16</v>
      </c>
      <c r="G8" s="714"/>
      <c r="H8" s="714" t="s">
        <v>17</v>
      </c>
      <c r="I8" s="714"/>
      <c r="J8" s="714"/>
      <c r="K8" s="711"/>
      <c r="L8" s="711"/>
      <c r="M8" s="714"/>
      <c r="N8" s="707"/>
      <c r="O8" s="707"/>
      <c r="P8" s="707"/>
      <c r="Q8" s="707"/>
      <c r="R8" s="719"/>
      <c r="V8" s="717" t="s">
        <v>36</v>
      </c>
      <c r="W8" s="717"/>
      <c r="X8" s="717" t="s">
        <v>37</v>
      </c>
      <c r="Y8" s="717"/>
    </row>
    <row r="9" spans="1:28" ht="55.5" customHeight="1" x14ac:dyDescent="0.2">
      <c r="A9" s="714"/>
      <c r="B9" s="714"/>
      <c r="C9" s="714"/>
      <c r="D9" s="718"/>
      <c r="E9" s="37"/>
      <c r="F9" s="38" t="s">
        <v>19</v>
      </c>
      <c r="G9" s="140" t="s">
        <v>18</v>
      </c>
      <c r="H9" s="38" t="s">
        <v>19</v>
      </c>
      <c r="I9" s="140" t="s">
        <v>18</v>
      </c>
      <c r="J9" s="714"/>
      <c r="K9" s="141" t="s">
        <v>41</v>
      </c>
      <c r="L9" s="141" t="s">
        <v>42</v>
      </c>
      <c r="M9" s="714"/>
      <c r="N9" s="707"/>
      <c r="O9" s="707"/>
      <c r="P9" s="707"/>
      <c r="Q9" s="707"/>
      <c r="R9" s="719"/>
      <c r="V9" s="139" t="s">
        <v>0</v>
      </c>
      <c r="W9" s="139" t="s">
        <v>2</v>
      </c>
      <c r="X9" s="139" t="s">
        <v>31</v>
      </c>
      <c r="Y9" s="32" t="s">
        <v>3</v>
      </c>
    </row>
    <row r="10" spans="1:28" ht="19.5" customHeight="1" x14ac:dyDescent="0.2">
      <c r="A10" s="39">
        <v>1</v>
      </c>
      <c r="B10" s="39">
        <v>2</v>
      </c>
      <c r="C10" s="39">
        <v>3</v>
      </c>
      <c r="D10" s="40">
        <v>4</v>
      </c>
      <c r="E10" s="41"/>
      <c r="F10" s="39">
        <v>5</v>
      </c>
      <c r="G10" s="39">
        <v>6</v>
      </c>
      <c r="H10" s="39">
        <v>7</v>
      </c>
      <c r="I10" s="39">
        <v>8</v>
      </c>
      <c r="J10" s="39">
        <v>9</v>
      </c>
      <c r="K10" s="39">
        <v>10</v>
      </c>
      <c r="L10" s="39">
        <v>11</v>
      </c>
      <c r="M10" s="39">
        <v>12</v>
      </c>
      <c r="N10" s="42">
        <v>13</v>
      </c>
      <c r="O10" s="42">
        <v>14</v>
      </c>
      <c r="P10" s="42" t="s">
        <v>43</v>
      </c>
      <c r="Q10" s="42">
        <v>16</v>
      </c>
      <c r="V10" s="139"/>
      <c r="W10" s="139"/>
      <c r="X10" s="139"/>
    </row>
    <row r="11" spans="1:28" ht="21" customHeight="1" x14ac:dyDescent="0.2">
      <c r="A11" s="140" t="s">
        <v>23</v>
      </c>
      <c r="B11" s="144" t="s">
        <v>46</v>
      </c>
      <c r="C11" s="43"/>
      <c r="D11" s="44"/>
      <c r="E11" s="45"/>
      <c r="F11" s="46"/>
      <c r="G11" s="47"/>
      <c r="H11" s="46"/>
      <c r="I11" s="47"/>
      <c r="J11" s="141"/>
      <c r="K11" s="48"/>
      <c r="L11" s="49"/>
      <c r="M11" s="48"/>
      <c r="N11" s="50">
        <f>VALUE(DAY(I11)*24*60+VALUE(HOUR(H11)*60+MINUTE(H11)))-SUM(VALUE(DAY(G11)*24*60+VALUE(HOUR(F11)*60+MINUTE(F11))))</f>
        <v>0</v>
      </c>
      <c r="O11" s="51"/>
      <c r="P11" s="51">
        <f>O11*N11</f>
        <v>0</v>
      </c>
      <c r="Q11" s="148"/>
      <c r="R11" s="52" t="s">
        <v>48</v>
      </c>
      <c r="S11" s="27" t="s">
        <v>3</v>
      </c>
      <c r="T11" s="27" t="s">
        <v>31</v>
      </c>
      <c r="U11" s="27" t="s">
        <v>77</v>
      </c>
      <c r="V11" s="139"/>
      <c r="W11" s="139"/>
      <c r="X11" s="139"/>
      <c r="Y11" s="139" t="s">
        <v>3</v>
      </c>
      <c r="Z11" s="53" t="s">
        <v>31</v>
      </c>
      <c r="AA11" s="53"/>
    </row>
    <row r="12" spans="1:28" s="95" customFormat="1" ht="24.75" customHeight="1" x14ac:dyDescent="0.25">
      <c r="A12" s="89"/>
      <c r="B12" s="154" t="s">
        <v>49</v>
      </c>
      <c r="C12" s="155"/>
      <c r="D12" s="125"/>
      <c r="E12" s="157"/>
      <c r="F12" s="155"/>
      <c r="G12" s="89"/>
      <c r="H12" s="102"/>
      <c r="I12" s="89"/>
      <c r="J12" s="102"/>
      <c r="K12" s="165"/>
      <c r="L12" s="155"/>
      <c r="M12" s="166"/>
      <c r="N12" s="126"/>
      <c r="O12" s="89"/>
      <c r="P12" s="156"/>
      <c r="Q12" s="156"/>
      <c r="R12" s="99"/>
      <c r="S12" s="91"/>
      <c r="T12" s="91"/>
      <c r="U12" s="92"/>
      <c r="V12" s="93"/>
      <c r="W12" s="93"/>
      <c r="X12" s="93"/>
      <c r="Y12" s="93"/>
      <c r="Z12" s="93"/>
      <c r="AA12" s="94"/>
      <c r="AB12" s="94"/>
    </row>
    <row r="13" spans="1:28" ht="21" customHeight="1" x14ac:dyDescent="0.2">
      <c r="A13" s="140" t="s">
        <v>24</v>
      </c>
      <c r="B13" s="716" t="s">
        <v>47</v>
      </c>
      <c r="C13" s="716"/>
      <c r="D13" s="44"/>
      <c r="E13" s="57">
        <f>N13/60*D13</f>
        <v>0</v>
      </c>
      <c r="F13" s="58"/>
      <c r="G13" s="47"/>
      <c r="H13" s="58"/>
      <c r="I13" s="47"/>
      <c r="J13" s="141"/>
      <c r="K13" s="59"/>
      <c r="L13" s="47"/>
      <c r="M13" s="60"/>
      <c r="N13" s="50">
        <f>VALUE(DAY(I13)*24*60+VALUE(HOUR(H13)*60+MINUTE(H13)))-SUM(VALUE(DAY(G13)*24*60+VALUE(HOUR(F13)*60+MINUTE(F13))))</f>
        <v>0</v>
      </c>
      <c r="O13" s="51"/>
      <c r="P13" s="51">
        <f>O13*N13</f>
        <v>0</v>
      </c>
      <c r="Q13" s="47"/>
      <c r="R13" s="145" t="s">
        <v>3</v>
      </c>
      <c r="S13" s="55">
        <f t="shared" ref="S13:T13" si="0">O13</f>
        <v>0</v>
      </c>
      <c r="T13" s="55">
        <f t="shared" si="0"/>
        <v>0</v>
      </c>
      <c r="U13" s="55"/>
      <c r="V13" s="56">
        <f>P13</f>
        <v>0</v>
      </c>
      <c r="W13" s="56">
        <f>O13</f>
        <v>0</v>
      </c>
      <c r="X13" s="56"/>
      <c r="Y13" s="139">
        <f>IF(RIGHT(I13,2)="11",O13,0)</f>
        <v>0</v>
      </c>
      <c r="Z13" s="53">
        <f>IF(RIGHT(I13,2)="11",P13,0)</f>
        <v>0</v>
      </c>
      <c r="AA13" s="53">
        <f>+IF(RIGHT(I13,2)="12",O13,0)</f>
        <v>0</v>
      </c>
      <c r="AB13" s="32">
        <f>+IF(RIGHT(I13,2)="12",P13,0)</f>
        <v>0</v>
      </c>
    </row>
    <row r="14" spans="1:28" s="95" customFormat="1" ht="30.75" customHeight="1" x14ac:dyDescent="0.25">
      <c r="A14" s="701" t="s">
        <v>1739</v>
      </c>
      <c r="B14" s="702"/>
      <c r="C14" s="702"/>
      <c r="D14" s="702"/>
      <c r="E14" s="702"/>
      <c r="F14" s="702"/>
      <c r="G14" s="702"/>
      <c r="H14" s="702"/>
      <c r="I14" s="702"/>
      <c r="J14" s="702"/>
      <c r="K14" s="702"/>
      <c r="L14" s="702"/>
      <c r="M14" s="702"/>
      <c r="N14" s="702"/>
      <c r="O14" s="702"/>
      <c r="P14" s="702"/>
      <c r="Q14" s="703"/>
      <c r="R14" s="90"/>
      <c r="S14" s="91"/>
      <c r="T14" s="91"/>
      <c r="U14" s="91"/>
      <c r="V14" s="92"/>
      <c r="W14" s="92"/>
      <c r="X14" s="92"/>
      <c r="Y14" s="93"/>
      <c r="Z14" s="94"/>
      <c r="AA14" s="94"/>
    </row>
    <row r="15" spans="1:28" s="95" customFormat="1" ht="36" customHeight="1" x14ac:dyDescent="0.25">
      <c r="A15" s="89">
        <v>1</v>
      </c>
      <c r="B15" s="396" t="s">
        <v>1786</v>
      </c>
      <c r="C15" s="171" t="s">
        <v>56</v>
      </c>
      <c r="D15" s="125">
        <v>3.5</v>
      </c>
      <c r="E15" s="424"/>
      <c r="F15" s="102">
        <v>0.45833333333333331</v>
      </c>
      <c r="G15" s="156">
        <v>19</v>
      </c>
      <c r="H15" s="102">
        <v>0.70833333333333337</v>
      </c>
      <c r="I15" s="156">
        <f t="shared" ref="I15:I39" si="1">+G15</f>
        <v>19</v>
      </c>
      <c r="J15" s="102"/>
      <c r="K15" s="172" t="s">
        <v>1834</v>
      </c>
      <c r="L15" s="102"/>
      <c r="M15" s="172" t="s">
        <v>152</v>
      </c>
      <c r="N15" s="126">
        <f t="shared" ref="N15:N35" si="2">VALUE(DAY(I15)*24*60+VALUE(HOUR(H15)*60+MINUTE(H15)))-SUM(VALUE(DAY(G15)*24*60+VALUE(HOUR(F15)*60+MINUTE(F15))))</f>
        <v>360</v>
      </c>
      <c r="O15" s="89">
        <v>0</v>
      </c>
      <c r="P15" s="156">
        <f t="shared" ref="P15:P35" si="3">O15*N15</f>
        <v>0</v>
      </c>
      <c r="Q15" s="89">
        <v>0</v>
      </c>
      <c r="R15" s="90"/>
      <c r="S15" s="91">
        <f t="shared" ref="S15:T30" si="4">O15</f>
        <v>0</v>
      </c>
      <c r="T15" s="91">
        <f t="shared" si="4"/>
        <v>0</v>
      </c>
      <c r="U15" s="92"/>
      <c r="V15" s="92"/>
      <c r="W15" s="92"/>
      <c r="X15" s="92"/>
      <c r="Y15" s="93"/>
      <c r="Z15" s="94"/>
      <c r="AA15" s="94"/>
    </row>
    <row r="16" spans="1:28" s="95" customFormat="1" ht="36" customHeight="1" x14ac:dyDescent="0.25">
      <c r="A16" s="89">
        <v>2</v>
      </c>
      <c r="B16" s="14" t="s">
        <v>1787</v>
      </c>
      <c r="C16" s="171" t="s">
        <v>1</v>
      </c>
      <c r="D16" s="125">
        <v>1.5</v>
      </c>
      <c r="E16" s="424"/>
      <c r="F16" s="102">
        <v>0.45833333333333331</v>
      </c>
      <c r="G16" s="156">
        <v>19</v>
      </c>
      <c r="H16" s="102">
        <v>0.70833333333333337</v>
      </c>
      <c r="I16" s="156">
        <f t="shared" si="1"/>
        <v>19</v>
      </c>
      <c r="J16" s="102"/>
      <c r="K16" s="172" t="s">
        <v>1834</v>
      </c>
      <c r="L16" s="102"/>
      <c r="M16" s="172" t="s">
        <v>1800</v>
      </c>
      <c r="N16" s="126">
        <f t="shared" si="2"/>
        <v>360</v>
      </c>
      <c r="O16" s="89">
        <v>0</v>
      </c>
      <c r="P16" s="156">
        <f t="shared" si="3"/>
        <v>0</v>
      </c>
      <c r="Q16" s="89">
        <v>0</v>
      </c>
      <c r="R16" s="90"/>
      <c r="S16" s="91">
        <f t="shared" si="4"/>
        <v>0</v>
      </c>
      <c r="T16" s="91">
        <f t="shared" si="4"/>
        <v>0</v>
      </c>
      <c r="U16" s="92"/>
      <c r="V16" s="92"/>
      <c r="W16" s="92"/>
      <c r="X16" s="92"/>
      <c r="Y16" s="93"/>
      <c r="Z16" s="94"/>
      <c r="AA16" s="94"/>
    </row>
    <row r="17" spans="1:27" s="95" customFormat="1" ht="36" customHeight="1" x14ac:dyDescent="0.25">
      <c r="A17" s="89">
        <v>3</v>
      </c>
      <c r="B17" s="396" t="s">
        <v>1813</v>
      </c>
      <c r="C17" s="171" t="s">
        <v>1</v>
      </c>
      <c r="D17" s="125">
        <v>2</v>
      </c>
      <c r="E17" s="424"/>
      <c r="F17" s="102">
        <v>0.45833333333333331</v>
      </c>
      <c r="G17" s="156">
        <v>19</v>
      </c>
      <c r="H17" s="102">
        <v>0.70833333333333337</v>
      </c>
      <c r="I17" s="156">
        <f t="shared" si="1"/>
        <v>19</v>
      </c>
      <c r="J17" s="102"/>
      <c r="K17" s="172" t="s">
        <v>1834</v>
      </c>
      <c r="L17" s="102"/>
      <c r="M17" s="172" t="s">
        <v>1814</v>
      </c>
      <c r="N17" s="126">
        <f t="shared" si="2"/>
        <v>360</v>
      </c>
      <c r="O17" s="89">
        <v>0</v>
      </c>
      <c r="P17" s="156">
        <f t="shared" si="3"/>
        <v>0</v>
      </c>
      <c r="Q17" s="89">
        <v>0</v>
      </c>
      <c r="R17" s="90"/>
      <c r="S17" s="91">
        <f t="shared" si="4"/>
        <v>0</v>
      </c>
      <c r="T17" s="91">
        <f t="shared" si="4"/>
        <v>0</v>
      </c>
      <c r="U17" s="92"/>
      <c r="V17" s="92"/>
      <c r="W17" s="92"/>
      <c r="X17" s="92"/>
      <c r="Y17" s="93"/>
      <c r="Z17" s="94"/>
      <c r="AA17" s="94"/>
    </row>
    <row r="18" spans="1:27" s="95" customFormat="1" ht="36" customHeight="1" x14ac:dyDescent="0.25">
      <c r="A18" s="89">
        <v>4</v>
      </c>
      <c r="B18" s="396" t="s">
        <v>1788</v>
      </c>
      <c r="C18" s="171" t="s">
        <v>63</v>
      </c>
      <c r="D18" s="125">
        <v>2</v>
      </c>
      <c r="E18" s="424"/>
      <c r="F18" s="102">
        <v>0.45833333333333331</v>
      </c>
      <c r="G18" s="156">
        <v>19</v>
      </c>
      <c r="H18" s="102">
        <v>0.70833333333333304</v>
      </c>
      <c r="I18" s="156">
        <f t="shared" si="1"/>
        <v>19</v>
      </c>
      <c r="J18" s="102"/>
      <c r="K18" s="172" t="s">
        <v>1834</v>
      </c>
      <c r="L18" s="102"/>
      <c r="M18" s="172" t="s">
        <v>137</v>
      </c>
      <c r="N18" s="126">
        <f t="shared" si="2"/>
        <v>360</v>
      </c>
      <c r="O18" s="89">
        <v>0</v>
      </c>
      <c r="P18" s="156">
        <f t="shared" si="3"/>
        <v>0</v>
      </c>
      <c r="Q18" s="89">
        <v>0</v>
      </c>
      <c r="R18" s="90"/>
      <c r="S18" s="91">
        <f t="shared" si="4"/>
        <v>0</v>
      </c>
      <c r="T18" s="91">
        <f t="shared" si="4"/>
        <v>0</v>
      </c>
      <c r="U18" s="92"/>
      <c r="V18" s="92"/>
      <c r="W18" s="92"/>
      <c r="X18" s="92"/>
      <c r="Y18" s="93"/>
      <c r="Z18" s="94"/>
      <c r="AA18" s="94"/>
    </row>
    <row r="19" spans="1:27" s="95" customFormat="1" ht="36" customHeight="1" x14ac:dyDescent="0.25">
      <c r="A19" s="89">
        <v>5</v>
      </c>
      <c r="B19" s="396" t="s">
        <v>1789</v>
      </c>
      <c r="C19" s="171" t="s">
        <v>56</v>
      </c>
      <c r="D19" s="125">
        <v>2.5</v>
      </c>
      <c r="E19" s="424"/>
      <c r="F19" s="102">
        <v>0.45833333333333331</v>
      </c>
      <c r="G19" s="156">
        <v>19</v>
      </c>
      <c r="H19" s="102">
        <v>0.70833333333333304</v>
      </c>
      <c r="I19" s="156">
        <f t="shared" si="1"/>
        <v>19</v>
      </c>
      <c r="J19" s="102"/>
      <c r="K19" s="172" t="s">
        <v>1834</v>
      </c>
      <c r="L19" s="102"/>
      <c r="M19" s="172" t="s">
        <v>174</v>
      </c>
      <c r="N19" s="126">
        <f t="shared" si="2"/>
        <v>360</v>
      </c>
      <c r="O19" s="89">
        <v>0</v>
      </c>
      <c r="P19" s="156">
        <f t="shared" si="3"/>
        <v>0</v>
      </c>
      <c r="Q19" s="89">
        <v>0</v>
      </c>
      <c r="R19" s="90"/>
      <c r="S19" s="91">
        <f t="shared" si="4"/>
        <v>0</v>
      </c>
      <c r="T19" s="91">
        <f t="shared" si="4"/>
        <v>0</v>
      </c>
      <c r="U19" s="92"/>
      <c r="V19" s="92"/>
      <c r="W19" s="92"/>
      <c r="X19" s="92"/>
      <c r="Y19" s="93"/>
      <c r="Z19" s="94"/>
      <c r="AA19" s="94"/>
    </row>
    <row r="20" spans="1:27" s="95" customFormat="1" ht="36" customHeight="1" x14ac:dyDescent="0.25">
      <c r="A20" s="89">
        <v>6</v>
      </c>
      <c r="B20" s="396" t="s">
        <v>1790</v>
      </c>
      <c r="C20" s="171" t="s">
        <v>28</v>
      </c>
      <c r="D20" s="125">
        <v>2.5</v>
      </c>
      <c r="E20" s="424"/>
      <c r="F20" s="102">
        <v>0.45833333333333331</v>
      </c>
      <c r="G20" s="156">
        <v>19</v>
      </c>
      <c r="H20" s="102">
        <v>0.70833333333333304</v>
      </c>
      <c r="I20" s="156">
        <f t="shared" si="1"/>
        <v>19</v>
      </c>
      <c r="J20" s="102"/>
      <c r="K20" s="172" t="s">
        <v>1834</v>
      </c>
      <c r="L20" s="102"/>
      <c r="M20" s="172" t="s">
        <v>175</v>
      </c>
      <c r="N20" s="126">
        <f t="shared" si="2"/>
        <v>360</v>
      </c>
      <c r="O20" s="89">
        <v>0</v>
      </c>
      <c r="P20" s="156">
        <f t="shared" si="3"/>
        <v>0</v>
      </c>
      <c r="Q20" s="89">
        <v>0</v>
      </c>
      <c r="R20" s="90"/>
      <c r="S20" s="91">
        <f t="shared" si="4"/>
        <v>0</v>
      </c>
      <c r="T20" s="91">
        <f t="shared" si="4"/>
        <v>0</v>
      </c>
      <c r="U20" s="92"/>
      <c r="V20" s="92"/>
      <c r="W20" s="92"/>
      <c r="X20" s="92"/>
      <c r="Y20" s="93"/>
      <c r="Z20" s="94"/>
      <c r="AA20" s="94"/>
    </row>
    <row r="21" spans="1:27" s="95" customFormat="1" ht="36" customHeight="1" x14ac:dyDescent="0.25">
      <c r="A21" s="89">
        <v>7</v>
      </c>
      <c r="B21" s="396" t="s">
        <v>1791</v>
      </c>
      <c r="C21" s="171" t="s">
        <v>64</v>
      </c>
      <c r="D21" s="125">
        <v>2.5</v>
      </c>
      <c r="E21" s="424"/>
      <c r="F21" s="102">
        <v>0.45833333333333331</v>
      </c>
      <c r="G21" s="156">
        <v>19</v>
      </c>
      <c r="H21" s="102">
        <v>0.70833333333333304</v>
      </c>
      <c r="I21" s="156">
        <f t="shared" si="1"/>
        <v>19</v>
      </c>
      <c r="J21" s="102"/>
      <c r="K21" s="172" t="s">
        <v>1834</v>
      </c>
      <c r="L21" s="102"/>
      <c r="M21" s="172" t="s">
        <v>186</v>
      </c>
      <c r="N21" s="126">
        <f t="shared" si="2"/>
        <v>360</v>
      </c>
      <c r="O21" s="89">
        <v>0</v>
      </c>
      <c r="P21" s="156">
        <f t="shared" si="3"/>
        <v>0</v>
      </c>
      <c r="Q21" s="89">
        <v>0</v>
      </c>
      <c r="R21" s="90"/>
      <c r="S21" s="91">
        <f t="shared" si="4"/>
        <v>0</v>
      </c>
      <c r="T21" s="91">
        <f t="shared" si="4"/>
        <v>0</v>
      </c>
      <c r="U21" s="92"/>
      <c r="V21" s="92"/>
      <c r="W21" s="92"/>
      <c r="X21" s="92"/>
      <c r="Y21" s="93"/>
      <c r="Z21" s="94"/>
      <c r="AA21" s="94"/>
    </row>
    <row r="22" spans="1:27" s="95" customFormat="1" ht="36" customHeight="1" x14ac:dyDescent="0.25">
      <c r="A22" s="89">
        <v>8</v>
      </c>
      <c r="B22" s="396" t="s">
        <v>1792</v>
      </c>
      <c r="C22" s="171" t="s">
        <v>28</v>
      </c>
      <c r="D22" s="125">
        <v>2</v>
      </c>
      <c r="E22" s="424"/>
      <c r="F22" s="102">
        <v>0.45833333333333331</v>
      </c>
      <c r="G22" s="156">
        <v>19</v>
      </c>
      <c r="H22" s="102">
        <v>0.70833333333333304</v>
      </c>
      <c r="I22" s="156">
        <f t="shared" si="1"/>
        <v>19</v>
      </c>
      <c r="J22" s="102"/>
      <c r="K22" s="172" t="s">
        <v>1834</v>
      </c>
      <c r="L22" s="102"/>
      <c r="M22" s="172" t="s">
        <v>200</v>
      </c>
      <c r="N22" s="126">
        <f t="shared" si="2"/>
        <v>360</v>
      </c>
      <c r="O22" s="89">
        <v>0</v>
      </c>
      <c r="P22" s="156">
        <f t="shared" si="3"/>
        <v>0</v>
      </c>
      <c r="Q22" s="89">
        <v>0</v>
      </c>
      <c r="R22" s="90"/>
      <c r="S22" s="91">
        <f t="shared" si="4"/>
        <v>0</v>
      </c>
      <c r="T22" s="91">
        <f t="shared" si="4"/>
        <v>0</v>
      </c>
      <c r="U22" s="92"/>
      <c r="V22" s="92"/>
      <c r="W22" s="92"/>
      <c r="X22" s="92"/>
      <c r="Y22" s="93"/>
      <c r="Z22" s="94"/>
      <c r="AA22" s="94"/>
    </row>
    <row r="23" spans="1:27" s="95" customFormat="1" ht="37.5" customHeight="1" x14ac:dyDescent="0.25">
      <c r="A23" s="89">
        <v>9</v>
      </c>
      <c r="B23" s="396" t="s">
        <v>1793</v>
      </c>
      <c r="C23" s="171" t="s">
        <v>28</v>
      </c>
      <c r="D23" s="125">
        <v>2</v>
      </c>
      <c r="E23" s="424"/>
      <c r="F23" s="102">
        <v>0.45833333333333331</v>
      </c>
      <c r="G23" s="156">
        <v>19</v>
      </c>
      <c r="H23" s="102">
        <v>0.70833333333333304</v>
      </c>
      <c r="I23" s="156">
        <f t="shared" si="1"/>
        <v>19</v>
      </c>
      <c r="J23" s="102"/>
      <c r="K23" s="172" t="s">
        <v>1834</v>
      </c>
      <c r="L23" s="102"/>
      <c r="M23" s="172" t="s">
        <v>201</v>
      </c>
      <c r="N23" s="126">
        <f t="shared" si="2"/>
        <v>360</v>
      </c>
      <c r="O23" s="89">
        <v>0</v>
      </c>
      <c r="P23" s="156">
        <f t="shared" si="3"/>
        <v>0</v>
      </c>
      <c r="Q23" s="89">
        <v>0</v>
      </c>
      <c r="R23" s="90"/>
      <c r="S23" s="91">
        <f t="shared" si="4"/>
        <v>0</v>
      </c>
      <c r="T23" s="91">
        <f t="shared" si="4"/>
        <v>0</v>
      </c>
      <c r="U23" s="92"/>
      <c r="V23" s="92"/>
      <c r="W23" s="92"/>
      <c r="X23" s="92"/>
      <c r="Y23" s="93"/>
      <c r="Z23" s="94"/>
      <c r="AA23" s="94"/>
    </row>
    <row r="24" spans="1:27" s="95" customFormat="1" ht="29.25" customHeight="1" x14ac:dyDescent="0.25">
      <c r="A24" s="89">
        <v>10</v>
      </c>
      <c r="B24" s="396" t="s">
        <v>1794</v>
      </c>
      <c r="C24" s="171" t="s">
        <v>64</v>
      </c>
      <c r="D24" s="125">
        <v>2</v>
      </c>
      <c r="E24" s="424"/>
      <c r="F24" s="102">
        <v>0.45833333333333331</v>
      </c>
      <c r="G24" s="156">
        <v>19</v>
      </c>
      <c r="H24" s="102">
        <v>0.70833333333333304</v>
      </c>
      <c r="I24" s="156">
        <f t="shared" si="1"/>
        <v>19</v>
      </c>
      <c r="J24" s="102"/>
      <c r="K24" s="172" t="s">
        <v>1834</v>
      </c>
      <c r="L24" s="102"/>
      <c r="M24" s="172" t="s">
        <v>214</v>
      </c>
      <c r="N24" s="126">
        <f t="shared" si="2"/>
        <v>360</v>
      </c>
      <c r="O24" s="89">
        <v>0</v>
      </c>
      <c r="P24" s="156">
        <f t="shared" si="3"/>
        <v>0</v>
      </c>
      <c r="Q24" s="89">
        <v>0</v>
      </c>
      <c r="R24" s="90"/>
      <c r="S24" s="91">
        <f t="shared" si="4"/>
        <v>0</v>
      </c>
      <c r="T24" s="91">
        <f t="shared" si="4"/>
        <v>0</v>
      </c>
      <c r="U24" s="92"/>
      <c r="V24" s="92"/>
      <c r="W24" s="92"/>
      <c r="X24" s="92"/>
      <c r="Y24" s="93"/>
      <c r="Z24" s="94"/>
      <c r="AA24" s="94"/>
    </row>
    <row r="25" spans="1:27" s="95" customFormat="1" ht="35.25" customHeight="1" x14ac:dyDescent="0.25">
      <c r="A25" s="89">
        <v>11</v>
      </c>
      <c r="B25" s="396" t="s">
        <v>1801</v>
      </c>
      <c r="C25" s="171" t="s">
        <v>64</v>
      </c>
      <c r="D25" s="125">
        <v>2</v>
      </c>
      <c r="E25" s="424"/>
      <c r="F25" s="102">
        <v>0.45833333333333331</v>
      </c>
      <c r="G25" s="156">
        <v>19</v>
      </c>
      <c r="H25" s="102">
        <v>0.70833333333333304</v>
      </c>
      <c r="I25" s="156">
        <f t="shared" si="1"/>
        <v>19</v>
      </c>
      <c r="J25" s="102"/>
      <c r="K25" s="172" t="s">
        <v>1834</v>
      </c>
      <c r="L25" s="102"/>
      <c r="M25" s="172" t="s">
        <v>1802</v>
      </c>
      <c r="N25" s="126">
        <f t="shared" si="2"/>
        <v>360</v>
      </c>
      <c r="O25" s="89">
        <v>0</v>
      </c>
      <c r="P25" s="156">
        <f t="shared" si="3"/>
        <v>0</v>
      </c>
      <c r="Q25" s="89">
        <v>0</v>
      </c>
      <c r="R25" s="90"/>
      <c r="S25" s="91">
        <f t="shared" si="4"/>
        <v>0</v>
      </c>
      <c r="T25" s="91">
        <f t="shared" si="4"/>
        <v>0</v>
      </c>
      <c r="U25" s="92"/>
      <c r="V25" s="92"/>
      <c r="W25" s="92"/>
      <c r="X25" s="92"/>
      <c r="Y25" s="93"/>
      <c r="Z25" s="94"/>
      <c r="AA25" s="94"/>
    </row>
    <row r="26" spans="1:27" s="95" customFormat="1" ht="43.5" customHeight="1" x14ac:dyDescent="0.25">
      <c r="A26" s="89">
        <v>12</v>
      </c>
      <c r="B26" s="396" t="s">
        <v>1795</v>
      </c>
      <c r="C26" s="171" t="s">
        <v>61</v>
      </c>
      <c r="D26" s="125">
        <v>2</v>
      </c>
      <c r="E26" s="424"/>
      <c r="F26" s="102">
        <v>0.45833333333333331</v>
      </c>
      <c r="G26" s="156">
        <v>19</v>
      </c>
      <c r="H26" s="102">
        <v>0.70833333333333304</v>
      </c>
      <c r="I26" s="156">
        <f t="shared" si="1"/>
        <v>19</v>
      </c>
      <c r="J26" s="102"/>
      <c r="K26" s="172" t="s">
        <v>1834</v>
      </c>
      <c r="L26" s="102"/>
      <c r="M26" s="172" t="s">
        <v>213</v>
      </c>
      <c r="N26" s="126">
        <f t="shared" si="2"/>
        <v>360</v>
      </c>
      <c r="O26" s="89">
        <v>0</v>
      </c>
      <c r="P26" s="156">
        <f t="shared" si="3"/>
        <v>0</v>
      </c>
      <c r="Q26" s="89">
        <v>0</v>
      </c>
      <c r="R26" s="90"/>
      <c r="S26" s="91">
        <f t="shared" si="4"/>
        <v>0</v>
      </c>
      <c r="T26" s="91">
        <f t="shared" si="4"/>
        <v>0</v>
      </c>
      <c r="U26" s="92"/>
      <c r="V26" s="92"/>
      <c r="W26" s="92"/>
      <c r="X26" s="92"/>
      <c r="Y26" s="93"/>
      <c r="Z26" s="94"/>
      <c r="AA26" s="94"/>
    </row>
    <row r="27" spans="1:27" s="95" customFormat="1" ht="37.5" customHeight="1" x14ac:dyDescent="0.25">
      <c r="A27" s="89">
        <v>13</v>
      </c>
      <c r="B27" s="396" t="s">
        <v>1796</v>
      </c>
      <c r="C27" s="171" t="s">
        <v>63</v>
      </c>
      <c r="D27" s="125">
        <v>2.5</v>
      </c>
      <c r="E27" s="424"/>
      <c r="F27" s="102">
        <v>0.45833333333333331</v>
      </c>
      <c r="G27" s="156">
        <v>19</v>
      </c>
      <c r="H27" s="102">
        <v>0.70833333333333304</v>
      </c>
      <c r="I27" s="156">
        <f t="shared" si="1"/>
        <v>19</v>
      </c>
      <c r="J27" s="102"/>
      <c r="K27" s="172" t="s">
        <v>1834</v>
      </c>
      <c r="L27" s="102"/>
      <c r="M27" s="172" t="s">
        <v>269</v>
      </c>
      <c r="N27" s="126">
        <f t="shared" si="2"/>
        <v>360</v>
      </c>
      <c r="O27" s="89">
        <v>0</v>
      </c>
      <c r="P27" s="156">
        <f t="shared" si="3"/>
        <v>0</v>
      </c>
      <c r="Q27" s="89">
        <v>0</v>
      </c>
      <c r="R27" s="90"/>
      <c r="S27" s="91">
        <f t="shared" si="4"/>
        <v>0</v>
      </c>
      <c r="T27" s="91">
        <f t="shared" si="4"/>
        <v>0</v>
      </c>
      <c r="U27" s="92"/>
      <c r="V27" s="92"/>
      <c r="W27" s="92"/>
      <c r="X27" s="92"/>
      <c r="Y27" s="93"/>
      <c r="Z27" s="94"/>
      <c r="AA27" s="94"/>
    </row>
    <row r="28" spans="1:27" s="95" customFormat="1" ht="29.25" customHeight="1" x14ac:dyDescent="0.25">
      <c r="A28" s="89">
        <v>14</v>
      </c>
      <c r="B28" s="396" t="s">
        <v>1797</v>
      </c>
      <c r="C28" s="171" t="s">
        <v>60</v>
      </c>
      <c r="D28" s="125">
        <v>2</v>
      </c>
      <c r="E28" s="424"/>
      <c r="F28" s="102">
        <v>0.45833333333333331</v>
      </c>
      <c r="G28" s="156">
        <v>19</v>
      </c>
      <c r="H28" s="102">
        <v>0.70833333333333304</v>
      </c>
      <c r="I28" s="156">
        <f t="shared" si="1"/>
        <v>19</v>
      </c>
      <c r="J28" s="102"/>
      <c r="K28" s="172" t="s">
        <v>1834</v>
      </c>
      <c r="L28" s="102"/>
      <c r="M28" s="172" t="s">
        <v>277</v>
      </c>
      <c r="N28" s="126">
        <f t="shared" si="2"/>
        <v>360</v>
      </c>
      <c r="O28" s="89">
        <v>0</v>
      </c>
      <c r="P28" s="156">
        <f t="shared" si="3"/>
        <v>0</v>
      </c>
      <c r="Q28" s="89">
        <v>0</v>
      </c>
      <c r="R28" s="90"/>
      <c r="S28" s="91">
        <f t="shared" si="4"/>
        <v>0</v>
      </c>
      <c r="T28" s="91">
        <f t="shared" si="4"/>
        <v>0</v>
      </c>
      <c r="U28" s="92"/>
      <c r="V28" s="92"/>
      <c r="W28" s="92"/>
      <c r="X28" s="92"/>
      <c r="Y28" s="93"/>
      <c r="Z28" s="94"/>
      <c r="AA28" s="94"/>
    </row>
    <row r="29" spans="1:27" s="95" customFormat="1" ht="29.25" customHeight="1" x14ac:dyDescent="0.25">
      <c r="A29" s="89">
        <v>15</v>
      </c>
      <c r="B29" s="396" t="s">
        <v>1798</v>
      </c>
      <c r="C29" s="171" t="s">
        <v>60</v>
      </c>
      <c r="D29" s="125">
        <v>3</v>
      </c>
      <c r="E29" s="424"/>
      <c r="F29" s="102">
        <v>0.45833333333333331</v>
      </c>
      <c r="G29" s="156">
        <v>19</v>
      </c>
      <c r="H29" s="102">
        <v>0.70833333333333304</v>
      </c>
      <c r="I29" s="156">
        <f t="shared" si="1"/>
        <v>19</v>
      </c>
      <c r="J29" s="102"/>
      <c r="K29" s="172" t="s">
        <v>1834</v>
      </c>
      <c r="L29" s="102"/>
      <c r="M29" s="172" t="s">
        <v>279</v>
      </c>
      <c r="N29" s="126">
        <f t="shared" si="2"/>
        <v>360</v>
      </c>
      <c r="O29" s="89">
        <v>0</v>
      </c>
      <c r="P29" s="156">
        <f t="shared" si="3"/>
        <v>0</v>
      </c>
      <c r="Q29" s="89">
        <v>0</v>
      </c>
      <c r="R29" s="90"/>
      <c r="S29" s="91">
        <f t="shared" si="4"/>
        <v>0</v>
      </c>
      <c r="T29" s="91">
        <f t="shared" si="4"/>
        <v>0</v>
      </c>
      <c r="U29" s="92"/>
      <c r="V29" s="92"/>
      <c r="W29" s="92"/>
      <c r="X29" s="92"/>
      <c r="Y29" s="93"/>
      <c r="Z29" s="94"/>
      <c r="AA29" s="94"/>
    </row>
    <row r="30" spans="1:27" s="95" customFormat="1" ht="33.75" customHeight="1" x14ac:dyDescent="0.25">
      <c r="A30" s="89">
        <v>16</v>
      </c>
      <c r="B30" s="396" t="s">
        <v>1799</v>
      </c>
      <c r="C30" s="171" t="s">
        <v>28</v>
      </c>
      <c r="D30" s="125">
        <v>2</v>
      </c>
      <c r="E30" s="424"/>
      <c r="F30" s="102">
        <v>0.45833333333333331</v>
      </c>
      <c r="G30" s="156">
        <v>19</v>
      </c>
      <c r="H30" s="102">
        <v>0.70833333333333304</v>
      </c>
      <c r="I30" s="156">
        <f t="shared" si="1"/>
        <v>19</v>
      </c>
      <c r="J30" s="102"/>
      <c r="K30" s="172" t="s">
        <v>1834</v>
      </c>
      <c r="L30" s="102"/>
      <c r="M30" s="172" t="s">
        <v>124</v>
      </c>
      <c r="N30" s="126">
        <f t="shared" si="2"/>
        <v>360</v>
      </c>
      <c r="O30" s="89">
        <v>0</v>
      </c>
      <c r="P30" s="156">
        <f t="shared" si="3"/>
        <v>0</v>
      </c>
      <c r="Q30" s="89">
        <v>0</v>
      </c>
      <c r="R30" s="90"/>
      <c r="S30" s="91">
        <f t="shared" si="4"/>
        <v>0</v>
      </c>
      <c r="T30" s="91">
        <f t="shared" si="4"/>
        <v>0</v>
      </c>
      <c r="U30" s="92"/>
      <c r="V30" s="92"/>
      <c r="W30" s="92"/>
      <c r="X30" s="92"/>
      <c r="Y30" s="93"/>
      <c r="Z30" s="94"/>
      <c r="AA30" s="94"/>
    </row>
    <row r="31" spans="1:27" s="95" customFormat="1" ht="40.5" customHeight="1" x14ac:dyDescent="0.25">
      <c r="A31" s="89">
        <v>17</v>
      </c>
      <c r="B31" s="396" t="s">
        <v>1704</v>
      </c>
      <c r="C31" s="171" t="s">
        <v>1</v>
      </c>
      <c r="D31" s="125">
        <v>3</v>
      </c>
      <c r="E31" s="424"/>
      <c r="F31" s="102">
        <v>0.45833333333333298</v>
      </c>
      <c r="G31" s="156">
        <v>19</v>
      </c>
      <c r="H31" s="102">
        <v>0.70833333333333304</v>
      </c>
      <c r="I31" s="156">
        <f t="shared" si="1"/>
        <v>19</v>
      </c>
      <c r="J31" s="102"/>
      <c r="K31" s="172" t="s">
        <v>1834</v>
      </c>
      <c r="L31" s="102"/>
      <c r="M31" s="172" t="s">
        <v>1710</v>
      </c>
      <c r="N31" s="126">
        <f t="shared" si="2"/>
        <v>360</v>
      </c>
      <c r="O31" s="89">
        <v>0</v>
      </c>
      <c r="P31" s="156">
        <f t="shared" si="3"/>
        <v>0</v>
      </c>
      <c r="Q31" s="89">
        <v>0</v>
      </c>
      <c r="R31" s="90"/>
      <c r="S31" s="91">
        <f t="shared" ref="S31:T39" si="5">O31</f>
        <v>0</v>
      </c>
      <c r="T31" s="91">
        <f t="shared" si="5"/>
        <v>0</v>
      </c>
      <c r="U31" s="92"/>
      <c r="V31" s="92"/>
      <c r="W31" s="92"/>
      <c r="X31" s="92"/>
      <c r="Y31" s="93"/>
      <c r="Z31" s="94"/>
      <c r="AA31" s="94"/>
    </row>
    <row r="32" spans="1:27" s="95" customFormat="1" ht="40.5" customHeight="1" x14ac:dyDescent="0.25">
      <c r="A32" s="89">
        <v>18</v>
      </c>
      <c r="B32" s="396" t="s">
        <v>1705</v>
      </c>
      <c r="C32" s="171" t="s">
        <v>58</v>
      </c>
      <c r="D32" s="125">
        <v>2</v>
      </c>
      <c r="E32" s="424"/>
      <c r="F32" s="102">
        <v>0.45833333333333298</v>
      </c>
      <c r="G32" s="156">
        <v>19</v>
      </c>
      <c r="H32" s="102">
        <v>0.70833333333333304</v>
      </c>
      <c r="I32" s="156">
        <f t="shared" si="1"/>
        <v>19</v>
      </c>
      <c r="J32" s="102"/>
      <c r="K32" s="172" t="s">
        <v>1834</v>
      </c>
      <c r="L32" s="102"/>
      <c r="M32" s="172" t="s">
        <v>1711</v>
      </c>
      <c r="N32" s="126">
        <f t="shared" si="2"/>
        <v>360</v>
      </c>
      <c r="O32" s="89">
        <v>0</v>
      </c>
      <c r="P32" s="156">
        <f t="shared" si="3"/>
        <v>0</v>
      </c>
      <c r="Q32" s="89">
        <v>0</v>
      </c>
      <c r="R32" s="90"/>
      <c r="S32" s="91">
        <f t="shared" si="5"/>
        <v>0</v>
      </c>
      <c r="T32" s="91">
        <f t="shared" si="5"/>
        <v>0</v>
      </c>
      <c r="U32" s="92"/>
      <c r="V32" s="92"/>
      <c r="W32" s="92"/>
      <c r="X32" s="92"/>
      <c r="Y32" s="93"/>
      <c r="Z32" s="94"/>
      <c r="AA32" s="94"/>
    </row>
    <row r="33" spans="1:27" s="95" customFormat="1" ht="32.25" customHeight="1" x14ac:dyDescent="0.25">
      <c r="A33" s="89">
        <v>19</v>
      </c>
      <c r="B33" s="396" t="s">
        <v>1698</v>
      </c>
      <c r="C33" s="171" t="s">
        <v>1</v>
      </c>
      <c r="D33" s="125">
        <v>2</v>
      </c>
      <c r="E33" s="424"/>
      <c r="F33" s="102">
        <v>0.45833333333333298</v>
      </c>
      <c r="G33" s="156">
        <v>19</v>
      </c>
      <c r="H33" s="102">
        <v>0.70833333333333304</v>
      </c>
      <c r="I33" s="156">
        <f t="shared" si="1"/>
        <v>19</v>
      </c>
      <c r="J33" s="102"/>
      <c r="K33" s="172" t="s">
        <v>1834</v>
      </c>
      <c r="L33" s="102"/>
      <c r="M33" s="172" t="s">
        <v>1248</v>
      </c>
      <c r="N33" s="126">
        <f>VALUE(DAY(I33)*24*60+VALUE(HOUR(H33)*60+MINUTE(H33)))-SUM(VALUE(DAY(G33)*24*60+VALUE(HOUR(F33)*60+MINUTE(F33))))</f>
        <v>360</v>
      </c>
      <c r="O33" s="89">
        <v>0</v>
      </c>
      <c r="P33" s="156">
        <f>O33*N33</f>
        <v>0</v>
      </c>
      <c r="Q33" s="89">
        <v>0</v>
      </c>
      <c r="R33" s="90"/>
      <c r="S33" s="91">
        <f>O33</f>
        <v>0</v>
      </c>
      <c r="T33" s="91">
        <f>P33</f>
        <v>0</v>
      </c>
      <c r="U33" s="92"/>
      <c r="V33" s="92"/>
      <c r="W33" s="92"/>
      <c r="X33" s="92"/>
      <c r="Y33" s="93"/>
      <c r="Z33" s="94"/>
      <c r="AA33" s="94"/>
    </row>
    <row r="34" spans="1:27" s="95" customFormat="1" ht="40.5" customHeight="1" x14ac:dyDescent="0.25">
      <c r="A34" s="89">
        <v>20</v>
      </c>
      <c r="B34" s="396" t="s">
        <v>1706</v>
      </c>
      <c r="C34" s="171" t="s">
        <v>1</v>
      </c>
      <c r="D34" s="125">
        <v>2</v>
      </c>
      <c r="E34" s="424"/>
      <c r="F34" s="102">
        <v>0.45833333333333298</v>
      </c>
      <c r="G34" s="156">
        <v>19</v>
      </c>
      <c r="H34" s="102">
        <v>0.70833333333333304</v>
      </c>
      <c r="I34" s="156">
        <f t="shared" si="1"/>
        <v>19</v>
      </c>
      <c r="J34" s="102"/>
      <c r="K34" s="172" t="s">
        <v>1834</v>
      </c>
      <c r="L34" s="102"/>
      <c r="M34" s="172" t="s">
        <v>193</v>
      </c>
      <c r="N34" s="126">
        <f t="shared" si="2"/>
        <v>360</v>
      </c>
      <c r="O34" s="89">
        <v>0</v>
      </c>
      <c r="P34" s="156">
        <f t="shared" si="3"/>
        <v>0</v>
      </c>
      <c r="Q34" s="89">
        <v>0</v>
      </c>
      <c r="R34" s="90"/>
      <c r="S34" s="91">
        <f t="shared" si="5"/>
        <v>0</v>
      </c>
      <c r="T34" s="91">
        <f t="shared" si="5"/>
        <v>0</v>
      </c>
      <c r="U34" s="92"/>
      <c r="V34" s="92"/>
      <c r="W34" s="92"/>
      <c r="X34" s="92"/>
      <c r="Y34" s="93"/>
      <c r="Z34" s="94"/>
      <c r="AA34" s="94"/>
    </row>
    <row r="35" spans="1:27" s="95" customFormat="1" ht="40.5" customHeight="1" x14ac:dyDescent="0.25">
      <c r="A35" s="89">
        <v>21</v>
      </c>
      <c r="B35" s="396" t="s">
        <v>1707</v>
      </c>
      <c r="C35" s="171" t="s">
        <v>57</v>
      </c>
      <c r="D35" s="125">
        <v>2</v>
      </c>
      <c r="E35" s="424"/>
      <c r="F35" s="102">
        <v>0.45833333333333298</v>
      </c>
      <c r="G35" s="156">
        <v>19</v>
      </c>
      <c r="H35" s="102">
        <v>0.70833333333333304</v>
      </c>
      <c r="I35" s="156">
        <f t="shared" si="1"/>
        <v>19</v>
      </c>
      <c r="J35" s="102"/>
      <c r="K35" s="172" t="s">
        <v>1834</v>
      </c>
      <c r="L35" s="102"/>
      <c r="M35" s="172" t="s">
        <v>1712</v>
      </c>
      <c r="N35" s="126">
        <f t="shared" si="2"/>
        <v>360</v>
      </c>
      <c r="O35" s="89">
        <v>0</v>
      </c>
      <c r="P35" s="156">
        <f t="shared" si="3"/>
        <v>0</v>
      </c>
      <c r="Q35" s="89">
        <v>0</v>
      </c>
      <c r="R35" s="90"/>
      <c r="S35" s="91">
        <f t="shared" si="5"/>
        <v>0</v>
      </c>
      <c r="T35" s="91">
        <f t="shared" si="5"/>
        <v>0</v>
      </c>
      <c r="U35" s="92"/>
      <c r="V35" s="92"/>
      <c r="W35" s="92"/>
      <c r="X35" s="92"/>
      <c r="Y35" s="93"/>
      <c r="Z35" s="94"/>
      <c r="AA35" s="94"/>
    </row>
    <row r="36" spans="1:27" s="95" customFormat="1" ht="31.5" customHeight="1" x14ac:dyDescent="0.25">
      <c r="A36" s="89">
        <v>22</v>
      </c>
      <c r="B36" s="396" t="s">
        <v>1824</v>
      </c>
      <c r="C36" s="171" t="s">
        <v>59</v>
      </c>
      <c r="D36" s="125">
        <v>2</v>
      </c>
      <c r="E36" s="424"/>
      <c r="F36" s="102">
        <v>0.45833333333333298</v>
      </c>
      <c r="G36" s="156">
        <v>19</v>
      </c>
      <c r="H36" s="102">
        <v>0.70833333333333304</v>
      </c>
      <c r="I36" s="156">
        <f t="shared" si="1"/>
        <v>19</v>
      </c>
      <c r="J36" s="102"/>
      <c r="K36" s="172" t="s">
        <v>1834</v>
      </c>
      <c r="L36" s="102"/>
      <c r="M36" s="172" t="s">
        <v>1825</v>
      </c>
      <c r="N36" s="126">
        <f>VALUE(DAY(I36)*24*60+VALUE(HOUR(H36)*60+MINUTE(H36)))-SUM(VALUE(DAY(G36)*24*60+VALUE(HOUR(F36)*60+MINUTE(F36))))</f>
        <v>360</v>
      </c>
      <c r="O36" s="89">
        <v>0</v>
      </c>
      <c r="P36" s="156">
        <f>O36*N36</f>
        <v>0</v>
      </c>
      <c r="Q36" s="89">
        <v>0</v>
      </c>
      <c r="R36" s="90"/>
      <c r="S36" s="91">
        <f t="shared" si="5"/>
        <v>0</v>
      </c>
      <c r="T36" s="91">
        <f t="shared" si="5"/>
        <v>0</v>
      </c>
      <c r="U36" s="92"/>
      <c r="V36" s="92"/>
      <c r="W36" s="92"/>
      <c r="X36" s="92"/>
      <c r="Y36" s="93"/>
      <c r="Z36" s="94"/>
      <c r="AA36" s="94"/>
    </row>
    <row r="37" spans="1:27" s="95" customFormat="1" ht="31.5" customHeight="1" x14ac:dyDescent="0.25">
      <c r="A37" s="89">
        <v>23</v>
      </c>
      <c r="B37" s="396" t="s">
        <v>1720</v>
      </c>
      <c r="C37" s="171" t="s">
        <v>60</v>
      </c>
      <c r="D37" s="125">
        <v>2</v>
      </c>
      <c r="E37" s="424"/>
      <c r="F37" s="102">
        <v>0.45833333333333298</v>
      </c>
      <c r="G37" s="156">
        <v>19</v>
      </c>
      <c r="H37" s="102">
        <v>0.70833333333333304</v>
      </c>
      <c r="I37" s="156">
        <f t="shared" si="1"/>
        <v>19</v>
      </c>
      <c r="J37" s="102"/>
      <c r="K37" s="172" t="s">
        <v>1834</v>
      </c>
      <c r="L37" s="102"/>
      <c r="M37" s="172" t="s">
        <v>160</v>
      </c>
      <c r="N37" s="126">
        <f>VALUE(DAY(I37)*24*60+VALUE(HOUR(H37)*60+MINUTE(H37)))-SUM(VALUE(DAY(G37)*24*60+VALUE(HOUR(F37)*60+MINUTE(F37))))</f>
        <v>360</v>
      </c>
      <c r="O37" s="89">
        <v>0</v>
      </c>
      <c r="P37" s="156">
        <f>O37*N37</f>
        <v>0</v>
      </c>
      <c r="Q37" s="89">
        <v>0</v>
      </c>
      <c r="R37" s="90"/>
      <c r="S37" s="91">
        <f t="shared" si="5"/>
        <v>0</v>
      </c>
      <c r="T37" s="91">
        <f t="shared" si="5"/>
        <v>0</v>
      </c>
      <c r="U37" s="92"/>
      <c r="V37" s="92"/>
      <c r="W37" s="92"/>
      <c r="X37" s="92"/>
      <c r="Y37" s="93"/>
      <c r="Z37" s="94"/>
      <c r="AA37" s="94"/>
    </row>
    <row r="38" spans="1:27" s="95" customFormat="1" ht="31.5" customHeight="1" x14ac:dyDescent="0.25">
      <c r="A38" s="89">
        <v>24</v>
      </c>
      <c r="B38" s="396" t="s">
        <v>1721</v>
      </c>
      <c r="C38" s="171" t="s">
        <v>60</v>
      </c>
      <c r="D38" s="125">
        <v>2.5</v>
      </c>
      <c r="E38" s="424"/>
      <c r="F38" s="102">
        <v>0.45833333333333298</v>
      </c>
      <c r="G38" s="156">
        <v>19</v>
      </c>
      <c r="H38" s="102">
        <v>0.70833333333333304</v>
      </c>
      <c r="I38" s="156">
        <f t="shared" si="1"/>
        <v>19</v>
      </c>
      <c r="J38" s="102"/>
      <c r="K38" s="172" t="s">
        <v>1834</v>
      </c>
      <c r="L38" s="102"/>
      <c r="M38" s="172" t="s">
        <v>1733</v>
      </c>
      <c r="N38" s="126">
        <f>VALUE(DAY(I38)*24*60+VALUE(HOUR(H38)*60+MINUTE(H38)))-SUM(VALUE(DAY(G38)*24*60+VALUE(HOUR(F38)*60+MINUTE(F38))))</f>
        <v>360</v>
      </c>
      <c r="O38" s="89">
        <v>0</v>
      </c>
      <c r="P38" s="156">
        <f>O38*N38</f>
        <v>0</v>
      </c>
      <c r="Q38" s="89">
        <v>0</v>
      </c>
      <c r="R38" s="90"/>
      <c r="S38" s="91">
        <f t="shared" si="5"/>
        <v>0</v>
      </c>
      <c r="T38" s="91">
        <f t="shared" si="5"/>
        <v>0</v>
      </c>
      <c r="U38" s="92"/>
      <c r="V38" s="92"/>
      <c r="W38" s="92"/>
      <c r="X38" s="92"/>
      <c r="Y38" s="93"/>
      <c r="Z38" s="94"/>
      <c r="AA38" s="94"/>
    </row>
    <row r="39" spans="1:27" s="95" customFormat="1" ht="31.5" customHeight="1" x14ac:dyDescent="0.25">
      <c r="A39" s="89">
        <v>25</v>
      </c>
      <c r="B39" s="396" t="s">
        <v>1734</v>
      </c>
      <c r="C39" s="171" t="s">
        <v>60</v>
      </c>
      <c r="D39" s="125">
        <v>2.5</v>
      </c>
      <c r="E39" s="424"/>
      <c r="F39" s="102">
        <v>0.45833333333333298</v>
      </c>
      <c r="G39" s="156">
        <v>19</v>
      </c>
      <c r="H39" s="102">
        <v>0.70833333333333304</v>
      </c>
      <c r="I39" s="156">
        <f t="shared" si="1"/>
        <v>19</v>
      </c>
      <c r="J39" s="102"/>
      <c r="K39" s="172" t="s">
        <v>1834</v>
      </c>
      <c r="L39" s="102"/>
      <c r="M39" s="172" t="s">
        <v>163</v>
      </c>
      <c r="N39" s="126">
        <f>VALUE(DAY(I39)*24*60+VALUE(HOUR(H39)*60+MINUTE(H39)))-SUM(VALUE(DAY(G39)*24*60+VALUE(HOUR(F39)*60+MINUTE(F39))))</f>
        <v>360</v>
      </c>
      <c r="O39" s="89">
        <v>0</v>
      </c>
      <c r="P39" s="156">
        <f>O39*N39</f>
        <v>0</v>
      </c>
      <c r="Q39" s="89">
        <v>0</v>
      </c>
      <c r="R39" s="90"/>
      <c r="S39" s="91">
        <f t="shared" si="5"/>
        <v>0</v>
      </c>
      <c r="T39" s="91">
        <f t="shared" si="5"/>
        <v>0</v>
      </c>
      <c r="U39" s="92"/>
      <c r="V39" s="92"/>
      <c r="W39" s="92"/>
      <c r="X39" s="92"/>
      <c r="Y39" s="93"/>
      <c r="Z39" s="94"/>
      <c r="AA39" s="94"/>
    </row>
    <row r="40" spans="1:27" s="95" customFormat="1" ht="30.75" customHeight="1" x14ac:dyDescent="0.25">
      <c r="A40" s="701" t="s">
        <v>1740</v>
      </c>
      <c r="B40" s="702"/>
      <c r="C40" s="702"/>
      <c r="D40" s="702"/>
      <c r="E40" s="702"/>
      <c r="F40" s="702"/>
      <c r="G40" s="702"/>
      <c r="H40" s="702"/>
      <c r="I40" s="702"/>
      <c r="J40" s="702"/>
      <c r="K40" s="702"/>
      <c r="L40" s="702"/>
      <c r="M40" s="702"/>
      <c r="N40" s="702"/>
      <c r="O40" s="702"/>
      <c r="P40" s="702"/>
      <c r="Q40" s="703"/>
      <c r="R40" s="90"/>
      <c r="S40" s="91"/>
      <c r="T40" s="91"/>
      <c r="U40" s="91"/>
      <c r="V40" s="92"/>
      <c r="W40" s="92"/>
      <c r="X40" s="92"/>
      <c r="Y40" s="93"/>
      <c r="Z40" s="94"/>
      <c r="AA40" s="94"/>
    </row>
    <row r="41" spans="1:27" s="95" customFormat="1" ht="30.75" customHeight="1" x14ac:dyDescent="0.25">
      <c r="A41" s="89">
        <v>1</v>
      </c>
      <c r="B41" s="396" t="s">
        <v>1808</v>
      </c>
      <c r="C41" s="171" t="s">
        <v>56</v>
      </c>
      <c r="D41" s="125">
        <v>4.5</v>
      </c>
      <c r="E41" s="424"/>
      <c r="F41" s="102">
        <v>0.72916666666666663</v>
      </c>
      <c r="G41" s="156">
        <v>19</v>
      </c>
      <c r="H41" s="102">
        <v>0.99930555555555556</v>
      </c>
      <c r="I41" s="156">
        <f t="shared" ref="I41:I55" si="6">+G41</f>
        <v>19</v>
      </c>
      <c r="J41" s="102"/>
      <c r="K41" s="172" t="s">
        <v>1834</v>
      </c>
      <c r="L41" s="102"/>
      <c r="M41" s="172" t="s">
        <v>283</v>
      </c>
      <c r="N41" s="126">
        <f t="shared" ref="N41:N52" si="7">VALUE(DAY(I41)*24*60+VALUE(HOUR(H41)*60+MINUTE(H41)))-SUM(VALUE(DAY(G41)*24*60+VALUE(HOUR(F41)*60+MINUTE(F41))))</f>
        <v>389</v>
      </c>
      <c r="O41" s="89">
        <v>0</v>
      </c>
      <c r="P41" s="156">
        <f t="shared" ref="P41:P52" si="8">O41*N41</f>
        <v>0</v>
      </c>
      <c r="Q41" s="89">
        <v>0</v>
      </c>
      <c r="R41" s="90"/>
      <c r="S41" s="91">
        <f t="shared" ref="S41:T55" si="9">O41</f>
        <v>0</v>
      </c>
      <c r="T41" s="91">
        <f t="shared" si="9"/>
        <v>0</v>
      </c>
      <c r="U41" s="92"/>
      <c r="V41" s="92"/>
      <c r="W41" s="92"/>
      <c r="X41" s="92"/>
      <c r="Y41" s="93"/>
      <c r="Z41" s="94"/>
      <c r="AA41" s="94"/>
    </row>
    <row r="42" spans="1:27" s="95" customFormat="1" ht="30.75" customHeight="1" x14ac:dyDescent="0.25">
      <c r="A42" s="89">
        <v>2</v>
      </c>
      <c r="B42" s="396" t="s">
        <v>1809</v>
      </c>
      <c r="C42" s="171" t="s">
        <v>63</v>
      </c>
      <c r="D42" s="125">
        <v>3</v>
      </c>
      <c r="E42" s="424"/>
      <c r="F42" s="102">
        <v>0.72916666666666663</v>
      </c>
      <c r="G42" s="156">
        <v>19</v>
      </c>
      <c r="H42" s="102">
        <v>0.99930555555555556</v>
      </c>
      <c r="I42" s="156">
        <f t="shared" si="6"/>
        <v>19</v>
      </c>
      <c r="J42" s="102"/>
      <c r="K42" s="172" t="s">
        <v>1834</v>
      </c>
      <c r="L42" s="102"/>
      <c r="M42" s="172" t="s">
        <v>184</v>
      </c>
      <c r="N42" s="126">
        <f t="shared" si="7"/>
        <v>389</v>
      </c>
      <c r="O42" s="89">
        <v>0</v>
      </c>
      <c r="P42" s="156">
        <f t="shared" si="8"/>
        <v>0</v>
      </c>
      <c r="Q42" s="89">
        <v>0</v>
      </c>
      <c r="R42" s="90"/>
      <c r="S42" s="91">
        <f t="shared" si="9"/>
        <v>0</v>
      </c>
      <c r="T42" s="91">
        <f t="shared" si="9"/>
        <v>0</v>
      </c>
      <c r="U42" s="92"/>
      <c r="V42" s="92"/>
      <c r="W42" s="92"/>
      <c r="X42" s="92"/>
      <c r="Y42" s="93"/>
      <c r="Z42" s="94"/>
      <c r="AA42" s="94"/>
    </row>
    <row r="43" spans="1:27" s="95" customFormat="1" ht="30.75" customHeight="1" x14ac:dyDescent="0.25">
      <c r="A43" s="89">
        <v>3</v>
      </c>
      <c r="B43" s="396" t="s">
        <v>1810</v>
      </c>
      <c r="C43" s="171" t="s">
        <v>57</v>
      </c>
      <c r="D43" s="125">
        <v>2.5</v>
      </c>
      <c r="E43" s="424"/>
      <c r="F43" s="102">
        <v>0.72916666666666663</v>
      </c>
      <c r="G43" s="156">
        <v>19</v>
      </c>
      <c r="H43" s="102">
        <v>0.999305555555556</v>
      </c>
      <c r="I43" s="156">
        <f t="shared" si="6"/>
        <v>19</v>
      </c>
      <c r="J43" s="102"/>
      <c r="K43" s="172" t="s">
        <v>1834</v>
      </c>
      <c r="L43" s="102"/>
      <c r="M43" s="172" t="s">
        <v>1811</v>
      </c>
      <c r="N43" s="126">
        <f t="shared" si="7"/>
        <v>389</v>
      </c>
      <c r="O43" s="89">
        <v>0</v>
      </c>
      <c r="P43" s="156">
        <f t="shared" si="8"/>
        <v>0</v>
      </c>
      <c r="Q43" s="89">
        <v>0</v>
      </c>
      <c r="R43" s="90"/>
      <c r="S43" s="91">
        <f t="shared" si="9"/>
        <v>0</v>
      </c>
      <c r="T43" s="91">
        <f t="shared" si="9"/>
        <v>0</v>
      </c>
      <c r="U43" s="92"/>
      <c r="V43" s="92"/>
      <c r="W43" s="92"/>
      <c r="X43" s="92"/>
      <c r="Y43" s="93"/>
      <c r="Z43" s="94"/>
      <c r="AA43" s="94"/>
    </row>
    <row r="44" spans="1:27" s="95" customFormat="1" ht="30.75" customHeight="1" x14ac:dyDescent="0.25">
      <c r="A44" s="89">
        <v>4</v>
      </c>
      <c r="B44" s="396" t="s">
        <v>1812</v>
      </c>
      <c r="C44" s="171" t="s">
        <v>64</v>
      </c>
      <c r="D44" s="125">
        <v>1.5</v>
      </c>
      <c r="E44" s="424"/>
      <c r="F44" s="102">
        <v>0.72916666666666696</v>
      </c>
      <c r="G44" s="156">
        <v>19</v>
      </c>
      <c r="H44" s="102">
        <v>0.999305555555556</v>
      </c>
      <c r="I44" s="156">
        <f t="shared" si="6"/>
        <v>19</v>
      </c>
      <c r="J44" s="102"/>
      <c r="K44" s="172" t="s">
        <v>1834</v>
      </c>
      <c r="L44" s="102"/>
      <c r="M44" s="172" t="s">
        <v>145</v>
      </c>
      <c r="N44" s="126">
        <f t="shared" si="7"/>
        <v>389</v>
      </c>
      <c r="O44" s="89">
        <v>0</v>
      </c>
      <c r="P44" s="156">
        <f t="shared" si="8"/>
        <v>0</v>
      </c>
      <c r="Q44" s="89">
        <v>0</v>
      </c>
      <c r="R44" s="90"/>
      <c r="S44" s="91">
        <f t="shared" si="9"/>
        <v>0</v>
      </c>
      <c r="T44" s="91">
        <f t="shared" si="9"/>
        <v>0</v>
      </c>
      <c r="U44" s="92"/>
      <c r="V44" s="92"/>
      <c r="W44" s="92"/>
      <c r="X44" s="92"/>
      <c r="Y44" s="93"/>
      <c r="Z44" s="94"/>
      <c r="AA44" s="94"/>
    </row>
    <row r="45" spans="1:27" s="95" customFormat="1" ht="30.75" customHeight="1" x14ac:dyDescent="0.25">
      <c r="A45" s="89">
        <v>5</v>
      </c>
      <c r="B45" s="396" t="s">
        <v>1715</v>
      </c>
      <c r="C45" s="171" t="s">
        <v>56</v>
      </c>
      <c r="D45" s="125">
        <v>4</v>
      </c>
      <c r="E45" s="424"/>
      <c r="F45" s="102">
        <v>0.72916666666666696</v>
      </c>
      <c r="G45" s="156">
        <v>19</v>
      </c>
      <c r="H45" s="102">
        <v>0.999305555555556</v>
      </c>
      <c r="I45" s="156">
        <f t="shared" si="6"/>
        <v>19</v>
      </c>
      <c r="J45" s="102"/>
      <c r="K45" s="172" t="s">
        <v>1834</v>
      </c>
      <c r="L45" s="102"/>
      <c r="M45" s="172" t="s">
        <v>164</v>
      </c>
      <c r="N45" s="126">
        <f t="shared" si="7"/>
        <v>389</v>
      </c>
      <c r="O45" s="89">
        <v>0</v>
      </c>
      <c r="P45" s="156">
        <f t="shared" si="8"/>
        <v>0</v>
      </c>
      <c r="Q45" s="89">
        <v>0</v>
      </c>
      <c r="R45" s="90"/>
      <c r="S45" s="91">
        <f t="shared" si="9"/>
        <v>0</v>
      </c>
      <c r="T45" s="91">
        <f t="shared" si="9"/>
        <v>0</v>
      </c>
      <c r="U45" s="92"/>
      <c r="V45" s="92"/>
      <c r="W45" s="92"/>
      <c r="X45" s="92"/>
      <c r="Y45" s="93"/>
      <c r="Z45" s="94"/>
      <c r="AA45" s="94"/>
    </row>
    <row r="46" spans="1:27" s="95" customFormat="1" ht="30.75" customHeight="1" x14ac:dyDescent="0.25">
      <c r="A46" s="89">
        <v>6</v>
      </c>
      <c r="B46" s="396" t="s">
        <v>1716</v>
      </c>
      <c r="C46" s="171" t="s">
        <v>59</v>
      </c>
      <c r="D46" s="125">
        <v>2.5</v>
      </c>
      <c r="E46" s="424"/>
      <c r="F46" s="102">
        <v>0.72916666666666696</v>
      </c>
      <c r="G46" s="156">
        <v>19</v>
      </c>
      <c r="H46" s="102">
        <v>0.999305555555556</v>
      </c>
      <c r="I46" s="156">
        <f t="shared" si="6"/>
        <v>19</v>
      </c>
      <c r="J46" s="102"/>
      <c r="K46" s="172" t="s">
        <v>1834</v>
      </c>
      <c r="L46" s="102"/>
      <c r="M46" s="172" t="s">
        <v>313</v>
      </c>
      <c r="N46" s="126">
        <f t="shared" si="7"/>
        <v>389</v>
      </c>
      <c r="O46" s="89">
        <v>0</v>
      </c>
      <c r="P46" s="156">
        <f t="shared" si="8"/>
        <v>0</v>
      </c>
      <c r="Q46" s="89">
        <v>0</v>
      </c>
      <c r="R46" s="90"/>
      <c r="S46" s="91">
        <f t="shared" si="9"/>
        <v>0</v>
      </c>
      <c r="T46" s="91">
        <f t="shared" si="9"/>
        <v>0</v>
      </c>
      <c r="U46" s="92"/>
      <c r="V46" s="92"/>
      <c r="W46" s="92"/>
      <c r="X46" s="92"/>
      <c r="Y46" s="93"/>
      <c r="Z46" s="94"/>
      <c r="AA46" s="94"/>
    </row>
    <row r="47" spans="1:27" s="95" customFormat="1" ht="30" x14ac:dyDescent="0.25">
      <c r="A47" s="89">
        <v>7</v>
      </c>
      <c r="B47" s="396" t="s">
        <v>1717</v>
      </c>
      <c r="C47" s="171" t="s">
        <v>62</v>
      </c>
      <c r="D47" s="125">
        <v>3.5</v>
      </c>
      <c r="E47" s="424"/>
      <c r="F47" s="102">
        <v>0.72916666666666696</v>
      </c>
      <c r="G47" s="156">
        <v>19</v>
      </c>
      <c r="H47" s="102">
        <v>0.999305555555556</v>
      </c>
      <c r="I47" s="156">
        <f t="shared" si="6"/>
        <v>19</v>
      </c>
      <c r="J47" s="102"/>
      <c r="K47" s="172" t="s">
        <v>1834</v>
      </c>
      <c r="L47" s="102"/>
      <c r="M47" s="172" t="s">
        <v>1731</v>
      </c>
      <c r="N47" s="126">
        <f t="shared" si="7"/>
        <v>389</v>
      </c>
      <c r="O47" s="89">
        <v>0</v>
      </c>
      <c r="P47" s="156">
        <f t="shared" si="8"/>
        <v>0</v>
      </c>
      <c r="Q47" s="89">
        <v>0</v>
      </c>
      <c r="R47" s="90"/>
      <c r="S47" s="91">
        <f t="shared" si="9"/>
        <v>0</v>
      </c>
      <c r="T47" s="91">
        <f t="shared" si="9"/>
        <v>0</v>
      </c>
      <c r="U47" s="92"/>
      <c r="V47" s="92"/>
      <c r="W47" s="92"/>
      <c r="X47" s="92"/>
      <c r="Y47" s="93"/>
      <c r="Z47" s="94"/>
      <c r="AA47" s="94"/>
    </row>
    <row r="48" spans="1:27" s="95" customFormat="1" ht="34.5" customHeight="1" x14ac:dyDescent="0.25">
      <c r="A48" s="89">
        <v>8</v>
      </c>
      <c r="B48" s="396" t="s">
        <v>1722</v>
      </c>
      <c r="C48" s="171" t="s">
        <v>63</v>
      </c>
      <c r="D48" s="125">
        <v>5.5</v>
      </c>
      <c r="E48" s="424"/>
      <c r="F48" s="102">
        <v>0.72916666666666696</v>
      </c>
      <c r="G48" s="156">
        <v>19</v>
      </c>
      <c r="H48" s="102">
        <v>0.999305555555556</v>
      </c>
      <c r="I48" s="156">
        <f t="shared" si="6"/>
        <v>19</v>
      </c>
      <c r="J48" s="102"/>
      <c r="K48" s="172" t="s">
        <v>1834</v>
      </c>
      <c r="L48" s="102"/>
      <c r="M48" s="172" t="s">
        <v>292</v>
      </c>
      <c r="N48" s="126">
        <f t="shared" si="7"/>
        <v>389</v>
      </c>
      <c r="O48" s="89">
        <v>0</v>
      </c>
      <c r="P48" s="156">
        <f t="shared" si="8"/>
        <v>0</v>
      </c>
      <c r="Q48" s="89">
        <v>0</v>
      </c>
      <c r="R48" s="90"/>
      <c r="S48" s="91">
        <f t="shared" si="9"/>
        <v>0</v>
      </c>
      <c r="T48" s="91">
        <f t="shared" si="9"/>
        <v>0</v>
      </c>
      <c r="U48" s="92"/>
      <c r="V48" s="92"/>
      <c r="W48" s="92"/>
      <c r="X48" s="92"/>
      <c r="Y48" s="93"/>
      <c r="Z48" s="94"/>
      <c r="AA48" s="94"/>
    </row>
    <row r="49" spans="1:28" s="95" customFormat="1" ht="27.75" customHeight="1" x14ac:dyDescent="0.25">
      <c r="A49" s="89">
        <v>9</v>
      </c>
      <c r="B49" s="396" t="s">
        <v>1806</v>
      </c>
      <c r="C49" s="171" t="s">
        <v>63</v>
      </c>
      <c r="D49" s="125">
        <v>3</v>
      </c>
      <c r="E49" s="424"/>
      <c r="F49" s="102">
        <v>0.72916666666666696</v>
      </c>
      <c r="G49" s="156">
        <v>19</v>
      </c>
      <c r="H49" s="102">
        <v>0.999305555555556</v>
      </c>
      <c r="I49" s="156">
        <f t="shared" si="6"/>
        <v>19</v>
      </c>
      <c r="J49" s="102"/>
      <c r="K49" s="172" t="s">
        <v>1834</v>
      </c>
      <c r="L49" s="102"/>
      <c r="M49" s="172" t="s">
        <v>1807</v>
      </c>
      <c r="N49" s="126">
        <f t="shared" si="7"/>
        <v>389</v>
      </c>
      <c r="O49" s="89">
        <v>0</v>
      </c>
      <c r="P49" s="156">
        <f t="shared" si="8"/>
        <v>0</v>
      </c>
      <c r="Q49" s="89">
        <v>0</v>
      </c>
      <c r="R49" s="90"/>
      <c r="S49" s="91">
        <f t="shared" si="9"/>
        <v>0</v>
      </c>
      <c r="T49" s="91">
        <f t="shared" si="9"/>
        <v>0</v>
      </c>
      <c r="U49" s="92"/>
      <c r="V49" s="92"/>
      <c r="W49" s="92"/>
      <c r="X49" s="92"/>
      <c r="Y49" s="93"/>
      <c r="Z49" s="94"/>
      <c r="AA49" s="94"/>
    </row>
    <row r="50" spans="1:28" s="95" customFormat="1" ht="27.75" customHeight="1" x14ac:dyDescent="0.25">
      <c r="A50" s="89">
        <v>10</v>
      </c>
      <c r="B50" s="396" t="s">
        <v>1723</v>
      </c>
      <c r="C50" s="171" t="s">
        <v>57</v>
      </c>
      <c r="D50" s="125">
        <v>4.5</v>
      </c>
      <c r="E50" s="424"/>
      <c r="F50" s="102">
        <v>0.72916666666666696</v>
      </c>
      <c r="G50" s="156">
        <v>19</v>
      </c>
      <c r="H50" s="102">
        <v>0.999305555555556</v>
      </c>
      <c r="I50" s="156">
        <f t="shared" si="6"/>
        <v>19</v>
      </c>
      <c r="J50" s="102"/>
      <c r="K50" s="172" t="s">
        <v>1834</v>
      </c>
      <c r="L50" s="102"/>
      <c r="M50" s="172" t="s">
        <v>281</v>
      </c>
      <c r="N50" s="126">
        <f t="shared" si="7"/>
        <v>389</v>
      </c>
      <c r="O50" s="89">
        <v>0</v>
      </c>
      <c r="P50" s="156">
        <f t="shared" si="8"/>
        <v>0</v>
      </c>
      <c r="Q50" s="89">
        <v>0</v>
      </c>
      <c r="R50" s="90"/>
      <c r="S50" s="91">
        <f t="shared" si="9"/>
        <v>0</v>
      </c>
      <c r="T50" s="91">
        <f t="shared" si="9"/>
        <v>0</v>
      </c>
      <c r="U50" s="92"/>
      <c r="V50" s="92"/>
      <c r="W50" s="92"/>
      <c r="X50" s="92"/>
      <c r="Y50" s="93"/>
      <c r="Z50" s="94"/>
      <c r="AA50" s="94"/>
    </row>
    <row r="51" spans="1:28" s="95" customFormat="1" ht="27.75" customHeight="1" x14ac:dyDescent="0.25">
      <c r="A51" s="89">
        <v>11</v>
      </c>
      <c r="B51" s="396" t="s">
        <v>1724</v>
      </c>
      <c r="C51" s="171" t="s">
        <v>57</v>
      </c>
      <c r="D51" s="125">
        <v>3.5</v>
      </c>
      <c r="E51" s="424"/>
      <c r="F51" s="102">
        <v>0.72916666666666696</v>
      </c>
      <c r="G51" s="156">
        <v>19</v>
      </c>
      <c r="H51" s="102">
        <v>0.999305555555556</v>
      </c>
      <c r="I51" s="156">
        <f t="shared" si="6"/>
        <v>19</v>
      </c>
      <c r="J51" s="102"/>
      <c r="K51" s="172" t="s">
        <v>1834</v>
      </c>
      <c r="L51" s="102"/>
      <c r="M51" s="172" t="s">
        <v>153</v>
      </c>
      <c r="N51" s="126">
        <f t="shared" si="7"/>
        <v>389</v>
      </c>
      <c r="O51" s="89">
        <v>0</v>
      </c>
      <c r="P51" s="156">
        <f t="shared" si="8"/>
        <v>0</v>
      </c>
      <c r="Q51" s="89">
        <v>0</v>
      </c>
      <c r="R51" s="90"/>
      <c r="S51" s="91">
        <f t="shared" si="9"/>
        <v>0</v>
      </c>
      <c r="T51" s="91">
        <f t="shared" si="9"/>
        <v>0</v>
      </c>
      <c r="U51" s="92"/>
      <c r="V51" s="92"/>
      <c r="W51" s="92"/>
      <c r="X51" s="92"/>
      <c r="Y51" s="93"/>
      <c r="Z51" s="94"/>
      <c r="AA51" s="94"/>
    </row>
    <row r="52" spans="1:28" s="95" customFormat="1" ht="27.75" customHeight="1" x14ac:dyDescent="0.25">
      <c r="A52" s="89">
        <v>12</v>
      </c>
      <c r="B52" s="396" t="s">
        <v>1354</v>
      </c>
      <c r="C52" s="171" t="s">
        <v>63</v>
      </c>
      <c r="D52" s="125">
        <v>1.5</v>
      </c>
      <c r="E52" s="424"/>
      <c r="F52" s="102">
        <v>0.72916666666666696</v>
      </c>
      <c r="G52" s="156">
        <v>19</v>
      </c>
      <c r="H52" s="102">
        <v>0.999305555555556</v>
      </c>
      <c r="I52" s="156">
        <f t="shared" si="6"/>
        <v>19</v>
      </c>
      <c r="J52" s="102"/>
      <c r="K52" s="172" t="s">
        <v>1834</v>
      </c>
      <c r="L52" s="102"/>
      <c r="M52" s="172" t="s">
        <v>1355</v>
      </c>
      <c r="N52" s="126">
        <f t="shared" si="7"/>
        <v>389</v>
      </c>
      <c r="O52" s="89">
        <v>0</v>
      </c>
      <c r="P52" s="156">
        <f t="shared" si="8"/>
        <v>0</v>
      </c>
      <c r="Q52" s="89">
        <v>0</v>
      </c>
      <c r="R52" s="90"/>
      <c r="S52" s="91">
        <f t="shared" si="9"/>
        <v>0</v>
      </c>
      <c r="T52" s="91">
        <f t="shared" si="9"/>
        <v>0</v>
      </c>
      <c r="U52" s="92"/>
      <c r="V52" s="92"/>
      <c r="W52" s="92"/>
      <c r="X52" s="92"/>
      <c r="Y52" s="93"/>
      <c r="Z52" s="94"/>
      <c r="AA52" s="94"/>
    </row>
    <row r="53" spans="1:28" s="95" customFormat="1" ht="34.5" customHeight="1" x14ac:dyDescent="0.25">
      <c r="A53" s="89">
        <v>13</v>
      </c>
      <c r="B53" s="396" t="s">
        <v>1744</v>
      </c>
      <c r="C53" s="171" t="s">
        <v>61</v>
      </c>
      <c r="D53" s="125">
        <v>2.5</v>
      </c>
      <c r="E53" s="424"/>
      <c r="F53" s="102">
        <v>0.72916666666666696</v>
      </c>
      <c r="G53" s="156">
        <v>19</v>
      </c>
      <c r="H53" s="102">
        <v>0.999305555555556</v>
      </c>
      <c r="I53" s="156">
        <f t="shared" si="6"/>
        <v>19</v>
      </c>
      <c r="J53" s="102"/>
      <c r="K53" s="172" t="s">
        <v>1834</v>
      </c>
      <c r="L53" s="102"/>
      <c r="M53" s="172" t="s">
        <v>202</v>
      </c>
      <c r="N53" s="126">
        <f>VALUE(DAY(I53)*24*60+VALUE(HOUR(H53)*60+MINUTE(H53)))-SUM(VALUE(DAY(G53)*24*60+VALUE(HOUR(F53)*60+MINUTE(F53))))</f>
        <v>389</v>
      </c>
      <c r="O53" s="89">
        <v>0</v>
      </c>
      <c r="P53" s="156">
        <f>O53*N53</f>
        <v>0</v>
      </c>
      <c r="Q53" s="89">
        <v>0</v>
      </c>
      <c r="R53" s="90"/>
      <c r="S53" s="91">
        <f t="shared" si="9"/>
        <v>0</v>
      </c>
      <c r="T53" s="91">
        <f t="shared" si="9"/>
        <v>0</v>
      </c>
      <c r="U53" s="92"/>
      <c r="V53" s="92"/>
      <c r="W53" s="92"/>
      <c r="X53" s="92"/>
      <c r="Y53" s="93"/>
      <c r="Z53" s="94"/>
      <c r="AA53" s="94"/>
    </row>
    <row r="54" spans="1:28" s="95" customFormat="1" ht="34.5" customHeight="1" x14ac:dyDescent="0.25">
      <c r="A54" s="89">
        <v>14</v>
      </c>
      <c r="B54" s="396" t="s">
        <v>1718</v>
      </c>
      <c r="C54" s="171" t="s">
        <v>59</v>
      </c>
      <c r="D54" s="125">
        <v>3</v>
      </c>
      <c r="E54" s="424"/>
      <c r="F54" s="102">
        <v>0.72916666666666696</v>
      </c>
      <c r="G54" s="156">
        <v>19</v>
      </c>
      <c r="H54" s="102">
        <v>0.999305555555556</v>
      </c>
      <c r="I54" s="156">
        <f t="shared" si="6"/>
        <v>19</v>
      </c>
      <c r="J54" s="102"/>
      <c r="K54" s="172" t="s">
        <v>1834</v>
      </c>
      <c r="L54" s="102"/>
      <c r="M54" s="172" t="s">
        <v>1732</v>
      </c>
      <c r="N54" s="126">
        <f t="shared" ref="N54:N55" si="10">VALUE(DAY(I54)*24*60+VALUE(HOUR(H54)*60+MINUTE(H54)))-SUM(VALUE(DAY(G54)*24*60+VALUE(HOUR(F54)*60+MINUTE(F54))))</f>
        <v>389</v>
      </c>
      <c r="O54" s="89">
        <v>0</v>
      </c>
      <c r="P54" s="156">
        <f t="shared" ref="P54:P55" si="11">O54*N54</f>
        <v>0</v>
      </c>
      <c r="Q54" s="89">
        <v>0</v>
      </c>
      <c r="R54" s="90"/>
      <c r="S54" s="91">
        <f t="shared" si="9"/>
        <v>0</v>
      </c>
      <c r="T54" s="91">
        <f t="shared" si="9"/>
        <v>0</v>
      </c>
      <c r="U54" s="92"/>
      <c r="V54" s="92"/>
      <c r="W54" s="92"/>
      <c r="X54" s="92"/>
      <c r="Y54" s="93"/>
      <c r="Z54" s="94"/>
      <c r="AA54" s="94"/>
    </row>
    <row r="55" spans="1:28" s="95" customFormat="1" ht="34.5" customHeight="1" x14ac:dyDescent="0.25">
      <c r="A55" s="89">
        <v>15</v>
      </c>
      <c r="B55" s="396" t="s">
        <v>1719</v>
      </c>
      <c r="C55" s="171" t="s">
        <v>64</v>
      </c>
      <c r="D55" s="125">
        <v>3</v>
      </c>
      <c r="E55" s="424"/>
      <c r="F55" s="102">
        <v>0.72916666666666696</v>
      </c>
      <c r="G55" s="156">
        <v>19</v>
      </c>
      <c r="H55" s="102">
        <v>0.999305555555556</v>
      </c>
      <c r="I55" s="156">
        <f t="shared" si="6"/>
        <v>19</v>
      </c>
      <c r="J55" s="102"/>
      <c r="K55" s="172" t="s">
        <v>1834</v>
      </c>
      <c r="L55" s="102"/>
      <c r="M55" s="172" t="s">
        <v>144</v>
      </c>
      <c r="N55" s="126">
        <f t="shared" si="10"/>
        <v>389</v>
      </c>
      <c r="O55" s="89">
        <v>0</v>
      </c>
      <c r="P55" s="156">
        <f t="shared" si="11"/>
        <v>0</v>
      </c>
      <c r="Q55" s="89">
        <v>0</v>
      </c>
      <c r="R55" s="90"/>
      <c r="S55" s="91">
        <f t="shared" si="9"/>
        <v>0</v>
      </c>
      <c r="T55" s="91">
        <f t="shared" si="9"/>
        <v>0</v>
      </c>
      <c r="U55" s="92"/>
      <c r="V55" s="92"/>
      <c r="W55" s="92"/>
      <c r="X55" s="92"/>
      <c r="Y55" s="93"/>
      <c r="Z55" s="94"/>
      <c r="AA55" s="94"/>
    </row>
    <row r="56" spans="1:28" ht="24.75" customHeight="1" x14ac:dyDescent="0.2">
      <c r="A56" s="136" t="s">
        <v>8</v>
      </c>
      <c r="B56" s="715" t="s">
        <v>1836</v>
      </c>
      <c r="C56" s="715"/>
      <c r="D56" s="715"/>
      <c r="E56" s="715"/>
      <c r="F56" s="715"/>
      <c r="G56" s="715"/>
      <c r="H56" s="715"/>
      <c r="I56" s="715"/>
      <c r="J56" s="715"/>
      <c r="K56" s="715"/>
      <c r="L56" s="715"/>
      <c r="M56" s="715"/>
      <c r="N56" s="715"/>
      <c r="O56" s="715"/>
      <c r="P56" s="715"/>
      <c r="Q56" s="715"/>
      <c r="R56" s="145" t="s">
        <v>51</v>
      </c>
      <c r="S56" s="73">
        <f>SUM(S14:S55)</f>
        <v>0</v>
      </c>
      <c r="T56" s="73">
        <f>SUM(T14:T55)</f>
        <v>0</v>
      </c>
      <c r="U56" s="73">
        <f t="shared" ref="U56:Z56" si="12">+SUM(U13:U13)</f>
        <v>0</v>
      </c>
      <c r="V56" s="73">
        <f t="shared" si="12"/>
        <v>0</v>
      </c>
      <c r="W56" s="73">
        <f t="shared" si="12"/>
        <v>0</v>
      </c>
      <c r="X56" s="73">
        <f t="shared" si="12"/>
        <v>0</v>
      </c>
      <c r="Y56" s="73">
        <f t="shared" si="12"/>
        <v>0</v>
      </c>
      <c r="Z56" s="73">
        <f t="shared" si="12"/>
        <v>0</v>
      </c>
      <c r="AA56" s="73">
        <f ca="1">+SUM(AA56:AA73)</f>
        <v>0</v>
      </c>
      <c r="AB56" s="73">
        <f ca="1">+SUM(AB56:AB73)</f>
        <v>3.8000000000000003</v>
      </c>
    </row>
    <row r="57" spans="1:28" ht="16.5" customHeight="1" x14ac:dyDescent="0.2">
      <c r="A57" s="711" t="s">
        <v>25</v>
      </c>
      <c r="B57" s="711"/>
      <c r="C57" s="711" t="s">
        <v>10</v>
      </c>
      <c r="D57" s="711"/>
      <c r="E57" s="711"/>
      <c r="F57" s="711"/>
      <c r="G57" s="711"/>
      <c r="H57" s="711"/>
      <c r="I57" s="711"/>
      <c r="J57" s="711"/>
      <c r="K57" s="141" t="s">
        <v>11</v>
      </c>
      <c r="L57" s="711" t="s">
        <v>12</v>
      </c>
      <c r="M57" s="711"/>
      <c r="N57" s="711" t="s">
        <v>26</v>
      </c>
      <c r="O57" s="711"/>
      <c r="P57" s="712">
        <v>472369</v>
      </c>
      <c r="Q57" s="712"/>
      <c r="R57" s="145" t="s">
        <v>50</v>
      </c>
      <c r="S57" s="73"/>
      <c r="T57" s="73"/>
      <c r="U57" s="73"/>
      <c r="V57" s="73"/>
      <c r="W57" s="73"/>
    </row>
    <row r="58" spans="1:28" ht="39" customHeight="1" x14ac:dyDescent="0.2">
      <c r="A58" s="705" t="s">
        <v>1151</v>
      </c>
      <c r="B58" s="705"/>
      <c r="C58" s="681">
        <v>391.88</v>
      </c>
      <c r="D58" s="682"/>
      <c r="E58" s="682"/>
      <c r="F58" s="682"/>
      <c r="G58" s="682"/>
      <c r="H58" s="682"/>
      <c r="I58" s="682"/>
      <c r="J58" s="683"/>
      <c r="K58" s="346">
        <v>1.78</v>
      </c>
      <c r="L58" s="681">
        <v>0.45</v>
      </c>
      <c r="M58" s="683"/>
      <c r="N58" s="707" t="s">
        <v>27</v>
      </c>
      <c r="O58" s="707"/>
      <c r="P58" s="710" t="s">
        <v>4</v>
      </c>
      <c r="Q58" s="710"/>
      <c r="R58" s="145" t="s">
        <v>52</v>
      </c>
      <c r="S58" s="73"/>
      <c r="T58" s="73"/>
      <c r="U58" s="73"/>
      <c r="V58" s="73"/>
      <c r="W58" s="73"/>
      <c r="Y58" s="73"/>
    </row>
    <row r="59" spans="1:28" ht="30.75" hidden="1" customHeight="1" x14ac:dyDescent="0.2">
      <c r="A59" s="705" t="s">
        <v>73</v>
      </c>
      <c r="B59" s="705"/>
      <c r="C59" s="713">
        <v>202.1</v>
      </c>
      <c r="D59" s="713"/>
      <c r="E59" s="713"/>
      <c r="F59" s="713"/>
      <c r="G59" s="713"/>
      <c r="H59" s="713"/>
      <c r="I59" s="713"/>
      <c r="J59" s="713"/>
      <c r="K59" s="146">
        <v>0.68</v>
      </c>
      <c r="L59" s="708">
        <v>0</v>
      </c>
      <c r="M59" s="708"/>
      <c r="N59" s="75"/>
      <c r="O59" s="142">
        <f>S56</f>
        <v>0</v>
      </c>
      <c r="P59" s="707">
        <f>T56</f>
        <v>0</v>
      </c>
      <c r="Q59" s="707"/>
      <c r="S59" s="76"/>
    </row>
    <row r="60" spans="1:28" ht="27" hidden="1" customHeight="1" x14ac:dyDescent="0.2">
      <c r="A60" s="705" t="s">
        <v>69</v>
      </c>
      <c r="B60" s="705"/>
      <c r="C60" s="713">
        <f>C61+C62+C63</f>
        <v>0</v>
      </c>
      <c r="D60" s="713"/>
      <c r="E60" s="713"/>
      <c r="F60" s="713"/>
      <c r="G60" s="713"/>
      <c r="H60" s="713"/>
      <c r="I60" s="713"/>
      <c r="J60" s="713"/>
      <c r="K60" s="146">
        <f>K61+K62+K63</f>
        <v>0</v>
      </c>
      <c r="L60" s="708">
        <f>U56/P57</f>
        <v>0</v>
      </c>
      <c r="M60" s="708"/>
      <c r="N60" s="75"/>
      <c r="O60" s="142">
        <f>U56</f>
        <v>0</v>
      </c>
      <c r="P60" s="707">
        <f>T57</f>
        <v>0</v>
      </c>
      <c r="Q60" s="707"/>
      <c r="S60" s="76"/>
    </row>
    <row r="61" spans="1:28" ht="36.75" customHeight="1" x14ac:dyDescent="0.2">
      <c r="A61" s="705" t="s">
        <v>72</v>
      </c>
      <c r="B61" s="705"/>
      <c r="C61" s="708">
        <f>P61/P57</f>
        <v>0</v>
      </c>
      <c r="D61" s="708"/>
      <c r="E61" s="708"/>
      <c r="F61" s="708"/>
      <c r="G61" s="708"/>
      <c r="H61" s="708"/>
      <c r="I61" s="708"/>
      <c r="J61" s="708"/>
      <c r="K61" s="147">
        <f>O61/P57</f>
        <v>0</v>
      </c>
      <c r="L61" s="708">
        <f>U56/P57</f>
        <v>0</v>
      </c>
      <c r="M61" s="708"/>
      <c r="N61" s="142" t="s">
        <v>5</v>
      </c>
      <c r="O61" s="148">
        <f>+S56</f>
        <v>0</v>
      </c>
      <c r="P61" s="709">
        <f>+T56</f>
        <v>0</v>
      </c>
      <c r="Q61" s="709"/>
      <c r="S61" s="76"/>
    </row>
    <row r="62" spans="1:28" ht="36.75" customHeight="1" x14ac:dyDescent="0.2">
      <c r="A62" s="705" t="s">
        <v>45</v>
      </c>
      <c r="B62" s="705"/>
      <c r="C62" s="708">
        <f>P62/P57</f>
        <v>0</v>
      </c>
      <c r="D62" s="708"/>
      <c r="E62" s="708"/>
      <c r="F62" s="708"/>
      <c r="G62" s="708"/>
      <c r="H62" s="708"/>
      <c r="I62" s="708"/>
      <c r="J62" s="708"/>
      <c r="K62" s="147">
        <f>O62/P57</f>
        <v>0</v>
      </c>
      <c r="L62" s="708">
        <v>0</v>
      </c>
      <c r="M62" s="708"/>
      <c r="N62" s="142" t="s">
        <v>3</v>
      </c>
      <c r="O62" s="148">
        <f>Y56</f>
        <v>0</v>
      </c>
      <c r="P62" s="709">
        <f>Z56</f>
        <v>0</v>
      </c>
      <c r="Q62" s="709"/>
    </row>
    <row r="63" spans="1:28" ht="33.75" hidden="1" customHeight="1" x14ac:dyDescent="0.2">
      <c r="A63" s="705" t="s">
        <v>65</v>
      </c>
      <c r="B63" s="705"/>
      <c r="C63" s="708">
        <f>P63/P57</f>
        <v>0</v>
      </c>
      <c r="D63" s="708"/>
      <c r="E63" s="708"/>
      <c r="F63" s="708"/>
      <c r="G63" s="708"/>
      <c r="H63" s="708"/>
      <c r="I63" s="708"/>
      <c r="J63" s="708"/>
      <c r="K63" s="147">
        <f>O63/P57</f>
        <v>0</v>
      </c>
      <c r="L63" s="708">
        <v>0</v>
      </c>
      <c r="M63" s="708"/>
      <c r="N63" s="142" t="s">
        <v>36</v>
      </c>
      <c r="O63" s="148">
        <f>W56</f>
        <v>0</v>
      </c>
      <c r="P63" s="709">
        <f>V56</f>
        <v>0</v>
      </c>
      <c r="Q63" s="709"/>
    </row>
    <row r="64" spans="1:28" ht="43.5" hidden="1" customHeight="1" x14ac:dyDescent="0.2">
      <c r="A64" s="705" t="s">
        <v>71</v>
      </c>
      <c r="B64" s="705"/>
      <c r="C64" s="708">
        <f>P64/P57</f>
        <v>0</v>
      </c>
      <c r="D64" s="708"/>
      <c r="E64" s="708"/>
      <c r="F64" s="708"/>
      <c r="G64" s="708"/>
      <c r="H64" s="708"/>
      <c r="I64" s="708"/>
      <c r="J64" s="708"/>
      <c r="K64" s="147">
        <f>O64/P57</f>
        <v>0</v>
      </c>
      <c r="L64" s="708">
        <v>0</v>
      </c>
      <c r="M64" s="708"/>
      <c r="N64" s="142" t="s">
        <v>36</v>
      </c>
      <c r="O64" s="148">
        <f>W56</f>
        <v>0</v>
      </c>
      <c r="P64" s="709">
        <f>V56</f>
        <v>0</v>
      </c>
      <c r="Q64" s="709"/>
    </row>
    <row r="65" spans="1:28" ht="30" customHeight="1" x14ac:dyDescent="0.2">
      <c r="A65" s="705" t="s">
        <v>70</v>
      </c>
      <c r="B65" s="705"/>
      <c r="C65" s="706">
        <v>0</v>
      </c>
      <c r="D65" s="706"/>
      <c r="E65" s="706"/>
      <c r="F65" s="706"/>
      <c r="G65" s="706"/>
      <c r="H65" s="706"/>
      <c r="I65" s="706"/>
      <c r="J65" s="706"/>
      <c r="K65" s="149">
        <v>0</v>
      </c>
      <c r="L65" s="706">
        <f>L61</f>
        <v>0</v>
      </c>
      <c r="M65" s="706"/>
      <c r="N65" s="142"/>
      <c r="O65" s="142"/>
      <c r="P65" s="707"/>
      <c r="Q65" s="707"/>
    </row>
    <row r="66" spans="1:28" ht="76.5" hidden="1" customHeight="1" x14ac:dyDescent="0.2">
      <c r="A66" s="77" t="s">
        <v>9</v>
      </c>
      <c r="B66" s="669" t="s">
        <v>1804</v>
      </c>
      <c r="C66" s="669"/>
      <c r="D66" s="669"/>
      <c r="E66" s="669"/>
      <c r="F66" s="669"/>
      <c r="G66" s="669"/>
      <c r="H66" s="669"/>
      <c r="I66" s="669"/>
      <c r="J66" s="669"/>
      <c r="K66" s="669"/>
      <c r="L66" s="669"/>
      <c r="M66" s="669"/>
      <c r="N66" s="669"/>
      <c r="O66" s="669"/>
      <c r="P66" s="669"/>
      <c r="Q66" s="669"/>
    </row>
    <row r="67" spans="1:28" ht="27.75" customHeight="1" x14ac:dyDescent="0.2">
      <c r="A67" s="77"/>
      <c r="B67" s="150"/>
      <c r="C67" s="78"/>
      <c r="D67" s="150"/>
      <c r="E67" s="79"/>
      <c r="F67" s="150"/>
      <c r="G67" s="150"/>
      <c r="H67" s="150"/>
      <c r="I67" s="150"/>
      <c r="J67" s="150"/>
      <c r="K67" s="150"/>
      <c r="L67" s="150"/>
      <c r="M67" s="150"/>
      <c r="N67" s="150"/>
      <c r="O67" s="150"/>
      <c r="P67" s="150"/>
      <c r="Q67" s="150"/>
    </row>
    <row r="68" spans="1:28" ht="8.25" customHeight="1" x14ac:dyDescent="0.2">
      <c r="A68" s="77"/>
      <c r="B68" s="150"/>
      <c r="C68" s="78"/>
      <c r="D68" s="150"/>
      <c r="E68" s="79"/>
      <c r="F68" s="150"/>
      <c r="G68" s="150"/>
      <c r="H68" s="150"/>
      <c r="I68" s="150"/>
      <c r="J68" s="150"/>
      <c r="K68" s="150"/>
      <c r="L68" s="150"/>
      <c r="M68" s="150"/>
      <c r="N68" s="150"/>
      <c r="O68" s="150"/>
      <c r="P68" s="150"/>
      <c r="Q68" s="150"/>
    </row>
    <row r="69" spans="1:28" ht="38.25" customHeight="1" x14ac:dyDescent="0.2">
      <c r="A69" s="692" t="s">
        <v>67</v>
      </c>
      <c r="B69" s="692"/>
      <c r="C69" s="77"/>
      <c r="D69" s="693" t="s">
        <v>54</v>
      </c>
      <c r="E69" s="693"/>
      <c r="F69" s="693"/>
      <c r="G69" s="693"/>
      <c r="H69" s="693"/>
      <c r="I69" s="693"/>
      <c r="J69" s="693"/>
      <c r="K69" s="151" t="s">
        <v>32</v>
      </c>
      <c r="L69" s="151"/>
      <c r="M69" s="693" t="s">
        <v>1835</v>
      </c>
      <c r="N69" s="693"/>
      <c r="O69" s="693"/>
      <c r="P69" s="693"/>
      <c r="Q69" s="693"/>
    </row>
    <row r="70" spans="1:28" ht="132.75" customHeight="1" x14ac:dyDescent="0.25">
      <c r="A70" s="694" t="s">
        <v>86</v>
      </c>
      <c r="B70" s="694"/>
      <c r="C70" s="694"/>
      <c r="D70" s="704" t="s">
        <v>55</v>
      </c>
      <c r="E70" s="704"/>
      <c r="F70" s="704"/>
      <c r="G70" s="704"/>
      <c r="H70" s="704"/>
      <c r="I70" s="704"/>
      <c r="J70" s="704"/>
      <c r="K70" s="696" t="s">
        <v>1728</v>
      </c>
      <c r="L70" s="151"/>
      <c r="M70" s="693" t="s">
        <v>82</v>
      </c>
      <c r="N70" s="693"/>
      <c r="O70" s="693"/>
      <c r="P70" s="693"/>
      <c r="Q70" s="693"/>
    </row>
    <row r="71" spans="1:28" ht="5.25" customHeight="1" x14ac:dyDescent="0.2">
      <c r="A71" s="80"/>
      <c r="B71" s="152"/>
      <c r="C71" s="80"/>
      <c r="D71" s="81"/>
      <c r="E71" s="82"/>
      <c r="F71" s="151"/>
      <c r="G71" s="151"/>
      <c r="H71" s="151"/>
      <c r="I71" s="151"/>
      <c r="J71" s="151"/>
      <c r="K71" s="696"/>
      <c r="L71" s="151"/>
      <c r="M71" s="693"/>
      <c r="N71" s="693"/>
      <c r="O71" s="693"/>
      <c r="P71" s="693"/>
      <c r="Q71" s="693"/>
    </row>
    <row r="72" spans="1:28" s="145" customFormat="1" x14ac:dyDescent="0.2">
      <c r="B72" s="52"/>
      <c r="D72" s="83"/>
      <c r="E72" s="84"/>
      <c r="K72" s="52"/>
      <c r="M72" s="85"/>
      <c r="N72" s="52"/>
      <c r="O72" s="52"/>
      <c r="P72" s="52"/>
      <c r="Q72" s="52"/>
      <c r="S72" s="32"/>
      <c r="T72" s="32"/>
      <c r="U72" s="32"/>
      <c r="V72" s="32"/>
      <c r="W72" s="32"/>
      <c r="X72" s="32"/>
      <c r="Y72" s="32"/>
      <c r="Z72" s="32"/>
      <c r="AA72" s="32"/>
      <c r="AB72" s="32"/>
    </row>
    <row r="73" spans="1:28" s="145" customFormat="1" x14ac:dyDescent="0.2">
      <c r="B73" s="52"/>
      <c r="D73" s="83"/>
      <c r="E73" s="84"/>
      <c r="K73" s="52"/>
      <c r="M73" s="85"/>
      <c r="N73" s="52"/>
      <c r="O73" s="52"/>
      <c r="P73" s="52"/>
      <c r="Q73" s="52"/>
      <c r="S73" s="32"/>
      <c r="T73" s="32"/>
      <c r="U73" s="32"/>
      <c r="V73" s="32"/>
      <c r="W73" s="32"/>
      <c r="X73" s="32"/>
      <c r="Y73" s="32"/>
      <c r="Z73" s="32"/>
      <c r="AA73" s="32"/>
      <c r="AB73" s="32"/>
    </row>
    <row r="80" spans="1:28" s="118" customFormat="1" ht="34.5" hidden="1" customHeight="1" x14ac:dyDescent="0.25">
      <c r="A80" s="105">
        <v>11</v>
      </c>
      <c r="B80" s="433" t="s">
        <v>1704</v>
      </c>
      <c r="C80" s="434" t="s">
        <v>1</v>
      </c>
      <c r="D80" s="435">
        <v>3</v>
      </c>
      <c r="E80" s="436"/>
      <c r="F80" s="437">
        <v>0.45833333333333298</v>
      </c>
      <c r="G80" s="438">
        <v>18</v>
      </c>
      <c r="H80" s="437">
        <v>0.70833333333333304</v>
      </c>
      <c r="I80" s="438">
        <f>+G80</f>
        <v>18</v>
      </c>
      <c r="J80" s="437"/>
      <c r="K80" s="439" t="s">
        <v>1688</v>
      </c>
      <c r="L80" s="437"/>
      <c r="M80" s="439" t="s">
        <v>1710</v>
      </c>
      <c r="N80" s="440">
        <f>VALUE(DAY(I80)*24*60+VALUE(HOUR(H80)*60+MINUTE(H80)))-SUM(VALUE(DAY(G80)*24*60+VALUE(HOUR(F80)*60+MINUTE(F80))))</f>
        <v>360</v>
      </c>
      <c r="O80" s="105">
        <v>3885</v>
      </c>
      <c r="P80" s="438">
        <f>O80*N80</f>
        <v>1398600</v>
      </c>
      <c r="Q80" s="105">
        <v>2</v>
      </c>
      <c r="R80" s="113"/>
      <c r="S80" s="114">
        <f t="shared" ref="S80:T83" si="13">O80</f>
        <v>3885</v>
      </c>
      <c r="T80" s="114">
        <f t="shared" si="13"/>
        <v>1398600</v>
      </c>
      <c r="U80" s="115"/>
      <c r="V80" s="115"/>
      <c r="W80" s="115"/>
      <c r="X80" s="115"/>
      <c r="Y80" s="116"/>
      <c r="Z80" s="117"/>
      <c r="AA80" s="117"/>
    </row>
    <row r="81" spans="1:27" s="118" customFormat="1" ht="29.25" hidden="1" customHeight="1" x14ac:dyDescent="0.25">
      <c r="A81" s="105">
        <v>12</v>
      </c>
      <c r="B81" s="433" t="s">
        <v>1705</v>
      </c>
      <c r="C81" s="434" t="s">
        <v>58</v>
      </c>
      <c r="D81" s="435">
        <v>2</v>
      </c>
      <c r="E81" s="436"/>
      <c r="F81" s="437">
        <v>0.45833333333333298</v>
      </c>
      <c r="G81" s="438">
        <v>18</v>
      </c>
      <c r="H81" s="437">
        <v>0.70833333333333304</v>
      </c>
      <c r="I81" s="438">
        <f>+G81</f>
        <v>18</v>
      </c>
      <c r="J81" s="437"/>
      <c r="K81" s="439" t="s">
        <v>1688</v>
      </c>
      <c r="L81" s="437"/>
      <c r="M81" s="439" t="s">
        <v>1711</v>
      </c>
      <c r="N81" s="440">
        <f>VALUE(DAY(I81)*24*60+VALUE(HOUR(H81)*60+MINUTE(H81)))-SUM(VALUE(DAY(G81)*24*60+VALUE(HOUR(F81)*60+MINUTE(F81))))</f>
        <v>360</v>
      </c>
      <c r="O81" s="105">
        <v>3284</v>
      </c>
      <c r="P81" s="438">
        <f>O81*N81</f>
        <v>1182240</v>
      </c>
      <c r="Q81" s="105">
        <v>2</v>
      </c>
      <c r="R81" s="113"/>
      <c r="S81" s="114">
        <f t="shared" si="13"/>
        <v>3284</v>
      </c>
      <c r="T81" s="114">
        <f t="shared" si="13"/>
        <v>1182240</v>
      </c>
      <c r="U81" s="115"/>
      <c r="V81" s="115"/>
      <c r="W81" s="115"/>
      <c r="X81" s="115"/>
      <c r="Y81" s="116"/>
      <c r="Z81" s="117"/>
      <c r="AA81" s="117"/>
    </row>
    <row r="82" spans="1:27" s="118" customFormat="1" ht="29.25" hidden="1" customHeight="1" x14ac:dyDescent="0.25">
      <c r="A82" s="105">
        <v>13</v>
      </c>
      <c r="B82" s="433" t="s">
        <v>1706</v>
      </c>
      <c r="C82" s="434" t="s">
        <v>1</v>
      </c>
      <c r="D82" s="435">
        <v>2</v>
      </c>
      <c r="E82" s="436"/>
      <c r="F82" s="437">
        <v>0.45833333333333298</v>
      </c>
      <c r="G82" s="438">
        <v>18</v>
      </c>
      <c r="H82" s="437">
        <v>0.70833333333333304</v>
      </c>
      <c r="I82" s="438">
        <f>+G82</f>
        <v>18</v>
      </c>
      <c r="J82" s="437"/>
      <c r="K82" s="439" t="s">
        <v>1688</v>
      </c>
      <c r="L82" s="437"/>
      <c r="M82" s="439" t="s">
        <v>193</v>
      </c>
      <c r="N82" s="440">
        <f>VALUE(DAY(I82)*24*60+VALUE(HOUR(H82)*60+MINUTE(H82)))-SUM(VALUE(DAY(G82)*24*60+VALUE(HOUR(F82)*60+MINUTE(F82))))</f>
        <v>360</v>
      </c>
      <c r="O82" s="105">
        <v>1325</v>
      </c>
      <c r="P82" s="438">
        <f>O82*N82</f>
        <v>477000</v>
      </c>
      <c r="Q82" s="105">
        <v>2</v>
      </c>
      <c r="R82" s="113"/>
      <c r="S82" s="114">
        <f t="shared" si="13"/>
        <v>1325</v>
      </c>
      <c r="T82" s="114">
        <f t="shared" si="13"/>
        <v>477000</v>
      </c>
      <c r="U82" s="115"/>
      <c r="V82" s="115"/>
      <c r="W82" s="115"/>
      <c r="X82" s="115"/>
      <c r="Y82" s="116"/>
      <c r="Z82" s="117"/>
      <c r="AA82" s="117"/>
    </row>
    <row r="83" spans="1:27" s="118" customFormat="1" ht="29.25" hidden="1" customHeight="1" x14ac:dyDescent="0.25">
      <c r="A83" s="105">
        <v>14</v>
      </c>
      <c r="B83" s="433" t="s">
        <v>1707</v>
      </c>
      <c r="C83" s="434" t="s">
        <v>57</v>
      </c>
      <c r="D83" s="435">
        <v>2</v>
      </c>
      <c r="E83" s="436"/>
      <c r="F83" s="437">
        <v>0.45833333333333298</v>
      </c>
      <c r="G83" s="438">
        <v>18</v>
      </c>
      <c r="H83" s="437">
        <v>0.70833333333333304</v>
      </c>
      <c r="I83" s="438">
        <f>+G83</f>
        <v>18</v>
      </c>
      <c r="J83" s="437"/>
      <c r="K83" s="439" t="s">
        <v>1688</v>
      </c>
      <c r="L83" s="437"/>
      <c r="M83" s="439" t="s">
        <v>1712</v>
      </c>
      <c r="N83" s="440">
        <f>VALUE(DAY(I83)*24*60+VALUE(HOUR(H83)*60+MINUTE(H83)))-SUM(VALUE(DAY(G83)*24*60+VALUE(HOUR(F83)*60+MINUTE(F83))))</f>
        <v>360</v>
      </c>
      <c r="O83" s="105">
        <v>1593</v>
      </c>
      <c r="P83" s="438">
        <f>O83*N83</f>
        <v>573480</v>
      </c>
      <c r="Q83" s="105">
        <v>2</v>
      </c>
      <c r="R83" s="113"/>
      <c r="S83" s="114">
        <f t="shared" si="13"/>
        <v>1593</v>
      </c>
      <c r="T83" s="114">
        <f t="shared" si="13"/>
        <v>573480</v>
      </c>
      <c r="U83" s="115"/>
      <c r="V83" s="115"/>
      <c r="W83" s="115"/>
      <c r="X83" s="115"/>
      <c r="Y83" s="116"/>
      <c r="Z83" s="117"/>
      <c r="AA83" s="117"/>
    </row>
  </sheetData>
  <protectedRanges>
    <protectedRange sqref="M41:M53 M80:M83 M15:M30" name="Range1_6_2_2_1_1_3_1_1_1_1"/>
    <protectedRange sqref="M36:M39" name="Range1_6_2_2_1_1_3_1_1_1_1_1"/>
    <protectedRange sqref="M31" name="Range1_6_2_2_1_1_3_1_1_1_1_2"/>
    <protectedRange sqref="M32 M34:M35" name="Range1_6_2_2_1_1_3_1_1_1_1_3"/>
    <protectedRange sqref="M33" name="Range1_6_2_2_1_1_3_1_1_1_1_4"/>
    <protectedRange sqref="M54:M55" name="Range1_6_2_2_1_1_3_1_1_1_1_5"/>
  </protectedRanges>
  <mergeCells count="74">
    <mergeCell ref="B66:Q66"/>
    <mergeCell ref="A69:B69"/>
    <mergeCell ref="D69:J69"/>
    <mergeCell ref="M69:Q69"/>
    <mergeCell ref="A70:C70"/>
    <mergeCell ref="D70:J70"/>
    <mergeCell ref="K70:K71"/>
    <mergeCell ref="M70:Q71"/>
    <mergeCell ref="A64:B64"/>
    <mergeCell ref="C64:J64"/>
    <mergeCell ref="L64:M64"/>
    <mergeCell ref="P64:Q64"/>
    <mergeCell ref="A65:B65"/>
    <mergeCell ref="C65:J65"/>
    <mergeCell ref="L65:M65"/>
    <mergeCell ref="P65:Q65"/>
    <mergeCell ref="A62:B62"/>
    <mergeCell ref="C62:J62"/>
    <mergeCell ref="L62:M62"/>
    <mergeCell ref="P62:Q62"/>
    <mergeCell ref="A63:B63"/>
    <mergeCell ref="C63:J63"/>
    <mergeCell ref="L63:M63"/>
    <mergeCell ref="P63:Q63"/>
    <mergeCell ref="A60:B60"/>
    <mergeCell ref="C60:J60"/>
    <mergeCell ref="L60:M60"/>
    <mergeCell ref="P60:Q60"/>
    <mergeCell ref="A61:B61"/>
    <mergeCell ref="C61:J61"/>
    <mergeCell ref="L61:M61"/>
    <mergeCell ref="P61:Q61"/>
    <mergeCell ref="A59:B59"/>
    <mergeCell ref="C59:J59"/>
    <mergeCell ref="L59:M59"/>
    <mergeCell ref="P59:Q59"/>
    <mergeCell ref="A40:Q40"/>
    <mergeCell ref="B56:Q56"/>
    <mergeCell ref="A57:B57"/>
    <mergeCell ref="C57:J57"/>
    <mergeCell ref="L57:M57"/>
    <mergeCell ref="N57:O57"/>
    <mergeCell ref="P57:Q57"/>
    <mergeCell ref="A58:B58"/>
    <mergeCell ref="C58:J58"/>
    <mergeCell ref="L58:M58"/>
    <mergeCell ref="N58:O58"/>
    <mergeCell ref="P58:Q58"/>
    <mergeCell ref="B13:C13"/>
    <mergeCell ref="A14:Q14"/>
    <mergeCell ref="Q7:Q9"/>
    <mergeCell ref="R7:R9"/>
    <mergeCell ref="F8:G8"/>
    <mergeCell ref="H8:I8"/>
    <mergeCell ref="V8:W8"/>
    <mergeCell ref="X8:Y8"/>
    <mergeCell ref="J7:J9"/>
    <mergeCell ref="K7:L8"/>
    <mergeCell ref="M7:M9"/>
    <mergeCell ref="N7:N9"/>
    <mergeCell ref="O7:O9"/>
    <mergeCell ref="P7:P9"/>
    <mergeCell ref="B6:F6"/>
    <mergeCell ref="A7:A9"/>
    <mergeCell ref="B7:B9"/>
    <mergeCell ref="C7:C9"/>
    <mergeCell ref="D7:D9"/>
    <mergeCell ref="F7:I7"/>
    <mergeCell ref="B5:Q5"/>
    <mergeCell ref="L1:Q1"/>
    <mergeCell ref="A2:F2"/>
    <mergeCell ref="G2:Q2"/>
    <mergeCell ref="B3:P3"/>
    <mergeCell ref="B4:Q4"/>
  </mergeCells>
  <conditionalFormatting sqref="B12">
    <cfRule type="duplicateValues" dxfId="1657" priority="37" stopIfTrue="1"/>
  </conditionalFormatting>
  <conditionalFormatting sqref="B61:B73">
    <cfRule type="duplicateValues" dxfId="1656" priority="124" stopIfTrue="1"/>
  </conditionalFormatting>
  <conditionalFormatting sqref="B65">
    <cfRule type="duplicateValues" dxfId="1655" priority="46" stopIfTrue="1"/>
  </conditionalFormatting>
  <conditionalFormatting sqref="B72:B73 B221">
    <cfRule type="duplicateValues" dxfId="1654" priority="123" stopIfTrue="1"/>
  </conditionalFormatting>
  <conditionalFormatting sqref="B125:B127">
    <cfRule type="duplicateValues" dxfId="1653" priority="86" stopIfTrue="1"/>
  </conditionalFormatting>
  <conditionalFormatting sqref="B128:B129">
    <cfRule type="duplicateValues" dxfId="1652" priority="87" stopIfTrue="1"/>
  </conditionalFormatting>
  <conditionalFormatting sqref="B130:B131">
    <cfRule type="duplicateValues" dxfId="1651" priority="85" stopIfTrue="1"/>
  </conditionalFormatting>
  <conditionalFormatting sqref="B132">
    <cfRule type="duplicateValues" dxfId="1650" priority="84" stopIfTrue="1"/>
  </conditionalFormatting>
  <conditionalFormatting sqref="B150">
    <cfRule type="duplicateValues" dxfId="1649" priority="109" stopIfTrue="1"/>
  </conditionalFormatting>
  <conditionalFormatting sqref="B153:B155">
    <cfRule type="duplicateValues" dxfId="1648" priority="49" stopIfTrue="1"/>
  </conditionalFormatting>
  <conditionalFormatting sqref="B156:B157">
    <cfRule type="duplicateValues" dxfId="1647" priority="50" stopIfTrue="1"/>
  </conditionalFormatting>
  <conditionalFormatting sqref="B158:B159">
    <cfRule type="duplicateValues" dxfId="1646" priority="48" stopIfTrue="1"/>
  </conditionalFormatting>
  <conditionalFormatting sqref="B160">
    <cfRule type="duplicateValues" dxfId="1645" priority="47" stopIfTrue="1"/>
  </conditionalFormatting>
  <conditionalFormatting sqref="B174:B191 B196:B253 B256">
    <cfRule type="duplicateValues" dxfId="1644" priority="110" stopIfTrue="1"/>
  </conditionalFormatting>
  <conditionalFormatting sqref="B178">
    <cfRule type="duplicateValues" dxfId="1643" priority="70" stopIfTrue="1"/>
  </conditionalFormatting>
  <conditionalFormatting sqref="B193">
    <cfRule type="duplicateValues" dxfId="1642" priority="42" stopIfTrue="1"/>
    <cfRule type="duplicateValues" dxfId="1641" priority="98" stopIfTrue="1"/>
  </conditionalFormatting>
  <conditionalFormatting sqref="B202:B219 B224:B281 B284">
    <cfRule type="duplicateValues" dxfId="1640" priority="71" stopIfTrue="1"/>
  </conditionalFormatting>
  <conditionalFormatting sqref="B221">
    <cfRule type="duplicateValues" dxfId="1639" priority="38" stopIfTrue="1"/>
  </conditionalFormatting>
  <conditionalFormatting sqref="B234">
    <cfRule type="duplicateValues" dxfId="1638" priority="107" stopIfTrue="1"/>
  </conditionalFormatting>
  <conditionalFormatting sqref="B235">
    <cfRule type="duplicateValues" dxfId="1637" priority="108" stopIfTrue="1"/>
  </conditionalFormatting>
  <conditionalFormatting sqref="B236">
    <cfRule type="duplicateValues" dxfId="1636" priority="106" stopIfTrue="1"/>
  </conditionalFormatting>
  <conditionalFormatting sqref="B237">
    <cfRule type="duplicateValues" dxfId="1635" priority="101" stopIfTrue="1"/>
  </conditionalFormatting>
  <conditionalFormatting sqref="B238">
    <cfRule type="duplicateValues" dxfId="1634" priority="102" stopIfTrue="1"/>
  </conditionalFormatting>
  <conditionalFormatting sqref="B239">
    <cfRule type="duplicateValues" dxfId="1633" priority="100" stopIfTrue="1"/>
  </conditionalFormatting>
  <conditionalFormatting sqref="B240">
    <cfRule type="duplicateValues" dxfId="1632" priority="94" stopIfTrue="1"/>
  </conditionalFormatting>
  <conditionalFormatting sqref="B240:B242 B244">
    <cfRule type="duplicateValues" dxfId="1631" priority="103" stopIfTrue="1"/>
  </conditionalFormatting>
  <conditionalFormatting sqref="B241">
    <cfRule type="duplicateValues" dxfId="1630" priority="93" stopIfTrue="1"/>
  </conditionalFormatting>
  <conditionalFormatting sqref="B242">
    <cfRule type="duplicateValues" dxfId="1629" priority="97" stopIfTrue="1"/>
  </conditionalFormatting>
  <conditionalFormatting sqref="B243 B251">
    <cfRule type="duplicateValues" dxfId="1628" priority="105" stopIfTrue="1"/>
  </conditionalFormatting>
  <conditionalFormatting sqref="B243">
    <cfRule type="duplicateValues" dxfId="1627" priority="89" stopIfTrue="1"/>
  </conditionalFormatting>
  <conditionalFormatting sqref="B243:B245">
    <cfRule type="duplicateValues" dxfId="1626" priority="96" stopIfTrue="1"/>
  </conditionalFormatting>
  <conditionalFormatting sqref="B244">
    <cfRule type="duplicateValues" dxfId="1625" priority="88" stopIfTrue="1"/>
  </conditionalFormatting>
  <conditionalFormatting sqref="B245">
    <cfRule type="duplicateValues" dxfId="1624" priority="99" stopIfTrue="1"/>
  </conditionalFormatting>
  <conditionalFormatting sqref="B246:B247">
    <cfRule type="duplicateValues" dxfId="1623" priority="104" stopIfTrue="1"/>
  </conditionalFormatting>
  <conditionalFormatting sqref="B247:B249 B251">
    <cfRule type="duplicateValues" dxfId="1622" priority="90" stopIfTrue="1"/>
  </conditionalFormatting>
  <conditionalFormatting sqref="B250 B260">
    <cfRule type="duplicateValues" dxfId="1621" priority="92" stopIfTrue="1"/>
  </conditionalFormatting>
  <conditionalFormatting sqref="B251">
    <cfRule type="duplicateValues" dxfId="1620" priority="43" stopIfTrue="1"/>
  </conditionalFormatting>
  <conditionalFormatting sqref="B255:B256">
    <cfRule type="duplicateValues" dxfId="1619" priority="91" stopIfTrue="1"/>
  </conditionalFormatting>
  <conditionalFormatting sqref="B256">
    <cfRule type="duplicateValues" dxfId="1618" priority="44" stopIfTrue="1"/>
  </conditionalFormatting>
  <conditionalFormatting sqref="B257">
    <cfRule type="duplicateValues" dxfId="1617" priority="121" stopIfTrue="1"/>
  </conditionalFormatting>
  <conditionalFormatting sqref="B258">
    <cfRule type="duplicateValues" dxfId="1616" priority="117" stopIfTrue="1"/>
  </conditionalFormatting>
  <conditionalFormatting sqref="B259">
    <cfRule type="duplicateValues" dxfId="1615" priority="116" stopIfTrue="1"/>
  </conditionalFormatting>
  <conditionalFormatting sqref="B260">
    <cfRule type="duplicateValues" dxfId="1614" priority="122" stopIfTrue="1"/>
  </conditionalFormatting>
  <conditionalFormatting sqref="B261">
    <cfRule type="duplicateValues" dxfId="1613" priority="112" stopIfTrue="1"/>
  </conditionalFormatting>
  <conditionalFormatting sqref="B261:B263">
    <cfRule type="duplicateValues" dxfId="1612" priority="120" stopIfTrue="1"/>
  </conditionalFormatting>
  <conditionalFormatting sqref="B262">
    <cfRule type="duplicateValues" dxfId="1611" priority="111" stopIfTrue="1"/>
  </conditionalFormatting>
  <conditionalFormatting sqref="B263">
    <cfRule type="duplicateValues" dxfId="1610" priority="69" stopIfTrue="1"/>
  </conditionalFormatting>
  <conditionalFormatting sqref="B264">
    <cfRule type="duplicateValues" dxfId="1609" priority="68" stopIfTrue="1"/>
  </conditionalFormatting>
  <conditionalFormatting sqref="B265">
    <cfRule type="duplicateValues" dxfId="1608" priority="63" stopIfTrue="1"/>
  </conditionalFormatting>
  <conditionalFormatting sqref="B265:B267 B269">
    <cfRule type="duplicateValues" dxfId="1607" priority="113" stopIfTrue="1"/>
  </conditionalFormatting>
  <conditionalFormatting sqref="B266">
    <cfRule type="duplicateValues" dxfId="1606" priority="64" stopIfTrue="1"/>
  </conditionalFormatting>
  <conditionalFormatting sqref="B267">
    <cfRule type="duplicateValues" dxfId="1605" priority="62" stopIfTrue="1"/>
  </conditionalFormatting>
  <conditionalFormatting sqref="B268 B278">
    <cfRule type="duplicateValues" dxfId="1604" priority="115" stopIfTrue="1"/>
  </conditionalFormatting>
  <conditionalFormatting sqref="B268">
    <cfRule type="duplicateValues" dxfId="1603" priority="57" stopIfTrue="1"/>
  </conditionalFormatting>
  <conditionalFormatting sqref="B268:B270 B272">
    <cfRule type="duplicateValues" dxfId="1602" priority="65" stopIfTrue="1"/>
  </conditionalFormatting>
  <conditionalFormatting sqref="B269">
    <cfRule type="duplicateValues" dxfId="1601" priority="56" stopIfTrue="1"/>
  </conditionalFormatting>
  <conditionalFormatting sqref="B270">
    <cfRule type="duplicateValues" dxfId="1600" priority="60" stopIfTrue="1"/>
  </conditionalFormatting>
  <conditionalFormatting sqref="B271 B279">
    <cfRule type="duplicateValues" dxfId="1599" priority="67" stopIfTrue="1"/>
  </conditionalFormatting>
  <conditionalFormatting sqref="B271">
    <cfRule type="duplicateValues" dxfId="1598" priority="52" stopIfTrue="1"/>
  </conditionalFormatting>
  <conditionalFormatting sqref="B271:B273">
    <cfRule type="duplicateValues" dxfId="1597" priority="59" stopIfTrue="1"/>
  </conditionalFormatting>
  <conditionalFormatting sqref="B272">
    <cfRule type="duplicateValues" dxfId="1596" priority="51" stopIfTrue="1"/>
  </conditionalFormatting>
  <conditionalFormatting sqref="B273">
    <cfRule type="duplicateValues" dxfId="1595" priority="61" stopIfTrue="1"/>
  </conditionalFormatting>
  <conditionalFormatting sqref="B273:B274">
    <cfRule type="duplicateValues" dxfId="1594" priority="114" stopIfTrue="1"/>
  </conditionalFormatting>
  <conditionalFormatting sqref="B274:B275">
    <cfRule type="duplicateValues" dxfId="1593" priority="66" stopIfTrue="1"/>
  </conditionalFormatting>
  <conditionalFormatting sqref="B275:B277 B279">
    <cfRule type="duplicateValues" dxfId="1592" priority="53" stopIfTrue="1"/>
  </conditionalFormatting>
  <conditionalFormatting sqref="B278 B288">
    <cfRule type="duplicateValues" dxfId="1591" priority="55" stopIfTrue="1"/>
  </conditionalFormatting>
  <conditionalFormatting sqref="B278">
    <cfRule type="duplicateValues" dxfId="1590" priority="45" stopIfTrue="1"/>
  </conditionalFormatting>
  <conditionalFormatting sqref="B279">
    <cfRule type="duplicateValues" dxfId="1589" priority="118" stopIfTrue="1"/>
  </conditionalFormatting>
  <conditionalFormatting sqref="B281">
    <cfRule type="duplicateValues" dxfId="1588" priority="95" stopIfTrue="1"/>
  </conditionalFormatting>
  <conditionalFormatting sqref="B283:B284">
    <cfRule type="duplicateValues" dxfId="1587" priority="54" stopIfTrue="1"/>
  </conditionalFormatting>
  <conditionalFormatting sqref="B284">
    <cfRule type="duplicateValues" dxfId="1586" priority="39" stopIfTrue="1"/>
  </conditionalFormatting>
  <conditionalFormatting sqref="B285">
    <cfRule type="duplicateValues" dxfId="1585" priority="82" stopIfTrue="1"/>
  </conditionalFormatting>
  <conditionalFormatting sqref="B286">
    <cfRule type="duplicateValues" dxfId="1584" priority="78" stopIfTrue="1"/>
  </conditionalFormatting>
  <conditionalFormatting sqref="B287">
    <cfRule type="duplicateValues" dxfId="1583" priority="77" stopIfTrue="1"/>
  </conditionalFormatting>
  <conditionalFormatting sqref="B288">
    <cfRule type="duplicateValues" dxfId="1582" priority="83" stopIfTrue="1"/>
  </conditionalFormatting>
  <conditionalFormatting sqref="B289">
    <cfRule type="duplicateValues" dxfId="1581" priority="73" stopIfTrue="1"/>
  </conditionalFormatting>
  <conditionalFormatting sqref="B289:B291">
    <cfRule type="duplicateValues" dxfId="1580" priority="81" stopIfTrue="1"/>
  </conditionalFormatting>
  <conditionalFormatting sqref="B290">
    <cfRule type="duplicateValues" dxfId="1579" priority="72" stopIfTrue="1"/>
  </conditionalFormatting>
  <conditionalFormatting sqref="B293:B295 B297">
    <cfRule type="duplicateValues" dxfId="1578" priority="74" stopIfTrue="1"/>
  </conditionalFormatting>
  <conditionalFormatting sqref="B296 B306">
    <cfRule type="duplicateValues" dxfId="1577" priority="76" stopIfTrue="1"/>
  </conditionalFormatting>
  <conditionalFormatting sqref="B297">
    <cfRule type="duplicateValues" dxfId="1576" priority="40" stopIfTrue="1"/>
  </conditionalFormatting>
  <conditionalFormatting sqref="B299">
    <cfRule type="duplicateValues" dxfId="1575" priority="119" stopIfTrue="1"/>
  </conditionalFormatting>
  <conditionalFormatting sqref="B301:B302">
    <cfRule type="duplicateValues" dxfId="1574" priority="75" stopIfTrue="1"/>
  </conditionalFormatting>
  <conditionalFormatting sqref="B306">
    <cfRule type="duplicateValues" dxfId="1573" priority="41" stopIfTrue="1"/>
  </conditionalFormatting>
  <conditionalFormatting sqref="B307">
    <cfRule type="duplicateValues" dxfId="1572" priority="79" stopIfTrue="1"/>
  </conditionalFormatting>
  <conditionalFormatting sqref="B309">
    <cfRule type="duplicateValues" dxfId="1571" priority="58" stopIfTrue="1"/>
  </conditionalFormatting>
  <conditionalFormatting sqref="B327">
    <cfRule type="duplicateValues" dxfId="1570" priority="80" stopIfTrue="1"/>
  </conditionalFormatting>
  <dataValidations count="2">
    <dataValidation type="list" allowBlank="1" showInputMessage="1" showErrorMessage="1" sqref="J11" xr:uid="{00000000-0002-0000-0B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13 J80:J83 J15:J39 J41:J55" xr:uid="{00000000-0002-0000-0B00-000001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61" fitToHeight="0" orientation="landscape" r:id="rId1"/>
  <headerFooter>
    <oddFooter>&amp;CPage&amp;P</oddFooter>
  </headerFooter>
  <rowBreaks count="1" manualBreakCount="1">
    <brk id="55" max="16" man="1"/>
  </rowBreaks>
  <colBreaks count="1" manualBreakCount="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98"/>
  <sheetViews>
    <sheetView view="pageBreakPreview" topLeftCell="A52" zoomScale="85" zoomScaleNormal="100" zoomScaleSheetLayoutView="85" workbookViewId="0">
      <selection activeCell="F147" sqref="F147"/>
    </sheetView>
  </sheetViews>
  <sheetFormatPr defaultColWidth="9.140625" defaultRowHeight="12.75" x14ac:dyDescent="0.2"/>
  <cols>
    <col min="1" max="1" width="5.28515625" style="139" customWidth="1"/>
    <col min="2" max="2" width="32.42578125" style="26" customWidth="1"/>
    <col min="3" max="3" width="11.85546875" style="27" customWidth="1"/>
    <col min="4" max="4" width="6.42578125" style="28" customWidth="1"/>
    <col min="5" max="5" width="7" style="29" hidden="1" customWidth="1"/>
    <col min="6" max="6" width="6.7109375" style="30" customWidth="1"/>
    <col min="7" max="7" width="6.7109375" style="31" customWidth="1"/>
    <col min="8" max="8" width="6.7109375" style="30" customWidth="1"/>
    <col min="9" max="9" width="6.140625" style="31" customWidth="1"/>
    <col min="10" max="10" width="8.28515625" style="27" customWidth="1"/>
    <col min="11" max="11" width="71.85546875" style="26" customWidth="1"/>
    <col min="12" max="12" width="8.5703125" style="31" customWidth="1"/>
    <col min="13" max="13" width="25.42578125" style="26" customWidth="1"/>
    <col min="14" max="14" width="7.7109375" style="56" customWidth="1"/>
    <col min="15" max="15" width="7" style="54" customWidth="1"/>
    <col min="16" max="16" width="9.28515625" style="56" customWidth="1"/>
    <col min="17" max="17" width="6.42578125"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8" ht="15.75" x14ac:dyDescent="0.2">
      <c r="L1" s="673" t="s">
        <v>1687</v>
      </c>
      <c r="M1" s="673"/>
      <c r="N1" s="673"/>
      <c r="O1" s="673"/>
      <c r="P1" s="673"/>
      <c r="Q1" s="673"/>
    </row>
    <row r="2" spans="1:28" ht="46.5" customHeight="1" x14ac:dyDescent="0.2">
      <c r="A2" s="673" t="s">
        <v>68</v>
      </c>
      <c r="B2" s="673"/>
      <c r="C2" s="673"/>
      <c r="D2" s="673"/>
      <c r="E2" s="673"/>
      <c r="F2" s="673"/>
      <c r="G2" s="674" t="s">
        <v>1842</v>
      </c>
      <c r="H2" s="674"/>
      <c r="I2" s="674"/>
      <c r="J2" s="674"/>
      <c r="K2" s="674"/>
      <c r="L2" s="674"/>
      <c r="M2" s="674"/>
      <c r="N2" s="674"/>
      <c r="O2" s="674"/>
      <c r="P2" s="674"/>
      <c r="Q2" s="674"/>
    </row>
    <row r="3" spans="1:28" ht="15.75" x14ac:dyDescent="0.2">
      <c r="A3" s="135"/>
      <c r="B3" s="675" t="s">
        <v>33</v>
      </c>
      <c r="C3" s="675"/>
      <c r="D3" s="675"/>
      <c r="E3" s="675"/>
      <c r="F3" s="675"/>
      <c r="G3" s="675"/>
      <c r="H3" s="675"/>
      <c r="I3" s="675"/>
      <c r="J3" s="675"/>
      <c r="K3" s="675"/>
      <c r="L3" s="675"/>
      <c r="M3" s="675"/>
      <c r="N3" s="675"/>
      <c r="O3" s="675"/>
      <c r="P3" s="675"/>
      <c r="Q3" s="137"/>
    </row>
    <row r="4" spans="1:28" s="33" customFormat="1" ht="42.75" customHeight="1" x14ac:dyDescent="0.2">
      <c r="A4" s="135"/>
      <c r="B4" s="672" t="s">
        <v>1843</v>
      </c>
      <c r="C4" s="672"/>
      <c r="D4" s="672"/>
      <c r="E4" s="672"/>
      <c r="F4" s="672"/>
      <c r="G4" s="672"/>
      <c r="H4" s="672"/>
      <c r="I4" s="672"/>
      <c r="J4" s="672"/>
      <c r="K4" s="672"/>
      <c r="L4" s="672"/>
      <c r="M4" s="672"/>
      <c r="N4" s="672"/>
      <c r="O4" s="672"/>
      <c r="P4" s="672"/>
      <c r="Q4" s="672"/>
      <c r="R4" s="145"/>
    </row>
    <row r="5" spans="1:28" s="33" customFormat="1" ht="20.25" customHeight="1" x14ac:dyDescent="0.2">
      <c r="A5" s="135"/>
      <c r="B5" s="672" t="s">
        <v>1805</v>
      </c>
      <c r="C5" s="672"/>
      <c r="D5" s="672"/>
      <c r="E5" s="672"/>
      <c r="F5" s="672"/>
      <c r="G5" s="672"/>
      <c r="H5" s="672"/>
      <c r="I5" s="672"/>
      <c r="J5" s="672"/>
      <c r="K5" s="672"/>
      <c r="L5" s="672"/>
      <c r="M5" s="672"/>
      <c r="N5" s="672"/>
      <c r="O5" s="672"/>
      <c r="P5" s="672"/>
      <c r="Q5" s="672"/>
      <c r="R5" s="145"/>
    </row>
    <row r="6" spans="1:28" ht="15" customHeight="1" x14ac:dyDescent="0.25">
      <c r="A6" s="136" t="s">
        <v>7</v>
      </c>
      <c r="B6" s="669" t="s">
        <v>6</v>
      </c>
      <c r="C6" s="669"/>
      <c r="D6" s="669"/>
      <c r="E6" s="669"/>
      <c r="F6" s="669"/>
      <c r="G6" s="135"/>
      <c r="H6" s="34"/>
      <c r="I6" s="135"/>
      <c r="J6" s="136"/>
      <c r="K6" s="138"/>
      <c r="L6" s="135"/>
      <c r="M6" s="138"/>
      <c r="N6" s="35"/>
      <c r="O6" s="35"/>
      <c r="P6" s="36"/>
      <c r="Q6" s="36"/>
    </row>
    <row r="7" spans="1:28" ht="20.25" customHeight="1" x14ac:dyDescent="0.2">
      <c r="A7" s="714" t="s">
        <v>13</v>
      </c>
      <c r="B7" s="714" t="s">
        <v>14</v>
      </c>
      <c r="C7" s="714" t="s">
        <v>38</v>
      </c>
      <c r="D7" s="718" t="s">
        <v>39</v>
      </c>
      <c r="E7" s="37"/>
      <c r="F7" s="714" t="s">
        <v>15</v>
      </c>
      <c r="G7" s="714"/>
      <c r="H7" s="714"/>
      <c r="I7" s="714"/>
      <c r="J7" s="714" t="s">
        <v>40</v>
      </c>
      <c r="K7" s="711" t="s">
        <v>29</v>
      </c>
      <c r="L7" s="711"/>
      <c r="M7" s="714" t="s">
        <v>30</v>
      </c>
      <c r="N7" s="707" t="s">
        <v>44</v>
      </c>
      <c r="O7" s="707" t="s">
        <v>20</v>
      </c>
      <c r="P7" s="707" t="s">
        <v>22</v>
      </c>
      <c r="Q7" s="707" t="s">
        <v>21</v>
      </c>
      <c r="R7" s="719" t="s">
        <v>35</v>
      </c>
    </row>
    <row r="8" spans="1:28" ht="21" customHeight="1" x14ac:dyDescent="0.2">
      <c r="A8" s="714"/>
      <c r="B8" s="714"/>
      <c r="C8" s="714"/>
      <c r="D8" s="718"/>
      <c r="E8" s="37"/>
      <c r="F8" s="714" t="s">
        <v>16</v>
      </c>
      <c r="G8" s="714"/>
      <c r="H8" s="714" t="s">
        <v>17</v>
      </c>
      <c r="I8" s="714"/>
      <c r="J8" s="714"/>
      <c r="K8" s="711"/>
      <c r="L8" s="711"/>
      <c r="M8" s="714"/>
      <c r="N8" s="707"/>
      <c r="O8" s="707"/>
      <c r="P8" s="707"/>
      <c r="Q8" s="707"/>
      <c r="R8" s="719"/>
      <c r="V8" s="717" t="s">
        <v>36</v>
      </c>
      <c r="W8" s="717"/>
      <c r="X8" s="717" t="s">
        <v>37</v>
      </c>
      <c r="Y8" s="717"/>
    </row>
    <row r="9" spans="1:28" ht="55.5" customHeight="1" x14ac:dyDescent="0.2">
      <c r="A9" s="714"/>
      <c r="B9" s="714"/>
      <c r="C9" s="714"/>
      <c r="D9" s="718"/>
      <c r="E9" s="37"/>
      <c r="F9" s="38" t="s">
        <v>19</v>
      </c>
      <c r="G9" s="140" t="s">
        <v>18</v>
      </c>
      <c r="H9" s="38" t="s">
        <v>19</v>
      </c>
      <c r="I9" s="140" t="s">
        <v>18</v>
      </c>
      <c r="J9" s="714"/>
      <c r="K9" s="141" t="s">
        <v>41</v>
      </c>
      <c r="L9" s="141" t="s">
        <v>42</v>
      </c>
      <c r="M9" s="714"/>
      <c r="N9" s="707"/>
      <c r="O9" s="707"/>
      <c r="P9" s="707"/>
      <c r="Q9" s="707"/>
      <c r="R9" s="719"/>
      <c r="V9" s="139" t="s">
        <v>0</v>
      </c>
      <c r="W9" s="139" t="s">
        <v>2</v>
      </c>
      <c r="X9" s="139" t="s">
        <v>31</v>
      </c>
      <c r="Y9" s="32" t="s">
        <v>3</v>
      </c>
    </row>
    <row r="10" spans="1:28" ht="19.5" customHeight="1" x14ac:dyDescent="0.2">
      <c r="A10" s="39">
        <v>1</v>
      </c>
      <c r="B10" s="39">
        <v>2</v>
      </c>
      <c r="C10" s="39">
        <v>3</v>
      </c>
      <c r="D10" s="40">
        <v>4</v>
      </c>
      <c r="E10" s="41"/>
      <c r="F10" s="39">
        <v>5</v>
      </c>
      <c r="G10" s="39">
        <v>6</v>
      </c>
      <c r="H10" s="39">
        <v>7</v>
      </c>
      <c r="I10" s="39">
        <v>8</v>
      </c>
      <c r="J10" s="39">
        <v>9</v>
      </c>
      <c r="K10" s="39">
        <v>10</v>
      </c>
      <c r="L10" s="39">
        <v>11</v>
      </c>
      <c r="M10" s="39">
        <v>12</v>
      </c>
      <c r="N10" s="42">
        <v>13</v>
      </c>
      <c r="O10" s="42">
        <v>14</v>
      </c>
      <c r="P10" s="42" t="s">
        <v>43</v>
      </c>
      <c r="Q10" s="42">
        <v>16</v>
      </c>
      <c r="V10" s="139"/>
      <c r="W10" s="139"/>
      <c r="X10" s="139"/>
    </row>
    <row r="11" spans="1:28" ht="21" customHeight="1" x14ac:dyDescent="0.2">
      <c r="A11" s="140" t="s">
        <v>23</v>
      </c>
      <c r="B11" s="144" t="s">
        <v>46</v>
      </c>
      <c r="C11" s="43"/>
      <c r="D11" s="44"/>
      <c r="E11" s="45"/>
      <c r="F11" s="46"/>
      <c r="G11" s="47"/>
      <c r="H11" s="46"/>
      <c r="I11" s="47"/>
      <c r="J11" s="141"/>
      <c r="K11" s="48"/>
      <c r="L11" s="49"/>
      <c r="M11" s="48"/>
      <c r="N11" s="50">
        <f>VALUE(DAY(I11)*24*60+VALUE(HOUR(H11)*60+MINUTE(H11)))-SUM(VALUE(DAY(G11)*24*60+VALUE(HOUR(F11)*60+MINUTE(F11))))</f>
        <v>0</v>
      </c>
      <c r="O11" s="51"/>
      <c r="P11" s="51">
        <f>O11*N11</f>
        <v>0</v>
      </c>
      <c r="Q11" s="148"/>
      <c r="R11" s="52" t="s">
        <v>48</v>
      </c>
      <c r="S11" s="27" t="s">
        <v>3</v>
      </c>
      <c r="T11" s="27" t="s">
        <v>31</v>
      </c>
      <c r="U11" s="27" t="s">
        <v>77</v>
      </c>
      <c r="V11" s="139"/>
      <c r="W11" s="139"/>
      <c r="X11" s="139"/>
      <c r="Y11" s="139" t="s">
        <v>3</v>
      </c>
      <c r="Z11" s="53" t="s">
        <v>31</v>
      </c>
      <c r="AA11" s="53"/>
    </row>
    <row r="12" spans="1:28" s="95" customFormat="1" ht="24.75" customHeight="1" x14ac:dyDescent="0.25">
      <c r="A12" s="89"/>
      <c r="B12" s="154" t="s">
        <v>49</v>
      </c>
      <c r="C12" s="155"/>
      <c r="D12" s="125"/>
      <c r="E12" s="157"/>
      <c r="F12" s="155"/>
      <c r="G12" s="89"/>
      <c r="H12" s="102"/>
      <c r="I12" s="89"/>
      <c r="J12" s="102"/>
      <c r="K12" s="165"/>
      <c r="L12" s="155"/>
      <c r="M12" s="166"/>
      <c r="N12" s="126"/>
      <c r="O12" s="89"/>
      <c r="P12" s="156"/>
      <c r="Q12" s="156"/>
      <c r="R12" s="99"/>
      <c r="S12" s="91"/>
      <c r="T12" s="91"/>
      <c r="U12" s="92"/>
      <c r="V12" s="93"/>
      <c r="W12" s="93"/>
      <c r="X12" s="93"/>
      <c r="Y12" s="93"/>
      <c r="Z12" s="93"/>
      <c r="AA12" s="94"/>
      <c r="AB12" s="94"/>
    </row>
    <row r="13" spans="1:28" ht="21" customHeight="1" x14ac:dyDescent="0.2">
      <c r="A13" s="140" t="s">
        <v>24</v>
      </c>
      <c r="B13" s="716" t="s">
        <v>47</v>
      </c>
      <c r="C13" s="716"/>
      <c r="D13" s="44"/>
      <c r="E13" s="57">
        <f>N13/60*D13</f>
        <v>0</v>
      </c>
      <c r="F13" s="58"/>
      <c r="G13" s="47"/>
      <c r="H13" s="58"/>
      <c r="I13" s="47"/>
      <c r="J13" s="141"/>
      <c r="K13" s="59"/>
      <c r="L13" s="47"/>
      <c r="M13" s="60"/>
      <c r="N13" s="50">
        <f>VALUE(DAY(I13)*24*60+VALUE(HOUR(H13)*60+MINUTE(H13)))-SUM(VALUE(DAY(G13)*24*60+VALUE(HOUR(F13)*60+MINUTE(F13))))</f>
        <v>0</v>
      </c>
      <c r="O13" s="51"/>
      <c r="P13" s="51">
        <f>O13*N13</f>
        <v>0</v>
      </c>
      <c r="Q13" s="47"/>
      <c r="R13" s="145" t="s">
        <v>3</v>
      </c>
      <c r="S13" s="55">
        <f t="shared" ref="S13:T13" si="0">O13</f>
        <v>0</v>
      </c>
      <c r="T13" s="55">
        <f t="shared" si="0"/>
        <v>0</v>
      </c>
      <c r="U13" s="55"/>
      <c r="V13" s="56">
        <f>P13</f>
        <v>0</v>
      </c>
      <c r="W13" s="56">
        <f>O13</f>
        <v>0</v>
      </c>
      <c r="X13" s="56"/>
      <c r="Y13" s="139">
        <f>IF(RIGHT(I13,2)="11",O13,0)</f>
        <v>0</v>
      </c>
      <c r="Z13" s="53">
        <f>IF(RIGHT(I13,2)="11",P13,0)</f>
        <v>0</v>
      </c>
      <c r="AA13" s="53">
        <f>+IF(RIGHT(I13,2)="12",O13,0)</f>
        <v>0</v>
      </c>
      <c r="AB13" s="32">
        <f>+IF(RIGHT(I13,2)="12",P13,0)</f>
        <v>0</v>
      </c>
    </row>
    <row r="14" spans="1:28" s="95" customFormat="1" ht="30.75" customHeight="1" x14ac:dyDescent="0.25">
      <c r="A14" s="701" t="s">
        <v>1844</v>
      </c>
      <c r="B14" s="702"/>
      <c r="C14" s="702"/>
      <c r="D14" s="702"/>
      <c r="E14" s="702"/>
      <c r="F14" s="702"/>
      <c r="G14" s="702"/>
      <c r="H14" s="702"/>
      <c r="I14" s="702"/>
      <c r="J14" s="702"/>
      <c r="K14" s="702"/>
      <c r="L14" s="702"/>
      <c r="M14" s="702"/>
      <c r="N14" s="702"/>
      <c r="O14" s="702"/>
      <c r="P14" s="702"/>
      <c r="Q14" s="703"/>
      <c r="R14" s="90"/>
      <c r="S14" s="91"/>
      <c r="T14" s="91"/>
      <c r="U14" s="91"/>
      <c r="V14" s="92"/>
      <c r="W14" s="92"/>
      <c r="X14" s="92"/>
      <c r="Y14" s="93"/>
      <c r="Z14" s="94"/>
      <c r="AA14" s="94"/>
    </row>
    <row r="15" spans="1:28" s="95" customFormat="1" ht="40.5" customHeight="1" x14ac:dyDescent="0.25">
      <c r="A15" s="167" t="s">
        <v>7</v>
      </c>
      <c r="B15" s="168" t="s">
        <v>147</v>
      </c>
      <c r="C15" s="89" t="s">
        <v>148</v>
      </c>
      <c r="D15" s="89">
        <v>70</v>
      </c>
      <c r="E15" s="169">
        <v>0.47916666666666669</v>
      </c>
      <c r="F15" s="102">
        <v>0.47916666666666669</v>
      </c>
      <c r="G15" s="156">
        <v>20</v>
      </c>
      <c r="H15" s="102">
        <v>0.70833333333333337</v>
      </c>
      <c r="I15" s="156">
        <f>+G15</f>
        <v>20</v>
      </c>
      <c r="J15" s="168"/>
      <c r="K15" s="165" t="s">
        <v>150</v>
      </c>
      <c r="L15" s="170"/>
      <c r="M15" s="158"/>
      <c r="N15" s="158"/>
      <c r="O15" s="158"/>
      <c r="P15" s="89"/>
      <c r="Q15" s="89"/>
      <c r="R15" s="90"/>
      <c r="S15" s="91"/>
      <c r="T15" s="91"/>
      <c r="U15" s="91"/>
      <c r="V15" s="92"/>
      <c r="W15" s="92"/>
      <c r="X15" s="92"/>
      <c r="Y15" s="93"/>
      <c r="Z15" s="94"/>
      <c r="AA15" s="94"/>
    </row>
    <row r="16" spans="1:28" s="95" customFormat="1" ht="30.75" customHeight="1" x14ac:dyDescent="0.25">
      <c r="A16" s="167" t="s">
        <v>8</v>
      </c>
      <c r="B16" s="698" t="s">
        <v>1853</v>
      </c>
      <c r="C16" s="699"/>
      <c r="D16" s="699"/>
      <c r="E16" s="699"/>
      <c r="F16" s="699"/>
      <c r="G16" s="699"/>
      <c r="H16" s="699"/>
      <c r="I16" s="699"/>
      <c r="J16" s="699"/>
      <c r="K16" s="699"/>
      <c r="L16" s="699"/>
      <c r="M16" s="699"/>
      <c r="N16" s="699"/>
      <c r="O16" s="699"/>
      <c r="P16" s="699"/>
      <c r="Q16" s="700"/>
      <c r="R16" s="90"/>
      <c r="S16" s="91"/>
      <c r="T16" s="91"/>
      <c r="U16" s="91"/>
      <c r="V16" s="92"/>
      <c r="W16" s="92"/>
      <c r="X16" s="92"/>
      <c r="Y16" s="93"/>
      <c r="Z16" s="94"/>
      <c r="AA16" s="94"/>
    </row>
    <row r="17" spans="1:27" s="95" customFormat="1" ht="39.75" customHeight="1" x14ac:dyDescent="0.25">
      <c r="A17" s="89">
        <v>1</v>
      </c>
      <c r="B17" s="396" t="s">
        <v>1788</v>
      </c>
      <c r="C17" s="171" t="s">
        <v>63</v>
      </c>
      <c r="D17" s="125">
        <v>2.5</v>
      </c>
      <c r="E17" s="424"/>
      <c r="F17" s="102">
        <v>0.47916666666666669</v>
      </c>
      <c r="G17" s="156">
        <v>20</v>
      </c>
      <c r="H17" s="102">
        <v>0.70833333333333337</v>
      </c>
      <c r="I17" s="156">
        <f t="shared" ref="I17" si="1">+G17</f>
        <v>20</v>
      </c>
      <c r="J17" s="102"/>
      <c r="K17" s="172" t="s">
        <v>1688</v>
      </c>
      <c r="L17" s="102"/>
      <c r="M17" s="172" t="s">
        <v>137</v>
      </c>
      <c r="N17" s="126">
        <f t="shared" ref="N17:N19" si="2">VALUE(DAY(I17)*24*60+VALUE(HOUR(H17)*60+MINUTE(H17)))-SUM(VALUE(DAY(G17)*24*60+VALUE(HOUR(F17)*60+MINUTE(F17))))</f>
        <v>330</v>
      </c>
      <c r="O17" s="89">
        <v>3032</v>
      </c>
      <c r="P17" s="156">
        <f t="shared" ref="P17:P19" si="3">O17*N17</f>
        <v>1000560</v>
      </c>
      <c r="Q17" s="89">
        <v>2</v>
      </c>
      <c r="R17" s="90"/>
      <c r="S17" s="91">
        <f t="shared" ref="S17:S19" si="4">O17</f>
        <v>3032</v>
      </c>
      <c r="T17" s="91">
        <f t="shared" ref="T17:T19" si="5">P17</f>
        <v>1000560</v>
      </c>
      <c r="U17" s="92"/>
      <c r="V17" s="92"/>
      <c r="W17" s="92"/>
      <c r="X17" s="92"/>
      <c r="Y17" s="93"/>
      <c r="Z17" s="94"/>
      <c r="AA17" s="94"/>
    </row>
    <row r="18" spans="1:27" s="95" customFormat="1" ht="39.75" customHeight="1" x14ac:dyDescent="0.25">
      <c r="A18" s="89">
        <v>2</v>
      </c>
      <c r="B18" s="396" t="s">
        <v>1786</v>
      </c>
      <c r="C18" s="171" t="s">
        <v>56</v>
      </c>
      <c r="D18" s="125">
        <v>3.5</v>
      </c>
      <c r="E18" s="424"/>
      <c r="F18" s="102">
        <v>0.47916666666666669</v>
      </c>
      <c r="G18" s="156">
        <v>20</v>
      </c>
      <c r="H18" s="102">
        <v>0.70833333333333337</v>
      </c>
      <c r="I18" s="156">
        <f t="shared" ref="I18:I21" si="6">+G18</f>
        <v>20</v>
      </c>
      <c r="J18" s="102"/>
      <c r="K18" s="172" t="s">
        <v>1688</v>
      </c>
      <c r="L18" s="102"/>
      <c r="M18" s="172" t="s">
        <v>152</v>
      </c>
      <c r="N18" s="126">
        <f t="shared" si="2"/>
        <v>330</v>
      </c>
      <c r="O18" s="89">
        <v>2462</v>
      </c>
      <c r="P18" s="156">
        <f t="shared" si="3"/>
        <v>812460</v>
      </c>
      <c r="Q18" s="89">
        <v>2</v>
      </c>
      <c r="R18" s="90"/>
      <c r="S18" s="91">
        <f t="shared" si="4"/>
        <v>2462</v>
      </c>
      <c r="T18" s="91">
        <f t="shared" si="5"/>
        <v>812460</v>
      </c>
      <c r="U18" s="92"/>
      <c r="V18" s="92"/>
      <c r="W18" s="92"/>
      <c r="X18" s="92"/>
      <c r="Y18" s="93"/>
      <c r="Z18" s="94"/>
      <c r="AA18" s="94"/>
    </row>
    <row r="19" spans="1:27" s="95" customFormat="1" ht="39.75" customHeight="1" x14ac:dyDescent="0.25">
      <c r="A19" s="89">
        <v>3</v>
      </c>
      <c r="B19" s="396" t="s">
        <v>1808</v>
      </c>
      <c r="C19" s="171" t="s">
        <v>56</v>
      </c>
      <c r="D19" s="125">
        <v>4.5</v>
      </c>
      <c r="E19" s="424"/>
      <c r="F19" s="102">
        <v>0.47916666666666669</v>
      </c>
      <c r="G19" s="156">
        <v>20</v>
      </c>
      <c r="H19" s="102">
        <v>0.70833333333333304</v>
      </c>
      <c r="I19" s="156">
        <f t="shared" si="6"/>
        <v>20</v>
      </c>
      <c r="J19" s="102"/>
      <c r="K19" s="172" t="s">
        <v>1688</v>
      </c>
      <c r="L19" s="102"/>
      <c r="M19" s="172" t="s">
        <v>283</v>
      </c>
      <c r="N19" s="126">
        <f t="shared" si="2"/>
        <v>330</v>
      </c>
      <c r="O19" s="89">
        <v>3651</v>
      </c>
      <c r="P19" s="156">
        <f t="shared" si="3"/>
        <v>1204830</v>
      </c>
      <c r="Q19" s="89">
        <v>2</v>
      </c>
      <c r="R19" s="90"/>
      <c r="S19" s="91">
        <f t="shared" si="4"/>
        <v>3651</v>
      </c>
      <c r="T19" s="91">
        <f t="shared" si="5"/>
        <v>1204830</v>
      </c>
      <c r="U19" s="92"/>
      <c r="V19" s="92"/>
      <c r="W19" s="92"/>
      <c r="X19" s="92"/>
      <c r="Y19" s="93"/>
      <c r="Z19" s="94"/>
      <c r="AA19" s="94"/>
    </row>
    <row r="20" spans="1:27" s="95" customFormat="1" ht="39.75" customHeight="1" x14ac:dyDescent="0.25">
      <c r="A20" s="89">
        <v>4</v>
      </c>
      <c r="B20" s="396" t="s">
        <v>1715</v>
      </c>
      <c r="C20" s="171" t="s">
        <v>56</v>
      </c>
      <c r="D20" s="125">
        <v>4</v>
      </c>
      <c r="E20" s="424"/>
      <c r="F20" s="102">
        <v>0.47916666666666669</v>
      </c>
      <c r="G20" s="156">
        <v>20</v>
      </c>
      <c r="H20" s="102">
        <v>0.70833333333333304</v>
      </c>
      <c r="I20" s="156">
        <f t="shared" si="6"/>
        <v>20</v>
      </c>
      <c r="J20" s="102"/>
      <c r="K20" s="172" t="s">
        <v>1688</v>
      </c>
      <c r="L20" s="102"/>
      <c r="M20" s="172" t="s">
        <v>164</v>
      </c>
      <c r="N20" s="126">
        <f t="shared" ref="N20:N30" si="7">VALUE(DAY(I20)*24*60+VALUE(HOUR(H20)*60+MINUTE(H20)))-SUM(VALUE(DAY(G20)*24*60+VALUE(HOUR(F20)*60+MINUTE(F20))))</f>
        <v>330</v>
      </c>
      <c r="O20" s="89">
        <v>5562</v>
      </c>
      <c r="P20" s="156">
        <f t="shared" ref="P20:P30" si="8">O20*N20</f>
        <v>1835460</v>
      </c>
      <c r="Q20" s="89">
        <v>2</v>
      </c>
      <c r="R20" s="90"/>
      <c r="S20" s="91">
        <f t="shared" ref="S20:S43" si="9">O20</f>
        <v>5562</v>
      </c>
      <c r="T20" s="91">
        <f t="shared" ref="T20:T43" si="10">P20</f>
        <v>1835460</v>
      </c>
      <c r="U20" s="92"/>
      <c r="V20" s="92"/>
      <c r="W20" s="92"/>
      <c r="X20" s="92"/>
      <c r="Y20" s="93"/>
      <c r="Z20" s="94"/>
      <c r="AA20" s="94"/>
    </row>
    <row r="21" spans="1:27" s="95" customFormat="1" ht="39.75" customHeight="1" x14ac:dyDescent="0.25">
      <c r="A21" s="89">
        <v>5</v>
      </c>
      <c r="B21" s="396" t="s">
        <v>1723</v>
      </c>
      <c r="C21" s="171" t="s">
        <v>57</v>
      </c>
      <c r="D21" s="125">
        <v>4.5</v>
      </c>
      <c r="E21" s="424"/>
      <c r="F21" s="102">
        <v>0.47916666666666702</v>
      </c>
      <c r="G21" s="156">
        <v>20</v>
      </c>
      <c r="H21" s="102">
        <v>0.70833333333333304</v>
      </c>
      <c r="I21" s="156">
        <f t="shared" si="6"/>
        <v>20</v>
      </c>
      <c r="J21" s="102"/>
      <c r="K21" s="172" t="s">
        <v>1688</v>
      </c>
      <c r="L21" s="102"/>
      <c r="M21" s="172" t="s">
        <v>281</v>
      </c>
      <c r="N21" s="126">
        <f t="shared" si="7"/>
        <v>330</v>
      </c>
      <c r="O21" s="89">
        <v>2936</v>
      </c>
      <c r="P21" s="156">
        <f t="shared" si="8"/>
        <v>968880</v>
      </c>
      <c r="Q21" s="89">
        <v>2</v>
      </c>
      <c r="R21" s="90"/>
      <c r="S21" s="91">
        <f t="shared" si="9"/>
        <v>2936</v>
      </c>
      <c r="T21" s="91">
        <f t="shared" si="10"/>
        <v>968880</v>
      </c>
      <c r="U21" s="92"/>
      <c r="V21" s="92"/>
      <c r="W21" s="92"/>
      <c r="X21" s="92"/>
      <c r="Y21" s="93"/>
      <c r="Z21" s="94"/>
      <c r="AA21" s="94"/>
    </row>
    <row r="22" spans="1:27" s="95" customFormat="1" ht="39.75" customHeight="1" x14ac:dyDescent="0.25">
      <c r="A22" s="89">
        <v>6</v>
      </c>
      <c r="B22" s="396" t="s">
        <v>1791</v>
      </c>
      <c r="C22" s="171" t="s">
        <v>64</v>
      </c>
      <c r="D22" s="125">
        <v>3</v>
      </c>
      <c r="E22" s="424"/>
      <c r="F22" s="102">
        <v>0.47916666666666702</v>
      </c>
      <c r="G22" s="156">
        <v>20</v>
      </c>
      <c r="H22" s="102">
        <v>0.70833333333333304</v>
      </c>
      <c r="I22" s="156">
        <f t="shared" ref="I22:I36" si="11">+G22</f>
        <v>20</v>
      </c>
      <c r="J22" s="102"/>
      <c r="K22" s="172" t="s">
        <v>1688</v>
      </c>
      <c r="L22" s="102"/>
      <c r="M22" s="172" t="s">
        <v>186</v>
      </c>
      <c r="N22" s="126">
        <f t="shared" si="7"/>
        <v>330</v>
      </c>
      <c r="O22" s="89">
        <v>2931</v>
      </c>
      <c r="P22" s="156">
        <f t="shared" si="8"/>
        <v>967230</v>
      </c>
      <c r="Q22" s="89">
        <v>2</v>
      </c>
      <c r="R22" s="90"/>
      <c r="S22" s="91">
        <f t="shared" si="9"/>
        <v>2931</v>
      </c>
      <c r="T22" s="91">
        <f t="shared" si="10"/>
        <v>967230</v>
      </c>
      <c r="U22" s="92"/>
      <c r="V22" s="92"/>
      <c r="W22" s="92"/>
      <c r="X22" s="92"/>
      <c r="Y22" s="93"/>
      <c r="Z22" s="94"/>
      <c r="AA22" s="94"/>
    </row>
    <row r="23" spans="1:27" s="95" customFormat="1" ht="39.75" customHeight="1" x14ac:dyDescent="0.25">
      <c r="A23" s="89">
        <v>7</v>
      </c>
      <c r="B23" s="396" t="s">
        <v>1792</v>
      </c>
      <c r="C23" s="171" t="s">
        <v>28</v>
      </c>
      <c r="D23" s="125">
        <v>2</v>
      </c>
      <c r="E23" s="424"/>
      <c r="F23" s="102">
        <v>0.47916666666666702</v>
      </c>
      <c r="G23" s="156">
        <v>20</v>
      </c>
      <c r="H23" s="102">
        <v>0.70833333333333304</v>
      </c>
      <c r="I23" s="156">
        <f t="shared" si="11"/>
        <v>20</v>
      </c>
      <c r="J23" s="102"/>
      <c r="K23" s="172" t="s">
        <v>1688</v>
      </c>
      <c r="L23" s="102"/>
      <c r="M23" s="172" t="s">
        <v>200</v>
      </c>
      <c r="N23" s="126">
        <f t="shared" si="7"/>
        <v>330</v>
      </c>
      <c r="O23" s="89">
        <v>1686</v>
      </c>
      <c r="P23" s="156">
        <f t="shared" si="8"/>
        <v>556380</v>
      </c>
      <c r="Q23" s="89">
        <v>2</v>
      </c>
      <c r="R23" s="90"/>
      <c r="S23" s="91">
        <f t="shared" si="9"/>
        <v>1686</v>
      </c>
      <c r="T23" s="91">
        <f t="shared" si="10"/>
        <v>556380</v>
      </c>
      <c r="U23" s="92"/>
      <c r="V23" s="92"/>
      <c r="W23" s="92"/>
      <c r="X23" s="92"/>
      <c r="Y23" s="93"/>
      <c r="Z23" s="94"/>
      <c r="AA23" s="94"/>
    </row>
    <row r="24" spans="1:27" s="95" customFormat="1" ht="39.75" customHeight="1" x14ac:dyDescent="0.25">
      <c r="A24" s="89">
        <v>8</v>
      </c>
      <c r="B24" s="396" t="s">
        <v>1793</v>
      </c>
      <c r="C24" s="171" t="s">
        <v>28</v>
      </c>
      <c r="D24" s="125">
        <v>2</v>
      </c>
      <c r="E24" s="424"/>
      <c r="F24" s="102">
        <v>0.47916666666666702</v>
      </c>
      <c r="G24" s="156">
        <v>20</v>
      </c>
      <c r="H24" s="102">
        <v>0.70833333333333304</v>
      </c>
      <c r="I24" s="156">
        <f t="shared" si="11"/>
        <v>20</v>
      </c>
      <c r="J24" s="102"/>
      <c r="K24" s="172" t="s">
        <v>1688</v>
      </c>
      <c r="L24" s="102"/>
      <c r="M24" s="172" t="s">
        <v>201</v>
      </c>
      <c r="N24" s="126">
        <f t="shared" si="7"/>
        <v>330</v>
      </c>
      <c r="O24" s="89">
        <v>1185</v>
      </c>
      <c r="P24" s="156">
        <f t="shared" si="8"/>
        <v>391050</v>
      </c>
      <c r="Q24" s="89">
        <v>2</v>
      </c>
      <c r="R24" s="90"/>
      <c r="S24" s="91">
        <f t="shared" si="9"/>
        <v>1185</v>
      </c>
      <c r="T24" s="91">
        <f t="shared" si="10"/>
        <v>391050</v>
      </c>
      <c r="U24" s="92"/>
      <c r="V24" s="92"/>
      <c r="W24" s="92"/>
      <c r="X24" s="92"/>
      <c r="Y24" s="93"/>
      <c r="Z24" s="94"/>
      <c r="AA24" s="94"/>
    </row>
    <row r="25" spans="1:27" s="95" customFormat="1" ht="39.75" customHeight="1" x14ac:dyDescent="0.25">
      <c r="A25" s="89">
        <v>9</v>
      </c>
      <c r="B25" s="396" t="s">
        <v>1794</v>
      </c>
      <c r="C25" s="171" t="s">
        <v>64</v>
      </c>
      <c r="D25" s="125">
        <v>2</v>
      </c>
      <c r="E25" s="424"/>
      <c r="F25" s="102">
        <v>0.47916666666666702</v>
      </c>
      <c r="G25" s="156">
        <v>20</v>
      </c>
      <c r="H25" s="102">
        <v>0.70833333333333304</v>
      </c>
      <c r="I25" s="156">
        <f t="shared" si="11"/>
        <v>20</v>
      </c>
      <c r="J25" s="102"/>
      <c r="K25" s="172" t="s">
        <v>1688</v>
      </c>
      <c r="L25" s="102"/>
      <c r="M25" s="172" t="s">
        <v>214</v>
      </c>
      <c r="N25" s="126">
        <f t="shared" si="7"/>
        <v>330</v>
      </c>
      <c r="O25" s="89">
        <v>279</v>
      </c>
      <c r="P25" s="156">
        <f t="shared" si="8"/>
        <v>92070</v>
      </c>
      <c r="Q25" s="89">
        <v>2</v>
      </c>
      <c r="R25" s="90"/>
      <c r="S25" s="91">
        <f t="shared" si="9"/>
        <v>279</v>
      </c>
      <c r="T25" s="91">
        <f t="shared" si="10"/>
        <v>92070</v>
      </c>
      <c r="U25" s="92"/>
      <c r="V25" s="92"/>
      <c r="W25" s="92"/>
      <c r="X25" s="92"/>
      <c r="Y25" s="93"/>
      <c r="Z25" s="94"/>
      <c r="AA25" s="94"/>
    </row>
    <row r="26" spans="1:27" s="95" customFormat="1" ht="39.75" customHeight="1" x14ac:dyDescent="0.25">
      <c r="A26" s="89">
        <v>10</v>
      </c>
      <c r="B26" s="396" t="s">
        <v>1801</v>
      </c>
      <c r="C26" s="171" t="s">
        <v>64</v>
      </c>
      <c r="D26" s="125">
        <v>2.5</v>
      </c>
      <c r="E26" s="424"/>
      <c r="F26" s="102">
        <v>0.47916666666666702</v>
      </c>
      <c r="G26" s="156">
        <v>20</v>
      </c>
      <c r="H26" s="102">
        <v>0.70833333333333304</v>
      </c>
      <c r="I26" s="156">
        <f t="shared" si="11"/>
        <v>20</v>
      </c>
      <c r="J26" s="102"/>
      <c r="K26" s="172" t="s">
        <v>1688</v>
      </c>
      <c r="L26" s="102"/>
      <c r="M26" s="172" t="s">
        <v>1802</v>
      </c>
      <c r="N26" s="126">
        <f t="shared" si="7"/>
        <v>330</v>
      </c>
      <c r="O26" s="89">
        <v>1917</v>
      </c>
      <c r="P26" s="156">
        <f t="shared" si="8"/>
        <v>632610</v>
      </c>
      <c r="Q26" s="89">
        <v>2</v>
      </c>
      <c r="R26" s="90"/>
      <c r="S26" s="91">
        <f t="shared" si="9"/>
        <v>1917</v>
      </c>
      <c r="T26" s="91">
        <f t="shared" si="10"/>
        <v>632610</v>
      </c>
      <c r="U26" s="92"/>
      <c r="V26" s="92"/>
      <c r="W26" s="92"/>
      <c r="X26" s="92"/>
      <c r="Y26" s="93"/>
      <c r="Z26" s="94"/>
      <c r="AA26" s="94"/>
    </row>
    <row r="27" spans="1:27" s="95" customFormat="1" ht="39.75" customHeight="1" x14ac:dyDescent="0.25">
      <c r="A27" s="89">
        <v>11</v>
      </c>
      <c r="B27" s="396" t="s">
        <v>1796</v>
      </c>
      <c r="C27" s="171" t="s">
        <v>63</v>
      </c>
      <c r="D27" s="125">
        <v>3.5</v>
      </c>
      <c r="E27" s="424"/>
      <c r="F27" s="102">
        <v>0.47916666666666702</v>
      </c>
      <c r="G27" s="156">
        <v>20</v>
      </c>
      <c r="H27" s="102">
        <v>0.70833333333333304</v>
      </c>
      <c r="I27" s="156">
        <f t="shared" si="11"/>
        <v>20</v>
      </c>
      <c r="J27" s="102"/>
      <c r="K27" s="172" t="s">
        <v>1688</v>
      </c>
      <c r="L27" s="102"/>
      <c r="M27" s="172" t="s">
        <v>269</v>
      </c>
      <c r="N27" s="126">
        <f t="shared" si="7"/>
        <v>330</v>
      </c>
      <c r="O27" s="89">
        <v>3516</v>
      </c>
      <c r="P27" s="156">
        <f t="shared" si="8"/>
        <v>1160280</v>
      </c>
      <c r="Q27" s="89">
        <v>2</v>
      </c>
      <c r="R27" s="90"/>
      <c r="S27" s="91">
        <f t="shared" si="9"/>
        <v>3516</v>
      </c>
      <c r="T27" s="91">
        <f t="shared" si="10"/>
        <v>1160280</v>
      </c>
      <c r="U27" s="92"/>
      <c r="V27" s="92"/>
      <c r="W27" s="92"/>
      <c r="X27" s="92"/>
      <c r="Y27" s="93"/>
      <c r="Z27" s="94"/>
      <c r="AA27" s="94"/>
    </row>
    <row r="28" spans="1:27" s="95" customFormat="1" ht="39.75" customHeight="1" x14ac:dyDescent="0.25">
      <c r="A28" s="89">
        <v>12</v>
      </c>
      <c r="B28" s="396" t="s">
        <v>1798</v>
      </c>
      <c r="C28" s="171" t="s">
        <v>60</v>
      </c>
      <c r="D28" s="125">
        <v>3</v>
      </c>
      <c r="E28" s="424"/>
      <c r="F28" s="102">
        <v>0.47916666666666702</v>
      </c>
      <c r="G28" s="156">
        <v>20</v>
      </c>
      <c r="H28" s="102">
        <v>0.70833333333333304</v>
      </c>
      <c r="I28" s="156">
        <f t="shared" si="11"/>
        <v>20</v>
      </c>
      <c r="J28" s="102"/>
      <c r="K28" s="172" t="s">
        <v>1688</v>
      </c>
      <c r="L28" s="102"/>
      <c r="M28" s="172" t="s">
        <v>279</v>
      </c>
      <c r="N28" s="126">
        <f t="shared" si="7"/>
        <v>330</v>
      </c>
      <c r="O28" s="89">
        <v>1481</v>
      </c>
      <c r="P28" s="156">
        <f t="shared" si="8"/>
        <v>488730</v>
      </c>
      <c r="Q28" s="89">
        <v>2</v>
      </c>
      <c r="R28" s="90"/>
      <c r="S28" s="91">
        <f t="shared" si="9"/>
        <v>1481</v>
      </c>
      <c r="T28" s="91">
        <f t="shared" si="10"/>
        <v>488730</v>
      </c>
      <c r="U28" s="92"/>
      <c r="V28" s="92"/>
      <c r="W28" s="92"/>
      <c r="X28" s="92"/>
      <c r="Y28" s="93"/>
      <c r="Z28" s="94"/>
      <c r="AA28" s="94"/>
    </row>
    <row r="29" spans="1:27" s="95" customFormat="1" ht="39.75" customHeight="1" x14ac:dyDescent="0.25">
      <c r="A29" s="89">
        <v>13</v>
      </c>
      <c r="B29" s="396" t="s">
        <v>1799</v>
      </c>
      <c r="C29" s="171" t="s">
        <v>28</v>
      </c>
      <c r="D29" s="125">
        <v>2</v>
      </c>
      <c r="E29" s="424"/>
      <c r="F29" s="102">
        <v>0.47916666666666702</v>
      </c>
      <c r="G29" s="156">
        <v>20</v>
      </c>
      <c r="H29" s="102">
        <v>0.70833333333333304</v>
      </c>
      <c r="I29" s="156">
        <f t="shared" si="11"/>
        <v>20</v>
      </c>
      <c r="J29" s="102"/>
      <c r="K29" s="172" t="s">
        <v>1688</v>
      </c>
      <c r="L29" s="102"/>
      <c r="M29" s="172" t="s">
        <v>124</v>
      </c>
      <c r="N29" s="126">
        <f t="shared" si="7"/>
        <v>330</v>
      </c>
      <c r="O29" s="89">
        <v>1378</v>
      </c>
      <c r="P29" s="156">
        <f t="shared" si="8"/>
        <v>454740</v>
      </c>
      <c r="Q29" s="89">
        <v>2</v>
      </c>
      <c r="R29" s="90"/>
      <c r="S29" s="91">
        <f t="shared" si="9"/>
        <v>1378</v>
      </c>
      <c r="T29" s="91">
        <f t="shared" si="10"/>
        <v>454740</v>
      </c>
      <c r="U29" s="92"/>
      <c r="V29" s="92"/>
      <c r="W29" s="92"/>
      <c r="X29" s="92"/>
      <c r="Y29" s="93"/>
      <c r="Z29" s="94"/>
      <c r="AA29" s="94"/>
    </row>
    <row r="30" spans="1:27" s="95" customFormat="1" ht="39.75" customHeight="1" x14ac:dyDescent="0.25">
      <c r="A30" s="89">
        <v>14</v>
      </c>
      <c r="B30" s="396" t="s">
        <v>1704</v>
      </c>
      <c r="C30" s="171" t="s">
        <v>1</v>
      </c>
      <c r="D30" s="125">
        <v>3</v>
      </c>
      <c r="E30" s="424"/>
      <c r="F30" s="102">
        <v>0.47916666666666702</v>
      </c>
      <c r="G30" s="156">
        <v>20</v>
      </c>
      <c r="H30" s="102">
        <v>0.70833333333333304</v>
      </c>
      <c r="I30" s="156">
        <f t="shared" si="11"/>
        <v>20</v>
      </c>
      <c r="J30" s="102"/>
      <c r="K30" s="172" t="s">
        <v>1688</v>
      </c>
      <c r="L30" s="102"/>
      <c r="M30" s="172" t="s">
        <v>1710</v>
      </c>
      <c r="N30" s="126">
        <f t="shared" si="7"/>
        <v>330</v>
      </c>
      <c r="O30" s="89">
        <v>3885</v>
      </c>
      <c r="P30" s="156">
        <f t="shared" si="8"/>
        <v>1282050</v>
      </c>
      <c r="Q30" s="89">
        <v>2</v>
      </c>
      <c r="R30" s="90"/>
      <c r="S30" s="91">
        <f t="shared" si="9"/>
        <v>3885</v>
      </c>
      <c r="T30" s="91">
        <f t="shared" si="10"/>
        <v>1282050</v>
      </c>
      <c r="U30" s="92"/>
      <c r="V30" s="92"/>
      <c r="W30" s="92"/>
      <c r="X30" s="92"/>
      <c r="Y30" s="93"/>
      <c r="Z30" s="94"/>
      <c r="AA30" s="94"/>
    </row>
    <row r="31" spans="1:27" s="95" customFormat="1" ht="39.75" customHeight="1" x14ac:dyDescent="0.25">
      <c r="A31" s="89">
        <v>15</v>
      </c>
      <c r="B31" s="396" t="s">
        <v>1824</v>
      </c>
      <c r="C31" s="171" t="s">
        <v>59</v>
      </c>
      <c r="D31" s="125">
        <v>2</v>
      </c>
      <c r="E31" s="424"/>
      <c r="F31" s="102">
        <v>0.47916666666666702</v>
      </c>
      <c r="G31" s="156">
        <v>20</v>
      </c>
      <c r="H31" s="102">
        <v>0.70833333333333304</v>
      </c>
      <c r="I31" s="156">
        <f t="shared" si="11"/>
        <v>20</v>
      </c>
      <c r="J31" s="102"/>
      <c r="K31" s="172" t="s">
        <v>1688</v>
      </c>
      <c r="L31" s="102"/>
      <c r="M31" s="172" t="s">
        <v>1825</v>
      </c>
      <c r="N31" s="126">
        <f>VALUE(DAY(I31)*24*60+VALUE(HOUR(H31)*60+MINUTE(H31)))-SUM(VALUE(DAY(G31)*24*60+VALUE(HOUR(F31)*60+MINUTE(F31))))</f>
        <v>330</v>
      </c>
      <c r="O31" s="89">
        <v>1651</v>
      </c>
      <c r="P31" s="156">
        <f>O31*N31</f>
        <v>544830</v>
      </c>
      <c r="Q31" s="89">
        <v>2</v>
      </c>
      <c r="R31" s="90"/>
      <c r="S31" s="91">
        <f t="shared" si="9"/>
        <v>1651</v>
      </c>
      <c r="T31" s="91">
        <f t="shared" si="10"/>
        <v>544830</v>
      </c>
      <c r="U31" s="92"/>
      <c r="V31" s="92"/>
      <c r="W31" s="92"/>
      <c r="X31" s="92"/>
      <c r="Y31" s="93"/>
      <c r="Z31" s="94"/>
      <c r="AA31" s="94"/>
    </row>
    <row r="32" spans="1:27" s="95" customFormat="1" ht="39.75" customHeight="1" x14ac:dyDescent="0.25">
      <c r="A32" s="89">
        <v>16</v>
      </c>
      <c r="B32" s="396" t="s">
        <v>1720</v>
      </c>
      <c r="C32" s="171" t="s">
        <v>60</v>
      </c>
      <c r="D32" s="125">
        <v>2</v>
      </c>
      <c r="E32" s="424"/>
      <c r="F32" s="102">
        <v>0.47916666666666702</v>
      </c>
      <c r="G32" s="156">
        <v>20</v>
      </c>
      <c r="H32" s="102">
        <v>0.70833333333333304</v>
      </c>
      <c r="I32" s="156">
        <f t="shared" si="11"/>
        <v>20</v>
      </c>
      <c r="J32" s="102"/>
      <c r="K32" s="172" t="s">
        <v>1688</v>
      </c>
      <c r="L32" s="102"/>
      <c r="M32" s="172" t="s">
        <v>160</v>
      </c>
      <c r="N32" s="126">
        <f t="shared" ref="N32:N37" si="12">VALUE(DAY(I32)*24*60+VALUE(HOUR(H32)*60+MINUTE(H32)))-SUM(VALUE(DAY(G32)*24*60+VALUE(HOUR(F32)*60+MINUTE(F32))))</f>
        <v>330</v>
      </c>
      <c r="O32" s="89">
        <v>1561</v>
      </c>
      <c r="P32" s="156">
        <f t="shared" ref="P32:P37" si="13">O32*N32</f>
        <v>515130</v>
      </c>
      <c r="Q32" s="89">
        <v>2</v>
      </c>
      <c r="R32" s="90"/>
      <c r="S32" s="91">
        <f t="shared" si="9"/>
        <v>1561</v>
      </c>
      <c r="T32" s="91">
        <f t="shared" si="10"/>
        <v>515130</v>
      </c>
      <c r="U32" s="92"/>
      <c r="V32" s="92"/>
      <c r="W32" s="92"/>
      <c r="X32" s="92"/>
      <c r="Y32" s="93"/>
      <c r="Z32" s="94"/>
      <c r="AA32" s="94"/>
    </row>
    <row r="33" spans="1:27" s="95" customFormat="1" ht="39.75" customHeight="1" x14ac:dyDescent="0.25">
      <c r="A33" s="89">
        <v>17</v>
      </c>
      <c r="B33" s="396" t="s">
        <v>1721</v>
      </c>
      <c r="C33" s="171" t="s">
        <v>60</v>
      </c>
      <c r="D33" s="125">
        <v>2.5</v>
      </c>
      <c r="E33" s="424"/>
      <c r="F33" s="102">
        <v>0.47916666666666702</v>
      </c>
      <c r="G33" s="156">
        <v>20</v>
      </c>
      <c r="H33" s="102">
        <v>0.70833333333333304</v>
      </c>
      <c r="I33" s="156">
        <f t="shared" si="11"/>
        <v>20</v>
      </c>
      <c r="J33" s="102"/>
      <c r="K33" s="172" t="s">
        <v>1688</v>
      </c>
      <c r="L33" s="102"/>
      <c r="M33" s="172" t="s">
        <v>1733</v>
      </c>
      <c r="N33" s="126">
        <f t="shared" si="12"/>
        <v>330</v>
      </c>
      <c r="O33" s="89">
        <v>1215</v>
      </c>
      <c r="P33" s="156">
        <f t="shared" si="13"/>
        <v>400950</v>
      </c>
      <c r="Q33" s="89">
        <v>2</v>
      </c>
      <c r="R33" s="90"/>
      <c r="S33" s="91">
        <f t="shared" si="9"/>
        <v>1215</v>
      </c>
      <c r="T33" s="91">
        <f t="shared" si="10"/>
        <v>400950</v>
      </c>
      <c r="U33" s="92"/>
      <c r="V33" s="92"/>
      <c r="W33" s="92"/>
      <c r="X33" s="92"/>
      <c r="Y33" s="93"/>
      <c r="Z33" s="94"/>
      <c r="AA33" s="94"/>
    </row>
    <row r="34" spans="1:27" s="95" customFormat="1" ht="39.75" customHeight="1" x14ac:dyDescent="0.25">
      <c r="A34" s="89">
        <v>18</v>
      </c>
      <c r="B34" s="396" t="s">
        <v>1734</v>
      </c>
      <c r="C34" s="171" t="s">
        <v>60</v>
      </c>
      <c r="D34" s="125">
        <v>2.5</v>
      </c>
      <c r="E34" s="424"/>
      <c r="F34" s="102">
        <v>0.47916666666666702</v>
      </c>
      <c r="G34" s="156">
        <v>20</v>
      </c>
      <c r="H34" s="102">
        <v>0.70833333333333304</v>
      </c>
      <c r="I34" s="156">
        <f t="shared" si="11"/>
        <v>20</v>
      </c>
      <c r="J34" s="102"/>
      <c r="K34" s="172" t="s">
        <v>1688</v>
      </c>
      <c r="L34" s="102"/>
      <c r="M34" s="172" t="s">
        <v>163</v>
      </c>
      <c r="N34" s="126">
        <f t="shared" si="12"/>
        <v>330</v>
      </c>
      <c r="O34" s="89">
        <v>1312</v>
      </c>
      <c r="P34" s="156">
        <f t="shared" si="13"/>
        <v>432960</v>
      </c>
      <c r="Q34" s="89">
        <v>2</v>
      </c>
      <c r="R34" s="90"/>
      <c r="S34" s="91">
        <f t="shared" si="9"/>
        <v>1312</v>
      </c>
      <c r="T34" s="91">
        <f t="shared" si="10"/>
        <v>432960</v>
      </c>
      <c r="U34" s="92"/>
      <c r="V34" s="92"/>
      <c r="W34" s="92"/>
      <c r="X34" s="92"/>
      <c r="Y34" s="93"/>
      <c r="Z34" s="94"/>
      <c r="AA34" s="94"/>
    </row>
    <row r="35" spans="1:27" s="95" customFormat="1" ht="39.75" customHeight="1" x14ac:dyDescent="0.25">
      <c r="A35" s="89">
        <v>19</v>
      </c>
      <c r="B35" s="396" t="s">
        <v>1716</v>
      </c>
      <c r="C35" s="171" t="s">
        <v>59</v>
      </c>
      <c r="D35" s="125">
        <v>2.5</v>
      </c>
      <c r="E35" s="424"/>
      <c r="F35" s="102">
        <v>0.47916666666666702</v>
      </c>
      <c r="G35" s="156">
        <v>20</v>
      </c>
      <c r="H35" s="102">
        <v>0.70833333333333304</v>
      </c>
      <c r="I35" s="156">
        <f t="shared" si="11"/>
        <v>20</v>
      </c>
      <c r="J35" s="102"/>
      <c r="K35" s="172" t="s">
        <v>1688</v>
      </c>
      <c r="L35" s="102"/>
      <c r="M35" s="172" t="s">
        <v>313</v>
      </c>
      <c r="N35" s="126">
        <f t="shared" si="12"/>
        <v>330</v>
      </c>
      <c r="O35" s="89">
        <v>1585</v>
      </c>
      <c r="P35" s="156">
        <f t="shared" si="13"/>
        <v>523050</v>
      </c>
      <c r="Q35" s="89">
        <v>2</v>
      </c>
      <c r="R35" s="90"/>
      <c r="S35" s="91">
        <f t="shared" si="9"/>
        <v>1585</v>
      </c>
      <c r="T35" s="91">
        <f t="shared" si="10"/>
        <v>523050</v>
      </c>
      <c r="U35" s="92"/>
      <c r="V35" s="92"/>
      <c r="W35" s="92"/>
      <c r="X35" s="92"/>
      <c r="Y35" s="93"/>
      <c r="Z35" s="94"/>
      <c r="AA35" s="94"/>
    </row>
    <row r="36" spans="1:27" s="95" customFormat="1" ht="39.75" customHeight="1" x14ac:dyDescent="0.25">
      <c r="A36" s="89">
        <v>20</v>
      </c>
      <c r="B36" s="396" t="s">
        <v>1813</v>
      </c>
      <c r="C36" s="171" t="s">
        <v>1</v>
      </c>
      <c r="D36" s="125">
        <v>2</v>
      </c>
      <c r="E36" s="424"/>
      <c r="F36" s="102">
        <v>0.47916666666666702</v>
      </c>
      <c r="G36" s="156">
        <v>20</v>
      </c>
      <c r="H36" s="102">
        <v>0.70833333333333304</v>
      </c>
      <c r="I36" s="156">
        <f t="shared" si="11"/>
        <v>20</v>
      </c>
      <c r="J36" s="102"/>
      <c r="K36" s="172" t="s">
        <v>1688</v>
      </c>
      <c r="L36" s="102"/>
      <c r="M36" s="172" t="s">
        <v>1814</v>
      </c>
      <c r="N36" s="126">
        <f t="shared" si="12"/>
        <v>330</v>
      </c>
      <c r="O36" s="89">
        <v>2410</v>
      </c>
      <c r="P36" s="156">
        <f t="shared" si="13"/>
        <v>795300</v>
      </c>
      <c r="Q36" s="89">
        <v>2</v>
      </c>
      <c r="R36" s="90"/>
      <c r="S36" s="91">
        <f t="shared" si="9"/>
        <v>2410</v>
      </c>
      <c r="T36" s="91">
        <f t="shared" si="10"/>
        <v>795300</v>
      </c>
      <c r="U36" s="92"/>
      <c r="V36" s="92"/>
      <c r="W36" s="92"/>
      <c r="X36" s="92"/>
      <c r="Y36" s="93"/>
      <c r="Z36" s="94"/>
      <c r="AA36" s="94"/>
    </row>
    <row r="37" spans="1:27" s="95" customFormat="1" ht="39.75" customHeight="1" x14ac:dyDescent="0.25">
      <c r="A37" s="89">
        <v>21</v>
      </c>
      <c r="B37" s="396" t="s">
        <v>1797</v>
      </c>
      <c r="C37" s="171" t="s">
        <v>60</v>
      </c>
      <c r="D37" s="125">
        <v>2</v>
      </c>
      <c r="E37" s="424"/>
      <c r="F37" s="102">
        <v>0.47916666666666702</v>
      </c>
      <c r="G37" s="156">
        <v>20</v>
      </c>
      <c r="H37" s="102">
        <v>0.70833333333333304</v>
      </c>
      <c r="I37" s="156">
        <f t="shared" ref="I37" si="14">+G37</f>
        <v>20</v>
      </c>
      <c r="J37" s="102"/>
      <c r="K37" s="172" t="s">
        <v>1688</v>
      </c>
      <c r="L37" s="102"/>
      <c r="M37" s="172" t="s">
        <v>277</v>
      </c>
      <c r="N37" s="126">
        <f t="shared" si="12"/>
        <v>330</v>
      </c>
      <c r="O37" s="89">
        <v>1481</v>
      </c>
      <c r="P37" s="156">
        <f t="shared" si="13"/>
        <v>488730</v>
      </c>
      <c r="Q37" s="89">
        <v>2</v>
      </c>
      <c r="R37" s="90"/>
      <c r="S37" s="91">
        <f t="shared" si="9"/>
        <v>1481</v>
      </c>
      <c r="T37" s="91">
        <f t="shared" si="10"/>
        <v>488730</v>
      </c>
      <c r="U37" s="92"/>
      <c r="V37" s="92"/>
      <c r="W37" s="92"/>
      <c r="X37" s="92"/>
      <c r="Y37" s="93"/>
      <c r="Z37" s="94"/>
      <c r="AA37" s="94"/>
    </row>
    <row r="38" spans="1:27" s="95" customFormat="1" ht="39.75" customHeight="1" x14ac:dyDescent="0.25">
      <c r="A38" s="89">
        <v>22</v>
      </c>
      <c r="B38" s="14" t="s">
        <v>1847</v>
      </c>
      <c r="C38" s="171" t="s">
        <v>58</v>
      </c>
      <c r="D38" s="125">
        <v>3</v>
      </c>
      <c r="E38" s="424"/>
      <c r="F38" s="102">
        <v>0.47916666666666702</v>
      </c>
      <c r="G38" s="156">
        <v>20</v>
      </c>
      <c r="H38" s="102">
        <v>0.70833333333333304</v>
      </c>
      <c r="I38" s="156">
        <f t="shared" ref="I38:I46" si="15">+G38</f>
        <v>20</v>
      </c>
      <c r="J38" s="102"/>
      <c r="K38" s="172" t="s">
        <v>1688</v>
      </c>
      <c r="L38" s="102"/>
      <c r="M38" s="172" t="s">
        <v>275</v>
      </c>
      <c r="N38" s="126">
        <f t="shared" ref="N38:N46" si="16">VALUE(DAY(I38)*24*60+VALUE(HOUR(H38)*60+MINUTE(H38)))-SUM(VALUE(DAY(G38)*24*60+VALUE(HOUR(F38)*60+MINUTE(F38))))</f>
        <v>330</v>
      </c>
      <c r="O38" s="89">
        <v>1561</v>
      </c>
      <c r="P38" s="156">
        <f t="shared" ref="P38:P46" si="17">O38*N38</f>
        <v>515130</v>
      </c>
      <c r="Q38" s="89">
        <v>2</v>
      </c>
      <c r="R38" s="90"/>
      <c r="S38" s="91">
        <f t="shared" ref="S38:S41" si="18">O38</f>
        <v>1561</v>
      </c>
      <c r="T38" s="91">
        <f t="shared" ref="T38:T41" si="19">P38</f>
        <v>515130</v>
      </c>
      <c r="U38" s="92"/>
      <c r="V38" s="92"/>
      <c r="W38" s="92"/>
      <c r="X38" s="92"/>
      <c r="Y38" s="93"/>
      <c r="Z38" s="94"/>
      <c r="AA38" s="94"/>
    </row>
    <row r="39" spans="1:27" s="95" customFormat="1" ht="39.75" customHeight="1" x14ac:dyDescent="0.25">
      <c r="A39" s="89">
        <v>23</v>
      </c>
      <c r="B39" s="14" t="s">
        <v>1752</v>
      </c>
      <c r="C39" s="171" t="s">
        <v>62</v>
      </c>
      <c r="D39" s="125">
        <v>3</v>
      </c>
      <c r="E39" s="424"/>
      <c r="F39" s="102">
        <v>0.47916666666666702</v>
      </c>
      <c r="G39" s="156">
        <v>20</v>
      </c>
      <c r="H39" s="102">
        <v>0.70833333333333304</v>
      </c>
      <c r="I39" s="156">
        <f t="shared" si="15"/>
        <v>20</v>
      </c>
      <c r="J39" s="102"/>
      <c r="K39" s="172" t="s">
        <v>1688</v>
      </c>
      <c r="L39" s="102"/>
      <c r="M39" s="172" t="s">
        <v>265</v>
      </c>
      <c r="N39" s="126">
        <f t="shared" si="16"/>
        <v>330</v>
      </c>
      <c r="O39" s="89">
        <v>2651</v>
      </c>
      <c r="P39" s="156">
        <f t="shared" si="17"/>
        <v>874830</v>
      </c>
      <c r="Q39" s="89">
        <v>2</v>
      </c>
      <c r="R39" s="90"/>
      <c r="S39" s="91">
        <f t="shared" si="18"/>
        <v>2651</v>
      </c>
      <c r="T39" s="91">
        <f t="shared" si="19"/>
        <v>874830</v>
      </c>
      <c r="U39" s="92"/>
      <c r="V39" s="92"/>
      <c r="W39" s="92"/>
      <c r="X39" s="92"/>
      <c r="Y39" s="93"/>
      <c r="Z39" s="94"/>
      <c r="AA39" s="94"/>
    </row>
    <row r="40" spans="1:27" s="95" customFormat="1" ht="39.75" customHeight="1" x14ac:dyDescent="0.25">
      <c r="A40" s="89">
        <v>24</v>
      </c>
      <c r="B40" s="14" t="s">
        <v>1848</v>
      </c>
      <c r="C40" s="171" t="s">
        <v>1</v>
      </c>
      <c r="D40" s="125">
        <v>2</v>
      </c>
      <c r="E40" s="424"/>
      <c r="F40" s="102">
        <v>0.47916666666666702</v>
      </c>
      <c r="G40" s="156">
        <v>20</v>
      </c>
      <c r="H40" s="102">
        <v>0.70833333333333304</v>
      </c>
      <c r="I40" s="156">
        <f t="shared" si="15"/>
        <v>20</v>
      </c>
      <c r="J40" s="102"/>
      <c r="K40" s="172" t="s">
        <v>1688</v>
      </c>
      <c r="L40" s="102"/>
      <c r="M40" s="172" t="s">
        <v>121</v>
      </c>
      <c r="N40" s="126">
        <f t="shared" si="16"/>
        <v>330</v>
      </c>
      <c r="O40" s="89">
        <v>1489</v>
      </c>
      <c r="P40" s="156">
        <f t="shared" si="17"/>
        <v>491370</v>
      </c>
      <c r="Q40" s="89">
        <v>2</v>
      </c>
      <c r="R40" s="90"/>
      <c r="S40" s="91">
        <f t="shared" si="18"/>
        <v>1489</v>
      </c>
      <c r="T40" s="91">
        <f t="shared" si="19"/>
        <v>491370</v>
      </c>
      <c r="U40" s="92"/>
      <c r="V40" s="92"/>
      <c r="W40" s="92"/>
      <c r="X40" s="92"/>
      <c r="Y40" s="93"/>
      <c r="Z40" s="94"/>
      <c r="AA40" s="94"/>
    </row>
    <row r="41" spans="1:27" s="95" customFormat="1" ht="39.75" customHeight="1" x14ac:dyDescent="0.25">
      <c r="A41" s="89">
        <v>25</v>
      </c>
      <c r="B41" s="14" t="s">
        <v>1849</v>
      </c>
      <c r="C41" s="171" t="s">
        <v>1</v>
      </c>
      <c r="D41" s="125">
        <v>2</v>
      </c>
      <c r="E41" s="424"/>
      <c r="F41" s="102">
        <v>0.47916666666666702</v>
      </c>
      <c r="G41" s="156">
        <v>20</v>
      </c>
      <c r="H41" s="102">
        <v>0.70833333333333304</v>
      </c>
      <c r="I41" s="156">
        <f t="shared" si="15"/>
        <v>20</v>
      </c>
      <c r="J41" s="102"/>
      <c r="K41" s="172" t="s">
        <v>1688</v>
      </c>
      <c r="L41" s="102"/>
      <c r="M41" s="172" t="s">
        <v>1852</v>
      </c>
      <c r="N41" s="126">
        <f t="shared" si="16"/>
        <v>330</v>
      </c>
      <c r="O41" s="89">
        <v>1592</v>
      </c>
      <c r="P41" s="156">
        <f t="shared" si="17"/>
        <v>525360</v>
      </c>
      <c r="Q41" s="89">
        <v>2</v>
      </c>
      <c r="R41" s="90"/>
      <c r="S41" s="91">
        <f t="shared" si="18"/>
        <v>1592</v>
      </c>
      <c r="T41" s="91">
        <f t="shared" si="19"/>
        <v>525360</v>
      </c>
      <c r="U41" s="92"/>
      <c r="V41" s="92"/>
      <c r="W41" s="92"/>
      <c r="X41" s="92"/>
      <c r="Y41" s="93"/>
      <c r="Z41" s="94"/>
      <c r="AA41" s="94"/>
    </row>
    <row r="42" spans="1:27" s="95" customFormat="1" ht="39.75" customHeight="1" x14ac:dyDescent="0.25">
      <c r="A42" s="89">
        <v>26</v>
      </c>
      <c r="B42" s="14" t="s">
        <v>1701</v>
      </c>
      <c r="C42" s="171" t="s">
        <v>63</v>
      </c>
      <c r="D42" s="125">
        <v>3</v>
      </c>
      <c r="E42" s="424"/>
      <c r="F42" s="102">
        <v>0.47916666666666702</v>
      </c>
      <c r="G42" s="156">
        <v>20</v>
      </c>
      <c r="H42" s="102">
        <v>0.70833333333333304</v>
      </c>
      <c r="I42" s="156">
        <f t="shared" si="15"/>
        <v>20</v>
      </c>
      <c r="J42" s="102"/>
      <c r="K42" s="172" t="s">
        <v>1688</v>
      </c>
      <c r="L42" s="102"/>
      <c r="M42" s="172" t="s">
        <v>1708</v>
      </c>
      <c r="N42" s="126">
        <f t="shared" si="16"/>
        <v>330</v>
      </c>
      <c r="O42" s="89">
        <v>3651</v>
      </c>
      <c r="P42" s="156">
        <f t="shared" si="17"/>
        <v>1204830</v>
      </c>
      <c r="Q42" s="89">
        <v>2</v>
      </c>
      <c r="R42" s="90"/>
      <c r="S42" s="91">
        <f t="shared" si="9"/>
        <v>3651</v>
      </c>
      <c r="T42" s="91">
        <f t="shared" si="10"/>
        <v>1204830</v>
      </c>
      <c r="U42" s="92"/>
      <c r="V42" s="92"/>
      <c r="W42" s="92"/>
      <c r="X42" s="92"/>
      <c r="Y42" s="93"/>
      <c r="Z42" s="94"/>
      <c r="AA42" s="94"/>
    </row>
    <row r="43" spans="1:27" s="95" customFormat="1" ht="39.75" customHeight="1" x14ac:dyDescent="0.25">
      <c r="A43" s="89">
        <v>27</v>
      </c>
      <c r="B43" s="14" t="s">
        <v>1745</v>
      </c>
      <c r="C43" s="171" t="s">
        <v>58</v>
      </c>
      <c r="D43" s="125">
        <v>2</v>
      </c>
      <c r="E43" s="424"/>
      <c r="F43" s="102">
        <v>0.47916666666666702</v>
      </c>
      <c r="G43" s="156">
        <v>20</v>
      </c>
      <c r="H43" s="102">
        <v>0.70833333333333304</v>
      </c>
      <c r="I43" s="156">
        <f t="shared" si="15"/>
        <v>20</v>
      </c>
      <c r="J43" s="102"/>
      <c r="K43" s="172" t="s">
        <v>1688</v>
      </c>
      <c r="L43" s="102"/>
      <c r="M43" s="172" t="s">
        <v>185</v>
      </c>
      <c r="N43" s="126">
        <f t="shared" si="16"/>
        <v>330</v>
      </c>
      <c r="O43" s="89">
        <v>1981</v>
      </c>
      <c r="P43" s="156">
        <f t="shared" si="17"/>
        <v>653730</v>
      </c>
      <c r="Q43" s="89">
        <v>2</v>
      </c>
      <c r="R43" s="90"/>
      <c r="S43" s="91">
        <f t="shared" si="9"/>
        <v>1981</v>
      </c>
      <c r="T43" s="91">
        <f t="shared" si="10"/>
        <v>653730</v>
      </c>
      <c r="U43" s="92"/>
      <c r="V43" s="92"/>
      <c r="W43" s="92"/>
      <c r="X43" s="92"/>
      <c r="Y43" s="93"/>
      <c r="Z43" s="94"/>
      <c r="AA43" s="94"/>
    </row>
    <row r="44" spans="1:27" s="95" customFormat="1" ht="39.75" customHeight="1" x14ac:dyDescent="0.25">
      <c r="A44" s="89">
        <v>28</v>
      </c>
      <c r="B44" s="14" t="s">
        <v>293</v>
      </c>
      <c r="C44" s="171" t="s">
        <v>61</v>
      </c>
      <c r="D44" s="125">
        <v>2.5</v>
      </c>
      <c r="E44" s="424"/>
      <c r="F44" s="102">
        <v>0.47916666666666702</v>
      </c>
      <c r="G44" s="156">
        <v>20</v>
      </c>
      <c r="H44" s="102">
        <v>0.70833333333333304</v>
      </c>
      <c r="I44" s="156">
        <f t="shared" si="15"/>
        <v>20</v>
      </c>
      <c r="J44" s="102"/>
      <c r="K44" s="172" t="s">
        <v>1688</v>
      </c>
      <c r="L44" s="102"/>
      <c r="M44" s="172" t="s">
        <v>294</v>
      </c>
      <c r="N44" s="126">
        <f t="shared" si="16"/>
        <v>330</v>
      </c>
      <c r="O44" s="89">
        <v>2561</v>
      </c>
      <c r="P44" s="156">
        <f t="shared" si="17"/>
        <v>845130</v>
      </c>
      <c r="Q44" s="89">
        <v>2</v>
      </c>
      <c r="R44" s="90"/>
      <c r="S44" s="91">
        <f t="shared" ref="S44:S45" si="20">O44</f>
        <v>2561</v>
      </c>
      <c r="T44" s="91">
        <f t="shared" ref="T44:T45" si="21">P44</f>
        <v>845130</v>
      </c>
      <c r="U44" s="92"/>
      <c r="V44" s="92"/>
      <c r="W44" s="92"/>
      <c r="X44" s="92"/>
      <c r="Y44" s="93"/>
      <c r="Z44" s="94"/>
      <c r="AA44" s="94"/>
    </row>
    <row r="45" spans="1:27" s="95" customFormat="1" ht="39.75" customHeight="1" x14ac:dyDescent="0.25">
      <c r="A45" s="89">
        <v>29</v>
      </c>
      <c r="B45" s="14" t="s">
        <v>1850</v>
      </c>
      <c r="C45" s="171" t="s">
        <v>28</v>
      </c>
      <c r="D45" s="125">
        <v>2.5</v>
      </c>
      <c r="E45" s="424"/>
      <c r="F45" s="102">
        <v>0.47916666666666702</v>
      </c>
      <c r="G45" s="156">
        <v>20</v>
      </c>
      <c r="H45" s="102">
        <v>0.70833333333333304</v>
      </c>
      <c r="I45" s="156">
        <f t="shared" si="15"/>
        <v>20</v>
      </c>
      <c r="J45" s="102"/>
      <c r="K45" s="172" t="s">
        <v>1688</v>
      </c>
      <c r="L45" s="102"/>
      <c r="M45" s="172" t="s">
        <v>1761</v>
      </c>
      <c r="N45" s="126">
        <f t="shared" si="16"/>
        <v>330</v>
      </c>
      <c r="O45" s="89">
        <v>3516</v>
      </c>
      <c r="P45" s="156">
        <f t="shared" si="17"/>
        <v>1160280</v>
      </c>
      <c r="Q45" s="89">
        <v>2</v>
      </c>
      <c r="R45" s="90"/>
      <c r="S45" s="91">
        <f t="shared" si="20"/>
        <v>3516</v>
      </c>
      <c r="T45" s="91">
        <f t="shared" si="21"/>
        <v>1160280</v>
      </c>
      <c r="U45" s="92"/>
      <c r="V45" s="92"/>
      <c r="W45" s="92"/>
      <c r="X45" s="92"/>
      <c r="Y45" s="93"/>
      <c r="Z45" s="94"/>
      <c r="AA45" s="94"/>
    </row>
    <row r="46" spans="1:27" s="95" customFormat="1" ht="39.75" customHeight="1" x14ac:dyDescent="0.25">
      <c r="A46" s="89">
        <v>30</v>
      </c>
      <c r="B46" s="14" t="s">
        <v>1851</v>
      </c>
      <c r="C46" s="171" t="s">
        <v>61</v>
      </c>
      <c r="D46" s="125">
        <v>4.5</v>
      </c>
      <c r="E46" s="424"/>
      <c r="F46" s="102">
        <v>0.47916666666666702</v>
      </c>
      <c r="G46" s="156">
        <v>20</v>
      </c>
      <c r="H46" s="102">
        <v>0.70833333333333304</v>
      </c>
      <c r="I46" s="156">
        <f t="shared" si="15"/>
        <v>20</v>
      </c>
      <c r="J46" s="102"/>
      <c r="K46" s="172" t="s">
        <v>1688</v>
      </c>
      <c r="L46" s="102"/>
      <c r="M46" s="172" t="s">
        <v>1760</v>
      </c>
      <c r="N46" s="126">
        <f t="shared" si="16"/>
        <v>330</v>
      </c>
      <c r="O46" s="89">
        <v>5617</v>
      </c>
      <c r="P46" s="156">
        <f t="shared" si="17"/>
        <v>1853610</v>
      </c>
      <c r="Q46" s="89">
        <v>2</v>
      </c>
      <c r="R46" s="90"/>
      <c r="S46" s="91">
        <f t="shared" ref="S46" si="22">O46</f>
        <v>5617</v>
      </c>
      <c r="T46" s="91">
        <f t="shared" ref="T46" si="23">P46</f>
        <v>1853610</v>
      </c>
      <c r="U46" s="92"/>
      <c r="V46" s="92"/>
      <c r="W46" s="92"/>
      <c r="X46" s="92"/>
      <c r="Y46" s="93"/>
      <c r="Z46" s="94"/>
      <c r="AA46" s="94"/>
    </row>
    <row r="47" spans="1:27" s="95" customFormat="1" ht="30.75" customHeight="1" x14ac:dyDescent="0.25">
      <c r="A47" s="701" t="s">
        <v>1845</v>
      </c>
      <c r="B47" s="702"/>
      <c r="C47" s="702"/>
      <c r="D47" s="702"/>
      <c r="E47" s="702"/>
      <c r="F47" s="702"/>
      <c r="G47" s="702"/>
      <c r="H47" s="702"/>
      <c r="I47" s="702"/>
      <c r="J47" s="702"/>
      <c r="K47" s="702"/>
      <c r="L47" s="702"/>
      <c r="M47" s="702"/>
      <c r="N47" s="702"/>
      <c r="O47" s="702"/>
      <c r="P47" s="702"/>
      <c r="Q47" s="703"/>
      <c r="R47" s="90"/>
      <c r="S47" s="91"/>
      <c r="T47" s="91"/>
      <c r="U47" s="91"/>
      <c r="V47" s="92"/>
      <c r="W47" s="92"/>
      <c r="X47" s="92"/>
      <c r="Y47" s="93"/>
      <c r="Z47" s="94"/>
      <c r="AA47" s="94"/>
    </row>
    <row r="48" spans="1:27" s="95" customFormat="1" ht="40.5" customHeight="1" x14ac:dyDescent="0.25">
      <c r="A48" s="167" t="s">
        <v>7</v>
      </c>
      <c r="B48" s="168" t="s">
        <v>147</v>
      </c>
      <c r="C48" s="89" t="s">
        <v>148</v>
      </c>
      <c r="D48" s="89">
        <v>70</v>
      </c>
      <c r="E48" s="169">
        <v>0.47916666666666669</v>
      </c>
      <c r="F48" s="102">
        <v>0.79166666666666663</v>
      </c>
      <c r="G48" s="156">
        <v>20</v>
      </c>
      <c r="H48" s="102">
        <v>0.99930555555555556</v>
      </c>
      <c r="I48" s="156">
        <f>+G48</f>
        <v>20</v>
      </c>
      <c r="J48" s="168"/>
      <c r="K48" s="165" t="s">
        <v>150</v>
      </c>
      <c r="L48" s="170"/>
      <c r="M48" s="158"/>
      <c r="N48" s="158"/>
      <c r="O48" s="158"/>
      <c r="P48" s="89"/>
      <c r="Q48" s="89"/>
      <c r="R48" s="90"/>
      <c r="S48" s="91"/>
      <c r="T48" s="91"/>
      <c r="U48" s="91"/>
      <c r="V48" s="92"/>
      <c r="W48" s="92"/>
      <c r="X48" s="92"/>
      <c r="Y48" s="93"/>
      <c r="Z48" s="94"/>
      <c r="AA48" s="94"/>
    </row>
    <row r="49" spans="1:27" s="95" customFormat="1" ht="30.75" customHeight="1" x14ac:dyDescent="0.25">
      <c r="A49" s="167" t="s">
        <v>8</v>
      </c>
      <c r="B49" s="698" t="s">
        <v>1862</v>
      </c>
      <c r="C49" s="699"/>
      <c r="D49" s="699"/>
      <c r="E49" s="699"/>
      <c r="F49" s="699"/>
      <c r="G49" s="699"/>
      <c r="H49" s="699"/>
      <c r="I49" s="699"/>
      <c r="J49" s="699"/>
      <c r="K49" s="699"/>
      <c r="L49" s="699"/>
      <c r="M49" s="699"/>
      <c r="N49" s="699"/>
      <c r="O49" s="699"/>
      <c r="P49" s="699"/>
      <c r="Q49" s="700"/>
      <c r="R49" s="90"/>
      <c r="S49" s="91"/>
      <c r="T49" s="91"/>
      <c r="U49" s="91"/>
      <c r="V49" s="92"/>
      <c r="W49" s="92"/>
      <c r="X49" s="92"/>
      <c r="Y49" s="93"/>
      <c r="Z49" s="94"/>
      <c r="AA49" s="94"/>
    </row>
    <row r="50" spans="1:27" s="95" customFormat="1" ht="40.5" customHeight="1" x14ac:dyDescent="0.25">
      <c r="A50" s="89">
        <v>1</v>
      </c>
      <c r="B50" s="396" t="s">
        <v>1717</v>
      </c>
      <c r="C50" s="171" t="s">
        <v>62</v>
      </c>
      <c r="D50" s="125">
        <v>3.5</v>
      </c>
      <c r="E50" s="424"/>
      <c r="F50" s="102">
        <v>0.79166666666666663</v>
      </c>
      <c r="G50" s="156">
        <v>20</v>
      </c>
      <c r="H50" s="102">
        <v>0.99930555555555556</v>
      </c>
      <c r="I50" s="156">
        <f t="shared" ref="I50:I70" si="24">+G50</f>
        <v>20</v>
      </c>
      <c r="J50" s="102"/>
      <c r="K50" s="172" t="s">
        <v>1688</v>
      </c>
      <c r="L50" s="102"/>
      <c r="M50" s="172" t="s">
        <v>1731</v>
      </c>
      <c r="N50" s="126">
        <f>VALUE(DAY(I50)*24*60+VALUE(HOUR(H50)*60+MINUTE(H50)))-SUM(VALUE(DAY(G50)*24*60+VALUE(HOUR(F50)*60+MINUTE(F50))))</f>
        <v>299</v>
      </c>
      <c r="O50" s="89">
        <v>2812</v>
      </c>
      <c r="P50" s="156">
        <f>O50*N50</f>
        <v>840788</v>
      </c>
      <c r="Q50" s="89">
        <v>2</v>
      </c>
      <c r="R50" s="90"/>
      <c r="S50" s="91">
        <f>O50</f>
        <v>2812</v>
      </c>
      <c r="T50" s="91">
        <f>P50</f>
        <v>840788</v>
      </c>
      <c r="U50" s="92"/>
      <c r="V50" s="92"/>
      <c r="W50" s="92"/>
      <c r="X50" s="92"/>
      <c r="Y50" s="93"/>
      <c r="Z50" s="94"/>
      <c r="AA50" s="94"/>
    </row>
    <row r="51" spans="1:27" s="95" customFormat="1" ht="34.5" customHeight="1" x14ac:dyDescent="0.25">
      <c r="A51" s="89">
        <v>2</v>
      </c>
      <c r="B51" s="396" t="s">
        <v>1718</v>
      </c>
      <c r="C51" s="171" t="s">
        <v>59</v>
      </c>
      <c r="D51" s="125">
        <v>2.5</v>
      </c>
      <c r="E51" s="424"/>
      <c r="F51" s="102">
        <v>0.79166666666666663</v>
      </c>
      <c r="G51" s="156">
        <v>20</v>
      </c>
      <c r="H51" s="102">
        <v>0.99930555555555556</v>
      </c>
      <c r="I51" s="156">
        <f t="shared" si="24"/>
        <v>20</v>
      </c>
      <c r="J51" s="102"/>
      <c r="K51" s="172" t="s">
        <v>1688</v>
      </c>
      <c r="L51" s="102"/>
      <c r="M51" s="172" t="s">
        <v>1732</v>
      </c>
      <c r="N51" s="126">
        <f t="shared" ref="N51:N56" si="25">VALUE(DAY(I51)*24*60+VALUE(HOUR(H51)*60+MINUTE(H51)))-SUM(VALUE(DAY(G51)*24*60+VALUE(HOUR(F51)*60+MINUTE(F51))))</f>
        <v>299</v>
      </c>
      <c r="O51" s="89">
        <v>509</v>
      </c>
      <c r="P51" s="156">
        <f t="shared" ref="P51:P56" si="26">O51*N51</f>
        <v>152191</v>
      </c>
      <c r="Q51" s="89">
        <v>2</v>
      </c>
      <c r="R51" s="90"/>
      <c r="S51" s="91">
        <f t="shared" ref="S51:S56" si="27">O51</f>
        <v>509</v>
      </c>
      <c r="T51" s="91">
        <f t="shared" ref="T51:T56" si="28">P51</f>
        <v>152191</v>
      </c>
      <c r="U51" s="92"/>
      <c r="V51" s="92"/>
      <c r="W51" s="92"/>
      <c r="X51" s="92"/>
      <c r="Y51" s="93"/>
      <c r="Z51" s="94"/>
      <c r="AA51" s="94"/>
    </row>
    <row r="52" spans="1:27" s="95" customFormat="1" ht="34.5" customHeight="1" x14ac:dyDescent="0.25">
      <c r="A52" s="89">
        <v>3</v>
      </c>
      <c r="B52" s="396" t="s">
        <v>1719</v>
      </c>
      <c r="C52" s="171" t="s">
        <v>64</v>
      </c>
      <c r="D52" s="125">
        <v>2.5</v>
      </c>
      <c r="E52" s="424"/>
      <c r="F52" s="102">
        <v>0.79166666666666663</v>
      </c>
      <c r="G52" s="156">
        <v>20</v>
      </c>
      <c r="H52" s="102">
        <v>0.99930555555555556</v>
      </c>
      <c r="I52" s="156">
        <f t="shared" si="24"/>
        <v>20</v>
      </c>
      <c r="J52" s="102"/>
      <c r="K52" s="172" t="s">
        <v>1688</v>
      </c>
      <c r="L52" s="102"/>
      <c r="M52" s="172" t="s">
        <v>144</v>
      </c>
      <c r="N52" s="126">
        <f t="shared" si="25"/>
        <v>299</v>
      </c>
      <c r="O52" s="89">
        <v>1784</v>
      </c>
      <c r="P52" s="156">
        <f t="shared" si="26"/>
        <v>533416</v>
      </c>
      <c r="Q52" s="89">
        <v>2</v>
      </c>
      <c r="R52" s="90"/>
      <c r="S52" s="91">
        <f t="shared" si="27"/>
        <v>1784</v>
      </c>
      <c r="T52" s="91">
        <f t="shared" si="28"/>
        <v>533416</v>
      </c>
      <c r="U52" s="92"/>
      <c r="V52" s="92"/>
      <c r="W52" s="92"/>
      <c r="X52" s="92"/>
      <c r="Y52" s="93"/>
      <c r="Z52" s="94"/>
      <c r="AA52" s="94"/>
    </row>
    <row r="53" spans="1:27" s="95" customFormat="1" ht="30" customHeight="1" x14ac:dyDescent="0.25">
      <c r="A53" s="89">
        <v>4</v>
      </c>
      <c r="B53" s="396" t="s">
        <v>1722</v>
      </c>
      <c r="C53" s="171" t="s">
        <v>63</v>
      </c>
      <c r="D53" s="125">
        <v>5.5</v>
      </c>
      <c r="E53" s="424"/>
      <c r="F53" s="102">
        <v>0.79166666666666663</v>
      </c>
      <c r="G53" s="156">
        <v>20</v>
      </c>
      <c r="H53" s="102">
        <v>0.99930555555555556</v>
      </c>
      <c r="I53" s="156">
        <f t="shared" si="24"/>
        <v>20</v>
      </c>
      <c r="J53" s="102"/>
      <c r="K53" s="172" t="s">
        <v>1688</v>
      </c>
      <c r="L53" s="102"/>
      <c r="M53" s="172" t="s">
        <v>292</v>
      </c>
      <c r="N53" s="126">
        <f t="shared" si="25"/>
        <v>299</v>
      </c>
      <c r="O53" s="89">
        <v>6381</v>
      </c>
      <c r="P53" s="156">
        <f t="shared" si="26"/>
        <v>1907919</v>
      </c>
      <c r="Q53" s="89">
        <v>2</v>
      </c>
      <c r="R53" s="90"/>
      <c r="S53" s="91">
        <f t="shared" si="27"/>
        <v>6381</v>
      </c>
      <c r="T53" s="91">
        <f t="shared" si="28"/>
        <v>1907919</v>
      </c>
      <c r="U53" s="92"/>
      <c r="V53" s="92"/>
      <c r="W53" s="92"/>
      <c r="X53" s="92"/>
      <c r="Y53" s="93"/>
      <c r="Z53" s="94"/>
      <c r="AA53" s="94"/>
    </row>
    <row r="54" spans="1:27" s="95" customFormat="1" ht="30" customHeight="1" x14ac:dyDescent="0.25">
      <c r="A54" s="89">
        <v>5</v>
      </c>
      <c r="B54" s="396" t="s">
        <v>1806</v>
      </c>
      <c r="C54" s="171" t="s">
        <v>63</v>
      </c>
      <c r="D54" s="125">
        <v>4</v>
      </c>
      <c r="E54" s="424"/>
      <c r="F54" s="102">
        <v>0.79166666666666663</v>
      </c>
      <c r="G54" s="156">
        <v>20</v>
      </c>
      <c r="H54" s="102">
        <v>0.99930555555555556</v>
      </c>
      <c r="I54" s="156">
        <f t="shared" si="24"/>
        <v>20</v>
      </c>
      <c r="J54" s="102"/>
      <c r="K54" s="172" t="s">
        <v>1688</v>
      </c>
      <c r="L54" s="102"/>
      <c r="M54" s="172" t="s">
        <v>1807</v>
      </c>
      <c r="N54" s="126">
        <f t="shared" si="25"/>
        <v>299</v>
      </c>
      <c r="O54" s="89">
        <v>8020</v>
      </c>
      <c r="P54" s="156">
        <f t="shared" si="26"/>
        <v>2397980</v>
      </c>
      <c r="Q54" s="89">
        <v>2</v>
      </c>
      <c r="R54" s="90"/>
      <c r="S54" s="91">
        <f t="shared" si="27"/>
        <v>8020</v>
      </c>
      <c r="T54" s="91">
        <f t="shared" si="28"/>
        <v>2397980</v>
      </c>
      <c r="U54" s="92"/>
      <c r="V54" s="92"/>
      <c r="W54" s="92"/>
      <c r="X54" s="92"/>
      <c r="Y54" s="93"/>
      <c r="Z54" s="94"/>
      <c r="AA54" s="94"/>
    </row>
    <row r="55" spans="1:27" s="95" customFormat="1" ht="30" customHeight="1" x14ac:dyDescent="0.25">
      <c r="A55" s="89">
        <v>6</v>
      </c>
      <c r="B55" s="396" t="s">
        <v>1724</v>
      </c>
      <c r="C55" s="171" t="s">
        <v>57</v>
      </c>
      <c r="D55" s="125">
        <v>3.5</v>
      </c>
      <c r="E55" s="424"/>
      <c r="F55" s="102">
        <v>0.79166666666666663</v>
      </c>
      <c r="G55" s="156">
        <v>20</v>
      </c>
      <c r="H55" s="102">
        <v>0.99930555555555556</v>
      </c>
      <c r="I55" s="156">
        <f t="shared" si="24"/>
        <v>20</v>
      </c>
      <c r="J55" s="102"/>
      <c r="K55" s="172" t="s">
        <v>1688</v>
      </c>
      <c r="L55" s="102"/>
      <c r="M55" s="172" t="s">
        <v>153</v>
      </c>
      <c r="N55" s="126">
        <f t="shared" si="25"/>
        <v>299</v>
      </c>
      <c r="O55" s="89">
        <v>3732</v>
      </c>
      <c r="P55" s="156">
        <f t="shared" si="26"/>
        <v>1115868</v>
      </c>
      <c r="Q55" s="89">
        <v>2</v>
      </c>
      <c r="R55" s="90"/>
      <c r="S55" s="91">
        <f t="shared" si="27"/>
        <v>3732</v>
      </c>
      <c r="T55" s="91">
        <f t="shared" si="28"/>
        <v>1115868</v>
      </c>
      <c r="U55" s="92"/>
      <c r="V55" s="92"/>
      <c r="W55" s="92"/>
      <c r="X55" s="92"/>
      <c r="Y55" s="93"/>
      <c r="Z55" s="94"/>
      <c r="AA55" s="94"/>
    </row>
    <row r="56" spans="1:27" s="95" customFormat="1" ht="27.75" customHeight="1" x14ac:dyDescent="0.25">
      <c r="A56" s="89">
        <v>7</v>
      </c>
      <c r="B56" s="396" t="s">
        <v>1354</v>
      </c>
      <c r="C56" s="171" t="s">
        <v>63</v>
      </c>
      <c r="D56" s="125">
        <v>1.5</v>
      </c>
      <c r="E56" s="424"/>
      <c r="F56" s="102">
        <v>0.79166666666666663</v>
      </c>
      <c r="G56" s="156">
        <v>20</v>
      </c>
      <c r="H56" s="102">
        <v>0.99930555555555556</v>
      </c>
      <c r="I56" s="156">
        <f t="shared" si="24"/>
        <v>20</v>
      </c>
      <c r="J56" s="102"/>
      <c r="K56" s="172" t="s">
        <v>1688</v>
      </c>
      <c r="L56" s="102"/>
      <c r="M56" s="172" t="s">
        <v>1355</v>
      </c>
      <c r="N56" s="126">
        <f t="shared" si="25"/>
        <v>299</v>
      </c>
      <c r="O56" s="89">
        <v>2555</v>
      </c>
      <c r="P56" s="156">
        <f t="shared" si="26"/>
        <v>763945</v>
      </c>
      <c r="Q56" s="89">
        <v>2</v>
      </c>
      <c r="R56" s="90"/>
      <c r="S56" s="91">
        <f t="shared" si="27"/>
        <v>2555</v>
      </c>
      <c r="T56" s="91">
        <f t="shared" si="28"/>
        <v>763945</v>
      </c>
      <c r="U56" s="92"/>
      <c r="V56" s="92"/>
      <c r="W56" s="92"/>
      <c r="X56" s="92"/>
      <c r="Y56" s="93"/>
      <c r="Z56" s="94"/>
      <c r="AA56" s="94"/>
    </row>
    <row r="57" spans="1:27" s="95" customFormat="1" ht="34.5" customHeight="1" x14ac:dyDescent="0.25">
      <c r="A57" s="89">
        <v>8</v>
      </c>
      <c r="B57" s="396" t="s">
        <v>1744</v>
      </c>
      <c r="C57" s="171" t="s">
        <v>61</v>
      </c>
      <c r="D57" s="125">
        <v>2.5</v>
      </c>
      <c r="E57" s="424"/>
      <c r="F57" s="102">
        <v>0.79166666666666663</v>
      </c>
      <c r="G57" s="156">
        <v>20</v>
      </c>
      <c r="H57" s="102">
        <v>0.99930555555555556</v>
      </c>
      <c r="I57" s="156">
        <f t="shared" si="24"/>
        <v>20</v>
      </c>
      <c r="J57" s="102"/>
      <c r="K57" s="172" t="s">
        <v>1688</v>
      </c>
      <c r="L57" s="102"/>
      <c r="M57" s="172" t="s">
        <v>202</v>
      </c>
      <c r="N57" s="126">
        <f t="shared" ref="N57:N70" si="29">VALUE(DAY(I57)*24*60+VALUE(HOUR(H57)*60+MINUTE(H57)))-SUM(VALUE(DAY(G57)*24*60+VALUE(HOUR(F57)*60+MINUTE(F57))))</f>
        <v>299</v>
      </c>
      <c r="O57" s="89">
        <v>2752</v>
      </c>
      <c r="P57" s="156">
        <f t="shared" ref="P57:P70" si="30">O57*N57</f>
        <v>822848</v>
      </c>
      <c r="Q57" s="89">
        <v>2</v>
      </c>
      <c r="R57" s="90"/>
      <c r="S57" s="91">
        <f t="shared" ref="S57:S66" si="31">O57</f>
        <v>2752</v>
      </c>
      <c r="T57" s="91">
        <f t="shared" ref="T57:T66" si="32">P57</f>
        <v>822848</v>
      </c>
      <c r="U57" s="92"/>
      <c r="V57" s="92"/>
      <c r="W57" s="92"/>
      <c r="X57" s="92"/>
      <c r="Y57" s="93"/>
      <c r="Z57" s="94"/>
      <c r="AA57" s="94"/>
    </row>
    <row r="58" spans="1:27" s="95" customFormat="1" ht="33.75" customHeight="1" x14ac:dyDescent="0.25">
      <c r="A58" s="89">
        <v>9</v>
      </c>
      <c r="B58" s="14" t="s">
        <v>1854</v>
      </c>
      <c r="C58" s="171" t="s">
        <v>28</v>
      </c>
      <c r="D58" s="125">
        <v>2.5</v>
      </c>
      <c r="E58" s="424"/>
      <c r="F58" s="102">
        <v>0.79166666666666663</v>
      </c>
      <c r="G58" s="156">
        <v>20</v>
      </c>
      <c r="H58" s="102">
        <v>0.99930555555555556</v>
      </c>
      <c r="I58" s="156">
        <f t="shared" si="24"/>
        <v>20</v>
      </c>
      <c r="J58" s="102"/>
      <c r="K58" s="172" t="s">
        <v>1688</v>
      </c>
      <c r="L58" s="102"/>
      <c r="M58" s="172" t="s">
        <v>125</v>
      </c>
      <c r="N58" s="126">
        <f t="shared" si="29"/>
        <v>299</v>
      </c>
      <c r="O58" s="89">
        <v>2687</v>
      </c>
      <c r="P58" s="156">
        <f t="shared" si="30"/>
        <v>803413</v>
      </c>
      <c r="Q58" s="89">
        <v>2</v>
      </c>
      <c r="R58" s="90"/>
      <c r="S58" s="91">
        <f t="shared" ref="S58:S64" si="33">O58</f>
        <v>2687</v>
      </c>
      <c r="T58" s="91">
        <f t="shared" ref="T58:T64" si="34">P58</f>
        <v>803413</v>
      </c>
      <c r="U58" s="92"/>
      <c r="V58" s="92"/>
      <c r="W58" s="92"/>
      <c r="X58" s="92"/>
      <c r="Y58" s="93"/>
      <c r="Z58" s="94"/>
      <c r="AA58" s="94"/>
    </row>
    <row r="59" spans="1:27" s="95" customFormat="1" ht="33.75" customHeight="1" x14ac:dyDescent="0.25">
      <c r="A59" s="89">
        <v>10</v>
      </c>
      <c r="B59" s="14" t="s">
        <v>1810</v>
      </c>
      <c r="C59" s="171" t="s">
        <v>57</v>
      </c>
      <c r="D59" s="125">
        <v>2.5</v>
      </c>
      <c r="E59" s="424"/>
      <c r="F59" s="102">
        <v>0.79166666666666663</v>
      </c>
      <c r="G59" s="156">
        <v>20</v>
      </c>
      <c r="H59" s="102">
        <v>0.99930555555555556</v>
      </c>
      <c r="I59" s="156">
        <f t="shared" si="24"/>
        <v>20</v>
      </c>
      <c r="J59" s="102"/>
      <c r="K59" s="172" t="s">
        <v>1688</v>
      </c>
      <c r="L59" s="102"/>
      <c r="M59" s="172" t="s">
        <v>1811</v>
      </c>
      <c r="N59" s="126">
        <f t="shared" si="29"/>
        <v>299</v>
      </c>
      <c r="O59" s="89">
        <v>2689</v>
      </c>
      <c r="P59" s="156">
        <f t="shared" si="30"/>
        <v>804011</v>
      </c>
      <c r="Q59" s="89">
        <v>2</v>
      </c>
      <c r="R59" s="90"/>
      <c r="S59" s="91">
        <f t="shared" si="33"/>
        <v>2689</v>
      </c>
      <c r="T59" s="91">
        <f t="shared" si="34"/>
        <v>804011</v>
      </c>
      <c r="U59" s="92"/>
      <c r="V59" s="92"/>
      <c r="W59" s="92"/>
      <c r="X59" s="92"/>
      <c r="Y59" s="93"/>
      <c r="Z59" s="94"/>
      <c r="AA59" s="94"/>
    </row>
    <row r="60" spans="1:27" s="95" customFormat="1" ht="33.75" customHeight="1" x14ac:dyDescent="0.25">
      <c r="A60" s="89">
        <v>11</v>
      </c>
      <c r="B60" s="14" t="s">
        <v>1702</v>
      </c>
      <c r="C60" s="171" t="s">
        <v>58</v>
      </c>
      <c r="D60" s="125">
        <v>3</v>
      </c>
      <c r="E60" s="424"/>
      <c r="F60" s="102">
        <v>0.79166666666666663</v>
      </c>
      <c r="G60" s="156">
        <v>20</v>
      </c>
      <c r="H60" s="102">
        <v>0.99930555555555556</v>
      </c>
      <c r="I60" s="156">
        <f t="shared" si="24"/>
        <v>20</v>
      </c>
      <c r="J60" s="102"/>
      <c r="K60" s="172" t="s">
        <v>1688</v>
      </c>
      <c r="L60" s="102"/>
      <c r="M60" s="172" t="s">
        <v>251</v>
      </c>
      <c r="N60" s="126">
        <f t="shared" si="29"/>
        <v>299</v>
      </c>
      <c r="O60" s="89">
        <v>3681</v>
      </c>
      <c r="P60" s="156">
        <f t="shared" si="30"/>
        <v>1100619</v>
      </c>
      <c r="Q60" s="89">
        <v>2</v>
      </c>
      <c r="R60" s="90"/>
      <c r="S60" s="91">
        <f t="shared" si="33"/>
        <v>3681</v>
      </c>
      <c r="T60" s="91">
        <f t="shared" si="34"/>
        <v>1100619</v>
      </c>
      <c r="U60" s="92"/>
      <c r="V60" s="92"/>
      <c r="W60" s="92"/>
      <c r="X60" s="92"/>
      <c r="Y60" s="93"/>
      <c r="Z60" s="94"/>
      <c r="AA60" s="94"/>
    </row>
    <row r="61" spans="1:27" s="95" customFormat="1" ht="33.75" customHeight="1" x14ac:dyDescent="0.25">
      <c r="A61" s="89">
        <v>12</v>
      </c>
      <c r="B61" s="14" t="s">
        <v>1703</v>
      </c>
      <c r="C61" s="171" t="s">
        <v>59</v>
      </c>
      <c r="D61" s="125">
        <v>3</v>
      </c>
      <c r="E61" s="424"/>
      <c r="F61" s="102">
        <v>0.79166666666666663</v>
      </c>
      <c r="G61" s="156">
        <v>20</v>
      </c>
      <c r="H61" s="102">
        <v>0.99930555555555556</v>
      </c>
      <c r="I61" s="156">
        <f t="shared" si="24"/>
        <v>20</v>
      </c>
      <c r="J61" s="102"/>
      <c r="K61" s="172" t="s">
        <v>1688</v>
      </c>
      <c r="L61" s="102"/>
      <c r="M61" s="172" t="s">
        <v>1709</v>
      </c>
      <c r="N61" s="126">
        <f t="shared" si="29"/>
        <v>299</v>
      </c>
      <c r="O61" s="89">
        <v>3156</v>
      </c>
      <c r="P61" s="156">
        <f t="shared" si="30"/>
        <v>943644</v>
      </c>
      <c r="Q61" s="89">
        <v>2</v>
      </c>
      <c r="R61" s="90"/>
      <c r="S61" s="91">
        <f t="shared" si="33"/>
        <v>3156</v>
      </c>
      <c r="T61" s="91">
        <f t="shared" si="34"/>
        <v>943644</v>
      </c>
      <c r="U61" s="92"/>
      <c r="V61" s="92"/>
      <c r="W61" s="92"/>
      <c r="X61" s="92"/>
      <c r="Y61" s="93"/>
      <c r="Z61" s="94"/>
      <c r="AA61" s="94"/>
    </row>
    <row r="62" spans="1:27" s="95" customFormat="1" ht="27" customHeight="1" x14ac:dyDescent="0.25">
      <c r="A62" s="89">
        <v>13</v>
      </c>
      <c r="B62" s="14" t="s">
        <v>1749</v>
      </c>
      <c r="C62" s="171" t="s">
        <v>57</v>
      </c>
      <c r="D62" s="125">
        <v>4.5</v>
      </c>
      <c r="E62" s="424"/>
      <c r="F62" s="102">
        <v>0.79166666666666663</v>
      </c>
      <c r="G62" s="156">
        <v>20</v>
      </c>
      <c r="H62" s="102">
        <v>0.99930555555555556</v>
      </c>
      <c r="I62" s="156">
        <f t="shared" si="24"/>
        <v>20</v>
      </c>
      <c r="J62" s="102"/>
      <c r="K62" s="172" t="s">
        <v>1688</v>
      </c>
      <c r="L62" s="102"/>
      <c r="M62" s="172" t="s">
        <v>273</v>
      </c>
      <c r="N62" s="126">
        <f t="shared" si="29"/>
        <v>299</v>
      </c>
      <c r="O62" s="89">
        <v>6845</v>
      </c>
      <c r="P62" s="156">
        <f t="shared" si="30"/>
        <v>2046655</v>
      </c>
      <c r="Q62" s="89">
        <v>2</v>
      </c>
      <c r="R62" s="90"/>
      <c r="S62" s="91">
        <f t="shared" si="33"/>
        <v>6845</v>
      </c>
      <c r="T62" s="91">
        <f t="shared" si="34"/>
        <v>2046655</v>
      </c>
      <c r="U62" s="92"/>
      <c r="V62" s="92"/>
      <c r="W62" s="92"/>
      <c r="X62" s="92"/>
      <c r="Y62" s="93"/>
      <c r="Z62" s="94"/>
      <c r="AA62" s="94"/>
    </row>
    <row r="63" spans="1:27" s="95" customFormat="1" ht="27" customHeight="1" x14ac:dyDescent="0.25">
      <c r="A63" s="89">
        <v>14</v>
      </c>
      <c r="B63" s="14" t="s">
        <v>1855</v>
      </c>
      <c r="C63" s="171" t="s">
        <v>28</v>
      </c>
      <c r="D63" s="125">
        <v>2.5</v>
      </c>
      <c r="E63" s="424"/>
      <c r="F63" s="102">
        <v>0.79166666666666663</v>
      </c>
      <c r="G63" s="156">
        <v>20</v>
      </c>
      <c r="H63" s="102">
        <v>0.99930555555555556</v>
      </c>
      <c r="I63" s="156">
        <f t="shared" si="24"/>
        <v>20</v>
      </c>
      <c r="J63" s="102"/>
      <c r="K63" s="172" t="s">
        <v>1688</v>
      </c>
      <c r="L63" s="102"/>
      <c r="M63" s="172" t="s">
        <v>211</v>
      </c>
      <c r="N63" s="126">
        <f t="shared" si="29"/>
        <v>299</v>
      </c>
      <c r="O63" s="89">
        <v>1681</v>
      </c>
      <c r="P63" s="156">
        <f t="shared" si="30"/>
        <v>502619</v>
      </c>
      <c r="Q63" s="89">
        <v>2</v>
      </c>
      <c r="R63" s="90"/>
      <c r="S63" s="91">
        <f t="shared" si="33"/>
        <v>1681</v>
      </c>
      <c r="T63" s="91">
        <f t="shared" si="34"/>
        <v>502619</v>
      </c>
      <c r="U63" s="92"/>
      <c r="V63" s="92"/>
      <c r="W63" s="92"/>
      <c r="X63" s="92"/>
      <c r="Y63" s="93"/>
      <c r="Z63" s="94"/>
      <c r="AA63" s="94"/>
    </row>
    <row r="64" spans="1:27" s="95" customFormat="1" ht="27" customHeight="1" x14ac:dyDescent="0.25">
      <c r="A64" s="89">
        <v>15</v>
      </c>
      <c r="B64" s="14" t="s">
        <v>1750</v>
      </c>
      <c r="C64" s="171" t="s">
        <v>57</v>
      </c>
      <c r="D64" s="125">
        <v>2.5</v>
      </c>
      <c r="E64" s="424"/>
      <c r="F64" s="102">
        <v>0.79166666666666663</v>
      </c>
      <c r="G64" s="156">
        <v>20</v>
      </c>
      <c r="H64" s="102">
        <v>0.99930555555555556</v>
      </c>
      <c r="I64" s="156">
        <f t="shared" si="24"/>
        <v>20</v>
      </c>
      <c r="J64" s="102"/>
      <c r="K64" s="172" t="s">
        <v>1688</v>
      </c>
      <c r="L64" s="102"/>
      <c r="M64" s="172" t="s">
        <v>271</v>
      </c>
      <c r="N64" s="126">
        <f t="shared" si="29"/>
        <v>299</v>
      </c>
      <c r="O64" s="89">
        <v>1615</v>
      </c>
      <c r="P64" s="156">
        <f t="shared" si="30"/>
        <v>482885</v>
      </c>
      <c r="Q64" s="89">
        <v>2</v>
      </c>
      <c r="R64" s="90"/>
      <c r="S64" s="91">
        <f t="shared" si="33"/>
        <v>1615</v>
      </c>
      <c r="T64" s="91">
        <f t="shared" si="34"/>
        <v>482885</v>
      </c>
      <c r="U64" s="92"/>
      <c r="V64" s="92"/>
      <c r="W64" s="92"/>
      <c r="X64" s="92"/>
      <c r="Y64" s="93"/>
      <c r="Z64" s="94"/>
      <c r="AA64" s="94"/>
    </row>
    <row r="65" spans="1:28" s="95" customFormat="1" ht="27" customHeight="1" x14ac:dyDescent="0.25">
      <c r="A65" s="89">
        <v>16</v>
      </c>
      <c r="B65" s="14" t="s">
        <v>1695</v>
      </c>
      <c r="C65" s="171" t="s">
        <v>62</v>
      </c>
      <c r="D65" s="125">
        <v>3</v>
      </c>
      <c r="E65" s="424"/>
      <c r="F65" s="102">
        <v>0.79166666666666663</v>
      </c>
      <c r="G65" s="156">
        <v>20</v>
      </c>
      <c r="H65" s="102">
        <v>0.99930555555555556</v>
      </c>
      <c r="I65" s="156">
        <f t="shared" si="24"/>
        <v>20</v>
      </c>
      <c r="J65" s="102"/>
      <c r="K65" s="172" t="s">
        <v>1688</v>
      </c>
      <c r="L65" s="102"/>
      <c r="M65" s="172" t="s">
        <v>1696</v>
      </c>
      <c r="N65" s="126">
        <f t="shared" si="29"/>
        <v>299</v>
      </c>
      <c r="O65" s="89">
        <v>5252</v>
      </c>
      <c r="P65" s="156">
        <f t="shared" si="30"/>
        <v>1570348</v>
      </c>
      <c r="Q65" s="89">
        <v>2</v>
      </c>
      <c r="R65" s="90"/>
      <c r="S65" s="91">
        <f t="shared" si="31"/>
        <v>5252</v>
      </c>
      <c r="T65" s="91">
        <f t="shared" si="32"/>
        <v>1570348</v>
      </c>
      <c r="U65" s="92"/>
      <c r="V65" s="92"/>
      <c r="W65" s="92"/>
      <c r="X65" s="92"/>
      <c r="Y65" s="93"/>
      <c r="Z65" s="94"/>
      <c r="AA65" s="94"/>
    </row>
    <row r="66" spans="1:28" s="95" customFormat="1" ht="27" customHeight="1" x14ac:dyDescent="0.25">
      <c r="A66" s="89">
        <v>17</v>
      </c>
      <c r="B66" s="14" t="s">
        <v>1856</v>
      </c>
      <c r="C66" s="171" t="s">
        <v>57</v>
      </c>
      <c r="D66" s="125">
        <v>1.5</v>
      </c>
      <c r="E66" s="424"/>
      <c r="F66" s="102">
        <v>0.79166666666666663</v>
      </c>
      <c r="G66" s="156">
        <v>20</v>
      </c>
      <c r="H66" s="102">
        <v>0.99930555555555556</v>
      </c>
      <c r="I66" s="156">
        <f t="shared" si="24"/>
        <v>20</v>
      </c>
      <c r="J66" s="102"/>
      <c r="K66" s="172" t="s">
        <v>1688</v>
      </c>
      <c r="L66" s="102"/>
      <c r="M66" s="172" t="s">
        <v>176</v>
      </c>
      <c r="N66" s="126">
        <f t="shared" si="29"/>
        <v>299</v>
      </c>
      <c r="O66" s="89">
        <v>1568</v>
      </c>
      <c r="P66" s="156">
        <f t="shared" si="30"/>
        <v>468832</v>
      </c>
      <c r="Q66" s="89">
        <v>2</v>
      </c>
      <c r="R66" s="90"/>
      <c r="S66" s="91">
        <f t="shared" si="31"/>
        <v>1568</v>
      </c>
      <c r="T66" s="91">
        <f t="shared" si="32"/>
        <v>468832</v>
      </c>
      <c r="U66" s="92"/>
      <c r="V66" s="92"/>
      <c r="W66" s="92"/>
      <c r="X66" s="92"/>
      <c r="Y66" s="93"/>
      <c r="Z66" s="94"/>
      <c r="AA66" s="94"/>
    </row>
    <row r="67" spans="1:28" s="95" customFormat="1" ht="27" customHeight="1" x14ac:dyDescent="0.25">
      <c r="A67" s="89">
        <v>18</v>
      </c>
      <c r="B67" s="14" t="s">
        <v>1697</v>
      </c>
      <c r="C67" s="171" t="s">
        <v>62</v>
      </c>
      <c r="D67" s="125">
        <v>3</v>
      </c>
      <c r="E67" s="424"/>
      <c r="F67" s="102">
        <v>0.79166666666666663</v>
      </c>
      <c r="G67" s="156">
        <v>20</v>
      </c>
      <c r="H67" s="102">
        <v>0.99930555555555556</v>
      </c>
      <c r="I67" s="156">
        <f t="shared" si="24"/>
        <v>20</v>
      </c>
      <c r="J67" s="102"/>
      <c r="K67" s="172" t="s">
        <v>1688</v>
      </c>
      <c r="L67" s="102"/>
      <c r="M67" s="172" t="s">
        <v>1699</v>
      </c>
      <c r="N67" s="126">
        <f t="shared" si="29"/>
        <v>299</v>
      </c>
      <c r="O67" s="89">
        <v>1158</v>
      </c>
      <c r="P67" s="156">
        <f t="shared" si="30"/>
        <v>346242</v>
      </c>
      <c r="Q67" s="89">
        <v>2</v>
      </c>
      <c r="R67" s="90"/>
      <c r="S67" s="91">
        <f t="shared" ref="S67:S68" si="35">O67</f>
        <v>1158</v>
      </c>
      <c r="T67" s="91">
        <f t="shared" ref="T67:T68" si="36">P67</f>
        <v>346242</v>
      </c>
      <c r="U67" s="92"/>
      <c r="V67" s="92"/>
      <c r="W67" s="92"/>
      <c r="X67" s="92"/>
      <c r="Y67" s="93"/>
      <c r="Z67" s="94"/>
      <c r="AA67" s="94"/>
    </row>
    <row r="68" spans="1:28" s="95" customFormat="1" ht="27" customHeight="1" x14ac:dyDescent="0.25">
      <c r="A68" s="89">
        <v>19</v>
      </c>
      <c r="B68" s="14" t="s">
        <v>1857</v>
      </c>
      <c r="C68" s="171" t="s">
        <v>58</v>
      </c>
      <c r="D68" s="125">
        <v>2</v>
      </c>
      <c r="E68" s="424"/>
      <c r="F68" s="102">
        <v>0.79166666666666663</v>
      </c>
      <c r="G68" s="156">
        <v>20</v>
      </c>
      <c r="H68" s="102">
        <v>0.99930555555555556</v>
      </c>
      <c r="I68" s="156">
        <f t="shared" si="24"/>
        <v>20</v>
      </c>
      <c r="J68" s="102"/>
      <c r="K68" s="172" t="s">
        <v>1688</v>
      </c>
      <c r="L68" s="102"/>
      <c r="M68" s="172" t="s">
        <v>1860</v>
      </c>
      <c r="N68" s="126">
        <f t="shared" si="29"/>
        <v>299</v>
      </c>
      <c r="O68" s="89">
        <v>1561</v>
      </c>
      <c r="P68" s="156">
        <f t="shared" si="30"/>
        <v>466739</v>
      </c>
      <c r="Q68" s="89">
        <v>2</v>
      </c>
      <c r="R68" s="90"/>
      <c r="S68" s="91">
        <f t="shared" si="35"/>
        <v>1561</v>
      </c>
      <c r="T68" s="91">
        <f t="shared" si="36"/>
        <v>466739</v>
      </c>
      <c r="U68" s="92"/>
      <c r="V68" s="92"/>
      <c r="W68" s="92"/>
      <c r="X68" s="92"/>
      <c r="Y68" s="93"/>
      <c r="Z68" s="94"/>
      <c r="AA68" s="94"/>
    </row>
    <row r="69" spans="1:28" s="95" customFormat="1" ht="37.5" customHeight="1" x14ac:dyDescent="0.25">
      <c r="A69" s="89">
        <v>20</v>
      </c>
      <c r="B69" s="14" t="s">
        <v>1858</v>
      </c>
      <c r="C69" s="171" t="s">
        <v>58</v>
      </c>
      <c r="D69" s="125">
        <v>2.5</v>
      </c>
      <c r="E69" s="424"/>
      <c r="F69" s="102">
        <v>0.79166666666666663</v>
      </c>
      <c r="G69" s="156">
        <v>20</v>
      </c>
      <c r="H69" s="102">
        <v>0.99930555555555556</v>
      </c>
      <c r="I69" s="156">
        <f t="shared" si="24"/>
        <v>20</v>
      </c>
      <c r="J69" s="102"/>
      <c r="K69" s="172" t="s">
        <v>1688</v>
      </c>
      <c r="L69" s="102"/>
      <c r="M69" s="172" t="s">
        <v>1861</v>
      </c>
      <c r="N69" s="126">
        <f t="shared" si="29"/>
        <v>299</v>
      </c>
      <c r="O69" s="89">
        <v>2451</v>
      </c>
      <c r="P69" s="156">
        <f t="shared" si="30"/>
        <v>732849</v>
      </c>
      <c r="Q69" s="89">
        <v>2</v>
      </c>
      <c r="R69" s="90"/>
      <c r="S69" s="91">
        <f t="shared" ref="S69:S70" si="37">O69</f>
        <v>2451</v>
      </c>
      <c r="T69" s="91">
        <f t="shared" ref="T69:T70" si="38">P69</f>
        <v>732849</v>
      </c>
      <c r="U69" s="92"/>
      <c r="V69" s="92"/>
      <c r="W69" s="92"/>
      <c r="X69" s="92"/>
      <c r="Y69" s="93"/>
      <c r="Z69" s="94"/>
      <c r="AA69" s="94"/>
    </row>
    <row r="70" spans="1:28" s="95" customFormat="1" ht="27" customHeight="1" x14ac:dyDescent="0.25">
      <c r="A70" s="89">
        <v>21</v>
      </c>
      <c r="B70" s="14" t="s">
        <v>1859</v>
      </c>
      <c r="C70" s="171" t="s">
        <v>60</v>
      </c>
      <c r="D70" s="125">
        <v>2</v>
      </c>
      <c r="E70" s="424"/>
      <c r="F70" s="102">
        <v>0.79166666666666663</v>
      </c>
      <c r="G70" s="156">
        <v>20</v>
      </c>
      <c r="H70" s="102">
        <v>0.99930555555555556</v>
      </c>
      <c r="I70" s="156">
        <f t="shared" si="24"/>
        <v>20</v>
      </c>
      <c r="J70" s="102"/>
      <c r="K70" s="172" t="s">
        <v>1688</v>
      </c>
      <c r="L70" s="102"/>
      <c r="M70" s="172" t="s">
        <v>166</v>
      </c>
      <c r="N70" s="126">
        <f t="shared" si="29"/>
        <v>299</v>
      </c>
      <c r="O70" s="89">
        <v>2580</v>
      </c>
      <c r="P70" s="156">
        <f t="shared" si="30"/>
        <v>771420</v>
      </c>
      <c r="Q70" s="89">
        <v>2</v>
      </c>
      <c r="R70" s="90"/>
      <c r="S70" s="91">
        <f t="shared" si="37"/>
        <v>2580</v>
      </c>
      <c r="T70" s="91">
        <f t="shared" si="38"/>
        <v>771420</v>
      </c>
      <c r="U70" s="92"/>
      <c r="V70" s="92"/>
      <c r="W70" s="92"/>
      <c r="X70" s="92"/>
      <c r="Y70" s="93"/>
      <c r="Z70" s="94"/>
      <c r="AA70" s="94"/>
    </row>
    <row r="71" spans="1:28" ht="24.75" customHeight="1" x14ac:dyDescent="0.2">
      <c r="A71" s="136" t="s">
        <v>8</v>
      </c>
      <c r="B71" s="715" t="s">
        <v>1846</v>
      </c>
      <c r="C71" s="715"/>
      <c r="D71" s="715"/>
      <c r="E71" s="715"/>
      <c r="F71" s="715"/>
      <c r="G71" s="715"/>
      <c r="H71" s="715"/>
      <c r="I71" s="715"/>
      <c r="J71" s="715"/>
      <c r="K71" s="715"/>
      <c r="L71" s="715"/>
      <c r="M71" s="715"/>
      <c r="N71" s="715"/>
      <c r="O71" s="715"/>
      <c r="P71" s="715"/>
      <c r="Q71" s="715"/>
      <c r="R71" s="145" t="s">
        <v>51</v>
      </c>
      <c r="S71" s="73">
        <f>SUM(S14:S70)</f>
        <v>137204</v>
      </c>
      <c r="T71" s="73">
        <f>SUM(T14:T70)</f>
        <v>43247781</v>
      </c>
      <c r="U71" s="73">
        <f t="shared" ref="U71:Z71" si="39">+SUM(U13:U13)</f>
        <v>0</v>
      </c>
      <c r="V71" s="73">
        <f t="shared" si="39"/>
        <v>0</v>
      </c>
      <c r="W71" s="73">
        <f t="shared" si="39"/>
        <v>0</v>
      </c>
      <c r="X71" s="73">
        <f t="shared" si="39"/>
        <v>0</v>
      </c>
      <c r="Y71" s="73">
        <f t="shared" si="39"/>
        <v>0</v>
      </c>
      <c r="Z71" s="73">
        <f t="shared" si="39"/>
        <v>0</v>
      </c>
      <c r="AA71" s="73">
        <f ca="1">+SUM(AA71:AA88)</f>
        <v>0</v>
      </c>
      <c r="AB71" s="73">
        <f ca="1">+SUM(AB71:AB88)</f>
        <v>3.8000000000000003</v>
      </c>
    </row>
    <row r="72" spans="1:28" ht="16.5" customHeight="1" x14ac:dyDescent="0.2">
      <c r="A72" s="711" t="s">
        <v>25</v>
      </c>
      <c r="B72" s="711"/>
      <c r="C72" s="711" t="s">
        <v>10</v>
      </c>
      <c r="D72" s="711"/>
      <c r="E72" s="711"/>
      <c r="F72" s="711"/>
      <c r="G72" s="711"/>
      <c r="H72" s="711"/>
      <c r="I72" s="711"/>
      <c r="J72" s="711"/>
      <c r="K72" s="141" t="s">
        <v>11</v>
      </c>
      <c r="L72" s="711" t="s">
        <v>12</v>
      </c>
      <c r="M72" s="711"/>
      <c r="N72" s="711" t="s">
        <v>26</v>
      </c>
      <c r="O72" s="711"/>
      <c r="P72" s="712">
        <v>472369</v>
      </c>
      <c r="Q72" s="712"/>
      <c r="R72" s="145" t="s">
        <v>50</v>
      </c>
      <c r="S72" s="73"/>
      <c r="T72" s="73"/>
      <c r="U72" s="73"/>
      <c r="V72" s="73"/>
      <c r="W72" s="73"/>
    </row>
    <row r="73" spans="1:28" ht="39" customHeight="1" x14ac:dyDescent="0.2">
      <c r="A73" s="705" t="s">
        <v>1151</v>
      </c>
      <c r="B73" s="705"/>
      <c r="C73" s="681">
        <v>391.88</v>
      </c>
      <c r="D73" s="682"/>
      <c r="E73" s="682"/>
      <c r="F73" s="682"/>
      <c r="G73" s="682"/>
      <c r="H73" s="682"/>
      <c r="I73" s="682"/>
      <c r="J73" s="683"/>
      <c r="K73" s="346">
        <v>1.78</v>
      </c>
      <c r="L73" s="681">
        <v>0.45</v>
      </c>
      <c r="M73" s="683"/>
      <c r="N73" s="707" t="s">
        <v>27</v>
      </c>
      <c r="O73" s="707"/>
      <c r="P73" s="710" t="s">
        <v>4</v>
      </c>
      <c r="Q73" s="710"/>
      <c r="R73" s="145" t="s">
        <v>52</v>
      </c>
      <c r="S73" s="73"/>
      <c r="T73" s="73"/>
      <c r="U73" s="73"/>
      <c r="V73" s="73"/>
      <c r="W73" s="73"/>
      <c r="Y73" s="73"/>
    </row>
    <row r="74" spans="1:28" ht="30.75" hidden="1" customHeight="1" x14ac:dyDescent="0.2">
      <c r="A74" s="705" t="s">
        <v>73</v>
      </c>
      <c r="B74" s="705"/>
      <c r="C74" s="713">
        <v>202.1</v>
      </c>
      <c r="D74" s="713"/>
      <c r="E74" s="713"/>
      <c r="F74" s="713"/>
      <c r="G74" s="713"/>
      <c r="H74" s="713"/>
      <c r="I74" s="713"/>
      <c r="J74" s="713"/>
      <c r="K74" s="146">
        <v>0.68</v>
      </c>
      <c r="L74" s="708">
        <v>0</v>
      </c>
      <c r="M74" s="708"/>
      <c r="N74" s="75"/>
      <c r="O74" s="142">
        <f>S71</f>
        <v>137204</v>
      </c>
      <c r="P74" s="707">
        <f>T71</f>
        <v>43247781</v>
      </c>
      <c r="Q74" s="707"/>
      <c r="S74" s="76"/>
    </row>
    <row r="75" spans="1:28" ht="27" hidden="1" customHeight="1" x14ac:dyDescent="0.2">
      <c r="A75" s="705" t="s">
        <v>69</v>
      </c>
      <c r="B75" s="705"/>
      <c r="C75" s="713">
        <f>C76+C77+C78</f>
        <v>91.555078762577565</v>
      </c>
      <c r="D75" s="713"/>
      <c r="E75" s="713"/>
      <c r="F75" s="713"/>
      <c r="G75" s="713"/>
      <c r="H75" s="713"/>
      <c r="I75" s="713"/>
      <c r="J75" s="713"/>
      <c r="K75" s="146">
        <f>K76+K77+K78</f>
        <v>0.29045936545370249</v>
      </c>
      <c r="L75" s="708">
        <f>U71/P72</f>
        <v>0</v>
      </c>
      <c r="M75" s="708"/>
      <c r="N75" s="75"/>
      <c r="O75" s="142">
        <f>U71</f>
        <v>0</v>
      </c>
      <c r="P75" s="707">
        <f>T72</f>
        <v>0</v>
      </c>
      <c r="Q75" s="707"/>
      <c r="S75" s="76"/>
    </row>
    <row r="76" spans="1:28" ht="36.75" customHeight="1" x14ac:dyDescent="0.2">
      <c r="A76" s="705" t="s">
        <v>72</v>
      </c>
      <c r="B76" s="705"/>
      <c r="C76" s="708">
        <f>P76/P72</f>
        <v>91.555078762577565</v>
      </c>
      <c r="D76" s="708"/>
      <c r="E76" s="708"/>
      <c r="F76" s="708"/>
      <c r="G76" s="708"/>
      <c r="H76" s="708"/>
      <c r="I76" s="708"/>
      <c r="J76" s="708"/>
      <c r="K76" s="147">
        <f>O76/P72</f>
        <v>0.29045936545370249</v>
      </c>
      <c r="L76" s="708">
        <f>U71/P72</f>
        <v>0</v>
      </c>
      <c r="M76" s="708"/>
      <c r="N76" s="142" t="s">
        <v>5</v>
      </c>
      <c r="O76" s="148">
        <f>+S71</f>
        <v>137204</v>
      </c>
      <c r="P76" s="709">
        <f>+T71</f>
        <v>43247781</v>
      </c>
      <c r="Q76" s="709"/>
      <c r="S76" s="76"/>
    </row>
    <row r="77" spans="1:28" ht="36.75" customHeight="1" x14ac:dyDescent="0.2">
      <c r="A77" s="705" t="s">
        <v>45</v>
      </c>
      <c r="B77" s="705"/>
      <c r="C77" s="708">
        <f>P77/P72</f>
        <v>0</v>
      </c>
      <c r="D77" s="708"/>
      <c r="E77" s="708"/>
      <c r="F77" s="708"/>
      <c r="G77" s="708"/>
      <c r="H77" s="708"/>
      <c r="I77" s="708"/>
      <c r="J77" s="708"/>
      <c r="K77" s="147">
        <f>O77/P72</f>
        <v>0</v>
      </c>
      <c r="L77" s="708">
        <v>0</v>
      </c>
      <c r="M77" s="708"/>
      <c r="N77" s="142" t="s">
        <v>3</v>
      </c>
      <c r="O77" s="148">
        <f>Y71</f>
        <v>0</v>
      </c>
      <c r="P77" s="709">
        <f>Z71</f>
        <v>0</v>
      </c>
      <c r="Q77" s="709"/>
    </row>
    <row r="78" spans="1:28" ht="33.75" hidden="1" customHeight="1" x14ac:dyDescent="0.2">
      <c r="A78" s="705" t="s">
        <v>65</v>
      </c>
      <c r="B78" s="705"/>
      <c r="C78" s="708">
        <f>P78/P72</f>
        <v>0</v>
      </c>
      <c r="D78" s="708"/>
      <c r="E78" s="708"/>
      <c r="F78" s="708"/>
      <c r="G78" s="708"/>
      <c r="H78" s="708"/>
      <c r="I78" s="708"/>
      <c r="J78" s="708"/>
      <c r="K78" s="147">
        <f>O78/P72</f>
        <v>0</v>
      </c>
      <c r="L78" s="708">
        <v>0</v>
      </c>
      <c r="M78" s="708"/>
      <c r="N78" s="142" t="s">
        <v>36</v>
      </c>
      <c r="O78" s="148">
        <f>W71</f>
        <v>0</v>
      </c>
      <c r="P78" s="709">
        <f>V71</f>
        <v>0</v>
      </c>
      <c r="Q78" s="709"/>
    </row>
    <row r="79" spans="1:28" ht="43.5" hidden="1" customHeight="1" x14ac:dyDescent="0.2">
      <c r="A79" s="705" t="s">
        <v>71</v>
      </c>
      <c r="B79" s="705"/>
      <c r="C79" s="708">
        <f>P79/P72</f>
        <v>0</v>
      </c>
      <c r="D79" s="708"/>
      <c r="E79" s="708"/>
      <c r="F79" s="708"/>
      <c r="G79" s="708"/>
      <c r="H79" s="708"/>
      <c r="I79" s="708"/>
      <c r="J79" s="708"/>
      <c r="K79" s="147">
        <f>O79/P72</f>
        <v>0</v>
      </c>
      <c r="L79" s="708">
        <v>0</v>
      </c>
      <c r="M79" s="708"/>
      <c r="N79" s="142" t="s">
        <v>36</v>
      </c>
      <c r="O79" s="148">
        <f>W71</f>
        <v>0</v>
      </c>
      <c r="P79" s="709">
        <f>V71</f>
        <v>0</v>
      </c>
      <c r="Q79" s="709"/>
    </row>
    <row r="80" spans="1:28" ht="30" customHeight="1" x14ac:dyDescent="0.2">
      <c r="A80" s="705" t="s">
        <v>70</v>
      </c>
      <c r="B80" s="705"/>
      <c r="C80" s="706">
        <v>0</v>
      </c>
      <c r="D80" s="706"/>
      <c r="E80" s="706"/>
      <c r="F80" s="706"/>
      <c r="G80" s="706"/>
      <c r="H80" s="706"/>
      <c r="I80" s="706"/>
      <c r="J80" s="706"/>
      <c r="K80" s="149">
        <v>0</v>
      </c>
      <c r="L80" s="706">
        <f>L76</f>
        <v>0</v>
      </c>
      <c r="M80" s="706"/>
      <c r="N80" s="142"/>
      <c r="O80" s="142"/>
      <c r="P80" s="707"/>
      <c r="Q80" s="707"/>
    </row>
    <row r="81" spans="1:28" ht="76.5" customHeight="1" x14ac:dyDescent="0.2">
      <c r="A81" s="77" t="s">
        <v>9</v>
      </c>
      <c r="B81" s="669" t="s">
        <v>1804</v>
      </c>
      <c r="C81" s="669"/>
      <c r="D81" s="669"/>
      <c r="E81" s="669"/>
      <c r="F81" s="669"/>
      <c r="G81" s="669"/>
      <c r="H81" s="669"/>
      <c r="I81" s="669"/>
      <c r="J81" s="669"/>
      <c r="K81" s="669"/>
      <c r="L81" s="669"/>
      <c r="M81" s="669"/>
      <c r="N81" s="669"/>
      <c r="O81" s="669"/>
      <c r="P81" s="669"/>
      <c r="Q81" s="669"/>
    </row>
    <row r="82" spans="1:28" ht="27.75" customHeight="1" x14ac:dyDescent="0.2">
      <c r="A82" s="77"/>
      <c r="B82" s="150"/>
      <c r="C82" s="78"/>
      <c r="D82" s="150"/>
      <c r="E82" s="79"/>
      <c r="F82" s="150"/>
      <c r="G82" s="150"/>
      <c r="H82" s="150"/>
      <c r="I82" s="150"/>
      <c r="J82" s="150"/>
      <c r="K82" s="150"/>
      <c r="L82" s="150"/>
      <c r="M82" s="150"/>
      <c r="N82" s="150"/>
      <c r="O82" s="150"/>
      <c r="P82" s="150"/>
      <c r="Q82" s="150"/>
    </row>
    <row r="83" spans="1:28" ht="8.25" customHeight="1" x14ac:dyDescent="0.2">
      <c r="A83" s="77"/>
      <c r="B83" s="150"/>
      <c r="C83" s="78"/>
      <c r="D83" s="150"/>
      <c r="E83" s="79"/>
      <c r="F83" s="150"/>
      <c r="G83" s="150"/>
      <c r="H83" s="150"/>
      <c r="I83" s="150"/>
      <c r="J83" s="150"/>
      <c r="K83" s="150"/>
      <c r="L83" s="150"/>
      <c r="M83" s="150"/>
      <c r="N83" s="150"/>
      <c r="O83" s="150"/>
      <c r="P83" s="150"/>
      <c r="Q83" s="150"/>
    </row>
    <row r="84" spans="1:28" ht="38.25" customHeight="1" x14ac:dyDescent="0.2">
      <c r="A84" s="692" t="s">
        <v>67</v>
      </c>
      <c r="B84" s="692"/>
      <c r="C84" s="77"/>
      <c r="D84" s="693" t="s">
        <v>54</v>
      </c>
      <c r="E84" s="693"/>
      <c r="F84" s="693"/>
      <c r="G84" s="693"/>
      <c r="H84" s="693"/>
      <c r="I84" s="693"/>
      <c r="J84" s="693"/>
      <c r="K84" s="151" t="s">
        <v>32</v>
      </c>
      <c r="L84" s="151"/>
      <c r="M84" s="693" t="s">
        <v>1835</v>
      </c>
      <c r="N84" s="693"/>
      <c r="O84" s="693"/>
      <c r="P84" s="693"/>
      <c r="Q84" s="693"/>
    </row>
    <row r="85" spans="1:28" ht="132.75" customHeight="1" x14ac:dyDescent="0.25">
      <c r="A85" s="694" t="s">
        <v>86</v>
      </c>
      <c r="B85" s="694"/>
      <c r="C85" s="694"/>
      <c r="D85" s="704" t="s">
        <v>55</v>
      </c>
      <c r="E85" s="704"/>
      <c r="F85" s="704"/>
      <c r="G85" s="704"/>
      <c r="H85" s="704"/>
      <c r="I85" s="704"/>
      <c r="J85" s="704"/>
      <c r="K85" s="696" t="s">
        <v>1728</v>
      </c>
      <c r="L85" s="151"/>
      <c r="M85" s="693" t="s">
        <v>82</v>
      </c>
      <c r="N85" s="693"/>
      <c r="O85" s="693"/>
      <c r="P85" s="693"/>
      <c r="Q85" s="693"/>
    </row>
    <row r="86" spans="1:28" ht="5.25" customHeight="1" x14ac:dyDescent="0.2">
      <c r="A86" s="80"/>
      <c r="B86" s="152"/>
      <c r="C86" s="80"/>
      <c r="D86" s="81"/>
      <c r="E86" s="82"/>
      <c r="F86" s="151"/>
      <c r="G86" s="151"/>
      <c r="H86" s="151"/>
      <c r="I86" s="151"/>
      <c r="J86" s="151"/>
      <c r="K86" s="696"/>
      <c r="L86" s="151"/>
      <c r="M86" s="693"/>
      <c r="N86" s="693"/>
      <c r="O86" s="693"/>
      <c r="P86" s="693"/>
      <c r="Q86" s="693"/>
    </row>
    <row r="87" spans="1:28" s="145" customFormat="1" x14ac:dyDescent="0.2">
      <c r="B87" s="52"/>
      <c r="D87" s="83"/>
      <c r="E87" s="84"/>
      <c r="K87" s="52"/>
      <c r="M87" s="85"/>
      <c r="N87" s="52"/>
      <c r="O87" s="52"/>
      <c r="P87" s="52"/>
      <c r="Q87" s="52"/>
      <c r="S87" s="32"/>
      <c r="T87" s="32"/>
      <c r="U87" s="32"/>
      <c r="V87" s="32"/>
      <c r="W87" s="32"/>
      <c r="X87" s="32"/>
      <c r="Y87" s="32"/>
      <c r="Z87" s="32"/>
      <c r="AA87" s="32"/>
      <c r="AB87" s="32"/>
    </row>
    <row r="88" spans="1:28" s="145" customFormat="1" x14ac:dyDescent="0.2">
      <c r="B88" s="52"/>
      <c r="D88" s="83"/>
      <c r="E88" s="84"/>
      <c r="K88" s="52"/>
      <c r="M88" s="85"/>
      <c r="N88" s="52"/>
      <c r="O88" s="52"/>
      <c r="P88" s="52"/>
      <c r="Q88" s="52"/>
      <c r="S88" s="32"/>
      <c r="T88" s="32"/>
      <c r="U88" s="32"/>
      <c r="V88" s="32"/>
      <c r="W88" s="32"/>
      <c r="X88" s="32"/>
      <c r="Y88" s="32"/>
      <c r="Z88" s="32"/>
      <c r="AA88" s="32"/>
      <c r="AB88" s="32"/>
    </row>
    <row r="95" spans="1:28" s="118" customFormat="1" ht="34.5" hidden="1" customHeight="1" x14ac:dyDescent="0.25">
      <c r="A95" s="105">
        <v>11</v>
      </c>
      <c r="B95" s="433" t="s">
        <v>1704</v>
      </c>
      <c r="C95" s="434" t="s">
        <v>1</v>
      </c>
      <c r="D95" s="435">
        <v>3</v>
      </c>
      <c r="E95" s="436"/>
      <c r="F95" s="437">
        <v>0.45833333333333298</v>
      </c>
      <c r="G95" s="438">
        <v>18</v>
      </c>
      <c r="H95" s="437">
        <v>0.70833333333333304</v>
      </c>
      <c r="I95" s="438">
        <f>+G95</f>
        <v>18</v>
      </c>
      <c r="J95" s="437"/>
      <c r="K95" s="439" t="s">
        <v>1688</v>
      </c>
      <c r="L95" s="437"/>
      <c r="M95" s="439" t="s">
        <v>1710</v>
      </c>
      <c r="N95" s="440">
        <f>VALUE(DAY(I95)*24*60+VALUE(HOUR(H95)*60+MINUTE(H95)))-SUM(VALUE(DAY(G95)*24*60+VALUE(HOUR(F95)*60+MINUTE(F95))))</f>
        <v>360</v>
      </c>
      <c r="O95" s="105">
        <v>3885</v>
      </c>
      <c r="P95" s="438">
        <f>O95*N95</f>
        <v>1398600</v>
      </c>
      <c r="Q95" s="105">
        <v>2</v>
      </c>
      <c r="R95" s="113"/>
      <c r="S95" s="114">
        <f t="shared" ref="S95:T98" si="40">O95</f>
        <v>3885</v>
      </c>
      <c r="T95" s="114">
        <f t="shared" si="40"/>
        <v>1398600</v>
      </c>
      <c r="U95" s="115"/>
      <c r="V95" s="115"/>
      <c r="W95" s="115"/>
      <c r="X95" s="115"/>
      <c r="Y95" s="116"/>
      <c r="Z95" s="117"/>
      <c r="AA95" s="117"/>
    </row>
    <row r="96" spans="1:28" s="118" customFormat="1" ht="29.25" hidden="1" customHeight="1" x14ac:dyDescent="0.25">
      <c r="A96" s="105">
        <v>12</v>
      </c>
      <c r="B96" s="433" t="s">
        <v>1705</v>
      </c>
      <c r="C96" s="434" t="s">
        <v>58</v>
      </c>
      <c r="D96" s="435">
        <v>2</v>
      </c>
      <c r="E96" s="436"/>
      <c r="F96" s="437">
        <v>0.45833333333333298</v>
      </c>
      <c r="G96" s="438">
        <v>18</v>
      </c>
      <c r="H96" s="437">
        <v>0.70833333333333304</v>
      </c>
      <c r="I96" s="438">
        <f>+G96</f>
        <v>18</v>
      </c>
      <c r="J96" s="437"/>
      <c r="K96" s="439" t="s">
        <v>1688</v>
      </c>
      <c r="L96" s="437"/>
      <c r="M96" s="439" t="s">
        <v>1711</v>
      </c>
      <c r="N96" s="440">
        <f>VALUE(DAY(I96)*24*60+VALUE(HOUR(H96)*60+MINUTE(H96)))-SUM(VALUE(DAY(G96)*24*60+VALUE(HOUR(F96)*60+MINUTE(F96))))</f>
        <v>360</v>
      </c>
      <c r="O96" s="105">
        <v>3284</v>
      </c>
      <c r="P96" s="438">
        <f>O96*N96</f>
        <v>1182240</v>
      </c>
      <c r="Q96" s="105">
        <v>2</v>
      </c>
      <c r="R96" s="113"/>
      <c r="S96" s="114">
        <f t="shared" si="40"/>
        <v>3284</v>
      </c>
      <c r="T96" s="114">
        <f t="shared" si="40"/>
        <v>1182240</v>
      </c>
      <c r="U96" s="115"/>
      <c r="V96" s="115"/>
      <c r="W96" s="115"/>
      <c r="X96" s="115"/>
      <c r="Y96" s="116"/>
      <c r="Z96" s="117"/>
      <c r="AA96" s="117"/>
    </row>
    <row r="97" spans="1:27" s="118" customFormat="1" ht="29.25" hidden="1" customHeight="1" x14ac:dyDescent="0.25">
      <c r="A97" s="105">
        <v>13</v>
      </c>
      <c r="B97" s="433" t="s">
        <v>1706</v>
      </c>
      <c r="C97" s="434" t="s">
        <v>1</v>
      </c>
      <c r="D97" s="435">
        <v>2</v>
      </c>
      <c r="E97" s="436"/>
      <c r="F97" s="437">
        <v>0.45833333333333298</v>
      </c>
      <c r="G97" s="438">
        <v>18</v>
      </c>
      <c r="H97" s="437">
        <v>0.70833333333333304</v>
      </c>
      <c r="I97" s="438">
        <f>+G97</f>
        <v>18</v>
      </c>
      <c r="J97" s="437"/>
      <c r="K97" s="439" t="s">
        <v>1688</v>
      </c>
      <c r="L97" s="437"/>
      <c r="M97" s="439" t="s">
        <v>193</v>
      </c>
      <c r="N97" s="440">
        <f>VALUE(DAY(I97)*24*60+VALUE(HOUR(H97)*60+MINUTE(H97)))-SUM(VALUE(DAY(G97)*24*60+VALUE(HOUR(F97)*60+MINUTE(F97))))</f>
        <v>360</v>
      </c>
      <c r="O97" s="105">
        <v>1325</v>
      </c>
      <c r="P97" s="438">
        <f>O97*N97</f>
        <v>477000</v>
      </c>
      <c r="Q97" s="105">
        <v>2</v>
      </c>
      <c r="R97" s="113"/>
      <c r="S97" s="114">
        <f t="shared" si="40"/>
        <v>1325</v>
      </c>
      <c r="T97" s="114">
        <f t="shared" si="40"/>
        <v>477000</v>
      </c>
      <c r="U97" s="115"/>
      <c r="V97" s="115"/>
      <c r="W97" s="115"/>
      <c r="X97" s="115"/>
      <c r="Y97" s="116"/>
      <c r="Z97" s="117"/>
      <c r="AA97" s="117"/>
    </row>
    <row r="98" spans="1:27" s="118" customFormat="1" ht="29.25" hidden="1" customHeight="1" x14ac:dyDescent="0.25">
      <c r="A98" s="105">
        <v>14</v>
      </c>
      <c r="B98" s="433" t="s">
        <v>1707</v>
      </c>
      <c r="C98" s="434" t="s">
        <v>57</v>
      </c>
      <c r="D98" s="435">
        <v>2</v>
      </c>
      <c r="E98" s="436"/>
      <c r="F98" s="437">
        <v>0.45833333333333298</v>
      </c>
      <c r="G98" s="438">
        <v>18</v>
      </c>
      <c r="H98" s="437">
        <v>0.70833333333333304</v>
      </c>
      <c r="I98" s="438">
        <f>+G98</f>
        <v>18</v>
      </c>
      <c r="J98" s="437"/>
      <c r="K98" s="439" t="s">
        <v>1688</v>
      </c>
      <c r="L98" s="437"/>
      <c r="M98" s="439" t="s">
        <v>1712</v>
      </c>
      <c r="N98" s="440">
        <f>VALUE(DAY(I98)*24*60+VALUE(HOUR(H98)*60+MINUTE(H98)))-SUM(VALUE(DAY(G98)*24*60+VALUE(HOUR(F98)*60+MINUTE(F98))))</f>
        <v>360</v>
      </c>
      <c r="O98" s="105">
        <v>1593</v>
      </c>
      <c r="P98" s="438">
        <f>O98*N98</f>
        <v>573480</v>
      </c>
      <c r="Q98" s="105">
        <v>2</v>
      </c>
      <c r="R98" s="113"/>
      <c r="S98" s="114">
        <f t="shared" si="40"/>
        <v>1593</v>
      </c>
      <c r="T98" s="114">
        <f t="shared" si="40"/>
        <v>573480</v>
      </c>
      <c r="U98" s="115"/>
      <c r="V98" s="115"/>
      <c r="W98" s="115"/>
      <c r="X98" s="115"/>
      <c r="Y98" s="116"/>
      <c r="Z98" s="117"/>
      <c r="AA98" s="117"/>
    </row>
  </sheetData>
  <protectedRanges>
    <protectedRange sqref="L15:L16 L48:L49" name="Range1_6_2_1_1_1_1_1_1"/>
    <protectedRange sqref="M95:M98 M17:M29 M56:M70" name="Range1_6_2_2_1_1_3_1_1_1_1"/>
    <protectedRange sqref="M31" name="Range1_6_2_2_1_1_3_1_1_1_1_1"/>
    <protectedRange sqref="M30" name="Range1_6_2_2_1_1_3_1_1_1_1_2"/>
    <protectedRange sqref="M51:M52" name="Range1_6_2_2_1_1_3_1_1_1_1_5"/>
    <protectedRange sqref="M32:M34" name="Range1_6_2_2_1_1_3_1_1_1_1_6"/>
    <protectedRange sqref="M35" name="Range1_6_2_2_1_1_3_1_1_1_1_7"/>
    <protectedRange sqref="M37:M46" name="Range1_6_2_2_1_1_3_1_1_1_1_8"/>
    <protectedRange sqref="M36" name="Range1_6_2_2_1_1_3_1_1_1_1_9"/>
    <protectedRange sqref="M50" name="Range1_6_2_2_1_1_3_1_1_1_1_10"/>
    <protectedRange sqref="M53:M54" name="Range1_6_2_2_1_1_3_1_1_1_1_11"/>
    <protectedRange sqref="M55" name="Range1_6_2_2_1_1_3_1_1_1_1_12"/>
  </protectedRanges>
  <mergeCells count="76">
    <mergeCell ref="B81:Q81"/>
    <mergeCell ref="A84:B84"/>
    <mergeCell ref="D84:J84"/>
    <mergeCell ref="M84:Q84"/>
    <mergeCell ref="A85:C85"/>
    <mergeCell ref="D85:J85"/>
    <mergeCell ref="K85:K86"/>
    <mergeCell ref="M85:Q86"/>
    <mergeCell ref="A79:B79"/>
    <mergeCell ref="C79:J79"/>
    <mergeCell ref="L79:M79"/>
    <mergeCell ref="P79:Q79"/>
    <mergeCell ref="A80:B80"/>
    <mergeCell ref="C80:J80"/>
    <mergeCell ref="L80:M80"/>
    <mergeCell ref="P80:Q80"/>
    <mergeCell ref="A77:B77"/>
    <mergeCell ref="C77:J77"/>
    <mergeCell ref="L77:M77"/>
    <mergeCell ref="P77:Q77"/>
    <mergeCell ref="A78:B78"/>
    <mergeCell ref="C78:J78"/>
    <mergeCell ref="L78:M78"/>
    <mergeCell ref="P78:Q78"/>
    <mergeCell ref="A75:B75"/>
    <mergeCell ref="C75:J75"/>
    <mergeCell ref="L75:M75"/>
    <mergeCell ref="P75:Q75"/>
    <mergeCell ref="A76:B76"/>
    <mergeCell ref="C76:J76"/>
    <mergeCell ref="L76:M76"/>
    <mergeCell ref="P76:Q76"/>
    <mergeCell ref="A74:B74"/>
    <mergeCell ref="C74:J74"/>
    <mergeCell ref="L74:M74"/>
    <mergeCell ref="P74:Q74"/>
    <mergeCell ref="B71:Q71"/>
    <mergeCell ref="A72:B72"/>
    <mergeCell ref="C72:J72"/>
    <mergeCell ref="L72:M72"/>
    <mergeCell ref="N72:O72"/>
    <mergeCell ref="P72:Q72"/>
    <mergeCell ref="A73:B73"/>
    <mergeCell ref="C73:J73"/>
    <mergeCell ref="L73:M73"/>
    <mergeCell ref="N73:O73"/>
    <mergeCell ref="P73:Q73"/>
    <mergeCell ref="B13:C13"/>
    <mergeCell ref="A14:Q14"/>
    <mergeCell ref="B16:Q16"/>
    <mergeCell ref="A47:Q47"/>
    <mergeCell ref="B49:Q49"/>
    <mergeCell ref="X8:Y8"/>
    <mergeCell ref="J7:J9"/>
    <mergeCell ref="K7:L8"/>
    <mergeCell ref="M7:M9"/>
    <mergeCell ref="N7:N9"/>
    <mergeCell ref="O7:O9"/>
    <mergeCell ref="P7:P9"/>
    <mergeCell ref="Q7:Q9"/>
    <mergeCell ref="R7:R9"/>
    <mergeCell ref="V8:W8"/>
    <mergeCell ref="B6:F6"/>
    <mergeCell ref="A7:A9"/>
    <mergeCell ref="B7:B9"/>
    <mergeCell ref="C7:C9"/>
    <mergeCell ref="D7:D9"/>
    <mergeCell ref="F7:I7"/>
    <mergeCell ref="F8:G8"/>
    <mergeCell ref="H8:I8"/>
    <mergeCell ref="B5:Q5"/>
    <mergeCell ref="L1:Q1"/>
    <mergeCell ref="A2:F2"/>
    <mergeCell ref="G2:Q2"/>
    <mergeCell ref="B3:P3"/>
    <mergeCell ref="B4:Q4"/>
  </mergeCells>
  <conditionalFormatting sqref="A15">
    <cfRule type="duplicateValues" dxfId="1569" priority="32" stopIfTrue="1"/>
  </conditionalFormatting>
  <conditionalFormatting sqref="A16">
    <cfRule type="duplicateValues" dxfId="1568" priority="28" stopIfTrue="1"/>
  </conditionalFormatting>
  <conditionalFormatting sqref="A48">
    <cfRule type="duplicateValues" dxfId="1567" priority="23" stopIfTrue="1"/>
  </conditionalFormatting>
  <conditionalFormatting sqref="A49">
    <cfRule type="duplicateValues" dxfId="1566" priority="22" stopIfTrue="1"/>
  </conditionalFormatting>
  <conditionalFormatting sqref="B12">
    <cfRule type="duplicateValues" dxfId="1565" priority="37" stopIfTrue="1"/>
  </conditionalFormatting>
  <conditionalFormatting sqref="B15">
    <cfRule type="duplicateValues" dxfId="1564" priority="33" stopIfTrue="1"/>
    <cfRule type="duplicateValues" dxfId="1563" priority="35" stopIfTrue="1"/>
    <cfRule type="duplicateValues" dxfId="1562" priority="36" stopIfTrue="1"/>
  </conditionalFormatting>
  <conditionalFormatting sqref="B16">
    <cfRule type="duplicateValues" dxfId="1561" priority="29" stopIfTrue="1"/>
    <cfRule type="duplicateValues" dxfId="1560" priority="30" stopIfTrue="1"/>
    <cfRule type="duplicateValues" dxfId="1559" priority="31" stopIfTrue="1"/>
  </conditionalFormatting>
  <conditionalFormatting sqref="B48">
    <cfRule type="duplicateValues" dxfId="1558" priority="24" stopIfTrue="1"/>
    <cfRule type="duplicateValues" dxfId="1557" priority="26" stopIfTrue="1"/>
    <cfRule type="duplicateValues" dxfId="1556" priority="27" stopIfTrue="1"/>
  </conditionalFormatting>
  <conditionalFormatting sqref="B49">
    <cfRule type="duplicateValues" dxfId="1555" priority="19" stopIfTrue="1"/>
    <cfRule type="duplicateValues" dxfId="1554" priority="20" stopIfTrue="1"/>
    <cfRule type="duplicateValues" dxfId="1553" priority="21" stopIfTrue="1"/>
  </conditionalFormatting>
  <conditionalFormatting sqref="B76:B88">
    <cfRule type="duplicateValues" dxfId="1552" priority="124" stopIfTrue="1"/>
  </conditionalFormatting>
  <conditionalFormatting sqref="B80">
    <cfRule type="duplicateValues" dxfId="1551" priority="46" stopIfTrue="1"/>
  </conditionalFormatting>
  <conditionalFormatting sqref="B87:B88 B236">
    <cfRule type="duplicateValues" dxfId="1550" priority="123" stopIfTrue="1"/>
  </conditionalFormatting>
  <conditionalFormatting sqref="B140:B142">
    <cfRule type="duplicateValues" dxfId="1549" priority="86" stopIfTrue="1"/>
  </conditionalFormatting>
  <conditionalFormatting sqref="B143:B144">
    <cfRule type="duplicateValues" dxfId="1548" priority="87" stopIfTrue="1"/>
  </conditionalFormatting>
  <conditionalFormatting sqref="B145:B146">
    <cfRule type="duplicateValues" dxfId="1547" priority="85" stopIfTrue="1"/>
  </conditionalFormatting>
  <conditionalFormatting sqref="B147">
    <cfRule type="duplicateValues" dxfId="1546" priority="84" stopIfTrue="1"/>
  </conditionalFormatting>
  <conditionalFormatting sqref="B165">
    <cfRule type="duplicateValues" dxfId="1545" priority="109" stopIfTrue="1"/>
  </conditionalFormatting>
  <conditionalFormatting sqref="B168:B170">
    <cfRule type="duplicateValues" dxfId="1544" priority="49" stopIfTrue="1"/>
  </conditionalFormatting>
  <conditionalFormatting sqref="B171:B172">
    <cfRule type="duplicateValues" dxfId="1543" priority="50" stopIfTrue="1"/>
  </conditionalFormatting>
  <conditionalFormatting sqref="B173:B174">
    <cfRule type="duplicateValues" dxfId="1542" priority="48" stopIfTrue="1"/>
  </conditionalFormatting>
  <conditionalFormatting sqref="B175">
    <cfRule type="duplicateValues" dxfId="1541" priority="47" stopIfTrue="1"/>
  </conditionalFormatting>
  <conditionalFormatting sqref="B189:B206 B211:B268 B271">
    <cfRule type="duplicateValues" dxfId="1540" priority="110" stopIfTrue="1"/>
  </conditionalFormatting>
  <conditionalFormatting sqref="B193">
    <cfRule type="duplicateValues" dxfId="1539" priority="70" stopIfTrue="1"/>
  </conditionalFormatting>
  <conditionalFormatting sqref="B208">
    <cfRule type="duplicateValues" dxfId="1538" priority="42" stopIfTrue="1"/>
    <cfRule type="duplicateValues" dxfId="1537" priority="98" stopIfTrue="1"/>
  </conditionalFormatting>
  <conditionalFormatting sqref="B217:B234 B239:B296 B299">
    <cfRule type="duplicateValues" dxfId="1536" priority="71" stopIfTrue="1"/>
  </conditionalFormatting>
  <conditionalFormatting sqref="B236">
    <cfRule type="duplicateValues" dxfId="1535" priority="38" stopIfTrue="1"/>
  </conditionalFormatting>
  <conditionalFormatting sqref="B249">
    <cfRule type="duplicateValues" dxfId="1534" priority="107" stopIfTrue="1"/>
  </conditionalFormatting>
  <conditionalFormatting sqref="B250">
    <cfRule type="duplicateValues" dxfId="1533" priority="108" stopIfTrue="1"/>
  </conditionalFormatting>
  <conditionalFormatting sqref="B251">
    <cfRule type="duplicateValues" dxfId="1532" priority="106" stopIfTrue="1"/>
  </conditionalFormatting>
  <conditionalFormatting sqref="B252">
    <cfRule type="duplicateValues" dxfId="1531" priority="101" stopIfTrue="1"/>
  </conditionalFormatting>
  <conditionalFormatting sqref="B253">
    <cfRule type="duplicateValues" dxfId="1530" priority="102" stopIfTrue="1"/>
  </conditionalFormatting>
  <conditionalFormatting sqref="B254">
    <cfRule type="duplicateValues" dxfId="1529" priority="100" stopIfTrue="1"/>
  </conditionalFormatting>
  <conditionalFormatting sqref="B255">
    <cfRule type="duplicateValues" dxfId="1528" priority="94" stopIfTrue="1"/>
  </conditionalFormatting>
  <conditionalFormatting sqref="B255:B257 B259">
    <cfRule type="duplicateValues" dxfId="1527" priority="103" stopIfTrue="1"/>
  </conditionalFormatting>
  <conditionalFormatting sqref="B256">
    <cfRule type="duplicateValues" dxfId="1526" priority="93" stopIfTrue="1"/>
  </conditionalFormatting>
  <conditionalFormatting sqref="B257">
    <cfRule type="duplicateValues" dxfId="1525" priority="97" stopIfTrue="1"/>
  </conditionalFormatting>
  <conditionalFormatting sqref="B258 B266">
    <cfRule type="duplicateValues" dxfId="1524" priority="105" stopIfTrue="1"/>
  </conditionalFormatting>
  <conditionalFormatting sqref="B258">
    <cfRule type="duplicateValues" dxfId="1523" priority="89" stopIfTrue="1"/>
  </conditionalFormatting>
  <conditionalFormatting sqref="B258:B260">
    <cfRule type="duplicateValues" dxfId="1522" priority="96" stopIfTrue="1"/>
  </conditionalFormatting>
  <conditionalFormatting sqref="B259">
    <cfRule type="duplicateValues" dxfId="1521" priority="88" stopIfTrue="1"/>
  </conditionalFormatting>
  <conditionalFormatting sqref="B260">
    <cfRule type="duplicateValues" dxfId="1520" priority="99" stopIfTrue="1"/>
  </conditionalFormatting>
  <conditionalFormatting sqref="B261:B262">
    <cfRule type="duplicateValues" dxfId="1519" priority="104" stopIfTrue="1"/>
  </conditionalFormatting>
  <conditionalFormatting sqref="B262:B264 B266">
    <cfRule type="duplicateValues" dxfId="1518" priority="90" stopIfTrue="1"/>
  </conditionalFormatting>
  <conditionalFormatting sqref="B265 B275">
    <cfRule type="duplicateValues" dxfId="1517" priority="92" stopIfTrue="1"/>
  </conditionalFormatting>
  <conditionalFormatting sqref="B266">
    <cfRule type="duplicateValues" dxfId="1516" priority="43" stopIfTrue="1"/>
  </conditionalFormatting>
  <conditionalFormatting sqref="B270:B271">
    <cfRule type="duplicateValues" dxfId="1515" priority="91" stopIfTrue="1"/>
  </conditionalFormatting>
  <conditionalFormatting sqref="B271">
    <cfRule type="duplicateValues" dxfId="1514" priority="44" stopIfTrue="1"/>
  </conditionalFormatting>
  <conditionalFormatting sqref="B272">
    <cfRule type="duplicateValues" dxfId="1513" priority="121" stopIfTrue="1"/>
  </conditionalFormatting>
  <conditionalFormatting sqref="B273">
    <cfRule type="duplicateValues" dxfId="1512" priority="117" stopIfTrue="1"/>
  </conditionalFormatting>
  <conditionalFormatting sqref="B274">
    <cfRule type="duplicateValues" dxfId="1511" priority="116" stopIfTrue="1"/>
  </conditionalFormatting>
  <conditionalFormatting sqref="B275">
    <cfRule type="duplicateValues" dxfId="1510" priority="122" stopIfTrue="1"/>
  </conditionalFormatting>
  <conditionalFormatting sqref="B276">
    <cfRule type="duplicateValues" dxfId="1509" priority="112" stopIfTrue="1"/>
  </conditionalFormatting>
  <conditionalFormatting sqref="B276:B278">
    <cfRule type="duplicateValues" dxfId="1508" priority="120" stopIfTrue="1"/>
  </conditionalFormatting>
  <conditionalFormatting sqref="B277">
    <cfRule type="duplicateValues" dxfId="1507" priority="111" stopIfTrue="1"/>
  </conditionalFormatting>
  <conditionalFormatting sqref="B278">
    <cfRule type="duplicateValues" dxfId="1506" priority="69" stopIfTrue="1"/>
  </conditionalFormatting>
  <conditionalFormatting sqref="B279">
    <cfRule type="duplicateValues" dxfId="1505" priority="68" stopIfTrue="1"/>
  </conditionalFormatting>
  <conditionalFormatting sqref="B280">
    <cfRule type="duplicateValues" dxfId="1504" priority="63" stopIfTrue="1"/>
  </conditionalFormatting>
  <conditionalFormatting sqref="B280:B282 B284">
    <cfRule type="duplicateValues" dxfId="1503" priority="113" stopIfTrue="1"/>
  </conditionalFormatting>
  <conditionalFormatting sqref="B281">
    <cfRule type="duplicateValues" dxfId="1502" priority="64" stopIfTrue="1"/>
  </conditionalFormatting>
  <conditionalFormatting sqref="B282">
    <cfRule type="duplicateValues" dxfId="1501" priority="62" stopIfTrue="1"/>
  </conditionalFormatting>
  <conditionalFormatting sqref="B283 B293">
    <cfRule type="duplicateValues" dxfId="1500" priority="115" stopIfTrue="1"/>
  </conditionalFormatting>
  <conditionalFormatting sqref="B283">
    <cfRule type="duplicateValues" dxfId="1499" priority="57" stopIfTrue="1"/>
  </conditionalFormatting>
  <conditionalFormatting sqref="B283:B285 B287">
    <cfRule type="duplicateValues" dxfId="1498" priority="65" stopIfTrue="1"/>
  </conditionalFormatting>
  <conditionalFormatting sqref="B284">
    <cfRule type="duplicateValues" dxfId="1497" priority="56" stopIfTrue="1"/>
  </conditionalFormatting>
  <conditionalFormatting sqref="B285">
    <cfRule type="duplicateValues" dxfId="1496" priority="60" stopIfTrue="1"/>
  </conditionalFormatting>
  <conditionalFormatting sqref="B286 B294">
    <cfRule type="duplicateValues" dxfId="1495" priority="67" stopIfTrue="1"/>
  </conditionalFormatting>
  <conditionalFormatting sqref="B286">
    <cfRule type="duplicateValues" dxfId="1494" priority="52" stopIfTrue="1"/>
  </conditionalFormatting>
  <conditionalFormatting sqref="B286:B288">
    <cfRule type="duplicateValues" dxfId="1493" priority="59" stopIfTrue="1"/>
  </conditionalFormatting>
  <conditionalFormatting sqref="B287">
    <cfRule type="duplicateValues" dxfId="1492" priority="51" stopIfTrue="1"/>
  </conditionalFormatting>
  <conditionalFormatting sqref="B288">
    <cfRule type="duplicateValues" dxfId="1491" priority="61" stopIfTrue="1"/>
  </conditionalFormatting>
  <conditionalFormatting sqref="B288:B289">
    <cfRule type="duplicateValues" dxfId="1490" priority="114" stopIfTrue="1"/>
  </conditionalFormatting>
  <conditionalFormatting sqref="B289:B290">
    <cfRule type="duplicateValues" dxfId="1489" priority="66" stopIfTrue="1"/>
  </conditionalFormatting>
  <conditionalFormatting sqref="B290:B292 B294">
    <cfRule type="duplicateValues" dxfId="1488" priority="53" stopIfTrue="1"/>
  </conditionalFormatting>
  <conditionalFormatting sqref="B293 B303">
    <cfRule type="duplicateValues" dxfId="1487" priority="55" stopIfTrue="1"/>
  </conditionalFormatting>
  <conditionalFormatting sqref="B293">
    <cfRule type="duplicateValues" dxfId="1486" priority="45" stopIfTrue="1"/>
  </conditionalFormatting>
  <conditionalFormatting sqref="B294">
    <cfRule type="duplicateValues" dxfId="1485" priority="118" stopIfTrue="1"/>
  </conditionalFormatting>
  <conditionalFormatting sqref="B296">
    <cfRule type="duplicateValues" dxfId="1484" priority="95" stopIfTrue="1"/>
  </conditionalFormatting>
  <conditionalFormatting sqref="B298:B299">
    <cfRule type="duplicateValues" dxfId="1483" priority="54" stopIfTrue="1"/>
  </conditionalFormatting>
  <conditionalFormatting sqref="B299">
    <cfRule type="duplicateValues" dxfId="1482" priority="39" stopIfTrue="1"/>
  </conditionalFormatting>
  <conditionalFormatting sqref="B300">
    <cfRule type="duplicateValues" dxfId="1481" priority="82" stopIfTrue="1"/>
  </conditionalFormatting>
  <conditionalFormatting sqref="B301">
    <cfRule type="duplicateValues" dxfId="1480" priority="78" stopIfTrue="1"/>
  </conditionalFormatting>
  <conditionalFormatting sqref="B302">
    <cfRule type="duplicateValues" dxfId="1479" priority="77" stopIfTrue="1"/>
  </conditionalFormatting>
  <conditionalFormatting sqref="B303">
    <cfRule type="duplicateValues" dxfId="1478" priority="83" stopIfTrue="1"/>
  </conditionalFormatting>
  <conditionalFormatting sqref="B304">
    <cfRule type="duplicateValues" dxfId="1477" priority="73" stopIfTrue="1"/>
  </conditionalFormatting>
  <conditionalFormatting sqref="B304:B306">
    <cfRule type="duplicateValues" dxfId="1476" priority="81" stopIfTrue="1"/>
  </conditionalFormatting>
  <conditionalFormatting sqref="B305">
    <cfRule type="duplicateValues" dxfId="1475" priority="72" stopIfTrue="1"/>
  </conditionalFormatting>
  <conditionalFormatting sqref="B308:B310 B312">
    <cfRule type="duplicateValues" dxfId="1474" priority="74" stopIfTrue="1"/>
  </conditionalFormatting>
  <conditionalFormatting sqref="B311 B321">
    <cfRule type="duplicateValues" dxfId="1473" priority="76" stopIfTrue="1"/>
  </conditionalFormatting>
  <conditionalFormatting sqref="B312">
    <cfRule type="duplicateValues" dxfId="1472" priority="40" stopIfTrue="1"/>
  </conditionalFormatting>
  <conditionalFormatting sqref="B314">
    <cfRule type="duplicateValues" dxfId="1471" priority="119" stopIfTrue="1"/>
  </conditionalFormatting>
  <conditionalFormatting sqref="B316:B317">
    <cfRule type="duplicateValues" dxfId="1470" priority="75" stopIfTrue="1"/>
  </conditionalFormatting>
  <conditionalFormatting sqref="B321">
    <cfRule type="duplicateValues" dxfId="1469" priority="41" stopIfTrue="1"/>
  </conditionalFormatting>
  <conditionalFormatting sqref="B322">
    <cfRule type="duplicateValues" dxfId="1468" priority="79" stopIfTrue="1"/>
  </conditionalFormatting>
  <conditionalFormatting sqref="B324">
    <cfRule type="duplicateValues" dxfId="1467" priority="58" stopIfTrue="1"/>
  </conditionalFormatting>
  <conditionalFormatting sqref="B342">
    <cfRule type="duplicateValues" dxfId="1466" priority="80" stopIfTrue="1"/>
  </conditionalFormatting>
  <conditionalFormatting sqref="D15:E15">
    <cfRule type="cellIs" dxfId="1465" priority="34" operator="equal">
      <formula>0</formula>
    </cfRule>
  </conditionalFormatting>
  <conditionalFormatting sqref="D48:E48">
    <cfRule type="cellIs" dxfId="1464" priority="25" operator="equal">
      <formula>0</formula>
    </cfRule>
  </conditionalFormatting>
  <dataValidations disablePrompts="1" count="2">
    <dataValidation type="list" allowBlank="1" showInputMessage="1" showErrorMessage="1" sqref="J11" xr:uid="{00000000-0002-0000-0C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13 J17:J46 J95:J98 J50:J70" xr:uid="{00000000-0002-0000-0C00-000001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61" fitToHeight="0" orientation="landscape" r:id="rId1"/>
  <headerFooter>
    <oddFooter>&amp;CPage&amp;P</oddFooter>
  </headerFooter>
  <rowBreaks count="3" manualBreakCount="3">
    <brk id="29" max="16" man="1"/>
    <brk id="51" max="16" man="1"/>
    <brk id="80" max="16" man="1"/>
  </rowBreaks>
  <colBreaks count="1" manualBreakCount="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21"/>
  <sheetViews>
    <sheetView tabSelected="1" zoomScale="70" zoomScaleNormal="70" zoomScaleSheetLayoutView="85" workbookViewId="0">
      <selection activeCell="G6" sqref="G6"/>
    </sheetView>
  </sheetViews>
  <sheetFormatPr defaultColWidth="9.140625" defaultRowHeight="15" x14ac:dyDescent="0.25"/>
  <cols>
    <col min="1" max="1" width="5.85546875" style="576" customWidth="1"/>
    <col min="2" max="2" width="35.28515625" style="552" customWidth="1"/>
    <col min="3" max="3" width="15.28515625" style="577" customWidth="1"/>
    <col min="4" max="4" width="13.140625" style="578" customWidth="1"/>
    <col min="5" max="5" width="13.28515625" style="579" customWidth="1"/>
    <col min="6" max="6" width="13.28515625" style="548" customWidth="1"/>
    <col min="7" max="7" width="13.28515625" style="579" customWidth="1"/>
    <col min="8" max="8" width="10.85546875" style="548" customWidth="1"/>
    <col min="9" max="9" width="12.140625" style="577" customWidth="1"/>
    <col min="10" max="10" width="13.42578125" style="551" customWidth="1"/>
    <col min="11" max="11" width="24.42578125" style="552" customWidth="1"/>
    <col min="12" max="12" width="33.85546875" style="548" customWidth="1"/>
    <col min="13" max="13" width="11.5703125" style="533" customWidth="1"/>
    <col min="14" max="16384" width="9.140625" style="533"/>
  </cols>
  <sheetData>
    <row r="1" spans="1:12" s="547" customFormat="1" ht="85.5" customHeight="1" x14ac:dyDescent="0.3">
      <c r="A1" s="786" t="s">
        <v>2638</v>
      </c>
      <c r="B1" s="786"/>
      <c r="C1" s="786"/>
      <c r="D1" s="786"/>
      <c r="E1" s="786"/>
      <c r="F1" s="786"/>
      <c r="G1" s="786"/>
      <c r="H1" s="786"/>
      <c r="I1" s="786"/>
      <c r="J1" s="786"/>
      <c r="K1" s="786"/>
      <c r="L1" s="786"/>
    </row>
    <row r="2" spans="1:12" s="549" customFormat="1" x14ac:dyDescent="0.2">
      <c r="A2" s="548"/>
      <c r="B2" s="787"/>
      <c r="C2" s="787"/>
      <c r="D2" s="787"/>
      <c r="E2" s="787"/>
      <c r="F2" s="787"/>
      <c r="G2" s="787"/>
      <c r="H2" s="787"/>
      <c r="I2" s="787"/>
      <c r="J2" s="787"/>
      <c r="K2" s="787"/>
      <c r="L2" s="787"/>
    </row>
    <row r="3" spans="1:12" ht="38.25" customHeight="1" x14ac:dyDescent="0.25">
      <c r="A3" s="550" t="s">
        <v>7</v>
      </c>
      <c r="B3" s="789" t="s">
        <v>2259</v>
      </c>
      <c r="C3" s="789"/>
      <c r="D3" s="789"/>
      <c r="E3" s="789"/>
      <c r="F3" s="789"/>
      <c r="G3" s="789"/>
      <c r="I3" s="550"/>
    </row>
    <row r="4" spans="1:12" ht="92.25" customHeight="1" x14ac:dyDescent="0.25">
      <c r="A4" s="553" t="s">
        <v>217</v>
      </c>
      <c r="B4" s="553" t="s">
        <v>18</v>
      </c>
      <c r="C4" s="553" t="s">
        <v>2154</v>
      </c>
      <c r="D4" s="554" t="s">
        <v>2172</v>
      </c>
      <c r="E4" s="554" t="s">
        <v>2173</v>
      </c>
      <c r="F4" s="554" t="s">
        <v>2174</v>
      </c>
      <c r="G4" s="555" t="s">
        <v>108</v>
      </c>
      <c r="H4" s="556"/>
      <c r="I4" s="557"/>
    </row>
    <row r="5" spans="1:12" ht="35.1" customHeight="1" x14ac:dyDescent="0.25">
      <c r="A5" s="790">
        <v>1</v>
      </c>
      <c r="B5" s="792" t="s">
        <v>2631</v>
      </c>
      <c r="C5" s="558" t="s">
        <v>2156</v>
      </c>
      <c r="D5" s="558" t="s">
        <v>2260</v>
      </c>
      <c r="E5" s="558" t="s">
        <v>2158</v>
      </c>
      <c r="F5" s="558" t="s">
        <v>2261</v>
      </c>
      <c r="G5" s="559"/>
      <c r="H5" s="560"/>
      <c r="I5" s="561"/>
    </row>
    <row r="6" spans="1:12" ht="35.1" customHeight="1" x14ac:dyDescent="0.25">
      <c r="A6" s="791"/>
      <c r="B6" s="793"/>
      <c r="C6" s="558" t="s">
        <v>2159</v>
      </c>
      <c r="D6" s="558" t="s">
        <v>2262</v>
      </c>
      <c r="E6" s="558" t="s">
        <v>2161</v>
      </c>
      <c r="F6" s="558" t="s">
        <v>2263</v>
      </c>
      <c r="G6" s="559"/>
      <c r="H6" s="560"/>
      <c r="I6" s="561"/>
    </row>
    <row r="7" spans="1:12" ht="35.1" customHeight="1" x14ac:dyDescent="0.25">
      <c r="A7" s="790">
        <v>2</v>
      </c>
      <c r="B7" s="792" t="s">
        <v>2632</v>
      </c>
      <c r="C7" s="558" t="s">
        <v>2156</v>
      </c>
      <c r="D7" s="558" t="s">
        <v>2260</v>
      </c>
      <c r="E7" s="558" t="s">
        <v>2158</v>
      </c>
      <c r="F7" s="558" t="s">
        <v>2261</v>
      </c>
      <c r="G7" s="559"/>
      <c r="H7" s="560"/>
      <c r="I7" s="561"/>
    </row>
    <row r="8" spans="1:12" ht="35.1" customHeight="1" x14ac:dyDescent="0.25">
      <c r="A8" s="791"/>
      <c r="B8" s="793"/>
      <c r="C8" s="558" t="s">
        <v>2159</v>
      </c>
      <c r="D8" s="558" t="s">
        <v>2262</v>
      </c>
      <c r="E8" s="558" t="s">
        <v>2161</v>
      </c>
      <c r="F8" s="558" t="s">
        <v>2263</v>
      </c>
      <c r="G8" s="559"/>
      <c r="H8" s="560"/>
      <c r="I8" s="561"/>
    </row>
    <row r="9" spans="1:12" ht="35.1" customHeight="1" x14ac:dyDescent="0.25">
      <c r="A9" s="781">
        <v>3</v>
      </c>
      <c r="B9" s="783" t="s">
        <v>2633</v>
      </c>
      <c r="C9" s="558" t="s">
        <v>2156</v>
      </c>
      <c r="D9" s="558" t="s">
        <v>2260</v>
      </c>
      <c r="E9" s="558" t="s">
        <v>2158</v>
      </c>
      <c r="F9" s="558" t="s">
        <v>2261</v>
      </c>
      <c r="G9" s="559"/>
      <c r="H9" s="560"/>
      <c r="I9" s="561"/>
    </row>
    <row r="10" spans="1:12" ht="35.1" customHeight="1" x14ac:dyDescent="0.25">
      <c r="A10" s="782"/>
      <c r="B10" s="784"/>
      <c r="C10" s="558" t="s">
        <v>2159</v>
      </c>
      <c r="D10" s="558" t="s">
        <v>2262</v>
      </c>
      <c r="E10" s="558" t="s">
        <v>2161</v>
      </c>
      <c r="F10" s="558" t="s">
        <v>2263</v>
      </c>
      <c r="G10" s="559"/>
      <c r="H10" s="560"/>
      <c r="I10" s="561"/>
    </row>
    <row r="11" spans="1:12" ht="35.1" customHeight="1" x14ac:dyDescent="0.25">
      <c r="A11" s="781">
        <v>4</v>
      </c>
      <c r="B11" s="783" t="s">
        <v>2634</v>
      </c>
      <c r="C11" s="558" t="s">
        <v>2156</v>
      </c>
      <c r="D11" s="558" t="s">
        <v>2260</v>
      </c>
      <c r="E11" s="558" t="s">
        <v>2158</v>
      </c>
      <c r="F11" s="558" t="s">
        <v>2261</v>
      </c>
      <c r="G11" s="559"/>
      <c r="H11" s="560"/>
      <c r="I11" s="561"/>
    </row>
    <row r="12" spans="1:12" ht="35.1" customHeight="1" x14ac:dyDescent="0.25">
      <c r="A12" s="782"/>
      <c r="B12" s="784"/>
      <c r="C12" s="558" t="s">
        <v>2159</v>
      </c>
      <c r="D12" s="558" t="s">
        <v>2262</v>
      </c>
      <c r="E12" s="558" t="s">
        <v>2161</v>
      </c>
      <c r="F12" s="558" t="s">
        <v>2263</v>
      </c>
      <c r="G12" s="559"/>
      <c r="H12" s="560"/>
      <c r="I12" s="561"/>
    </row>
    <row r="13" spans="1:12" ht="35.1" customHeight="1" x14ac:dyDescent="0.25">
      <c r="A13" s="781">
        <v>5</v>
      </c>
      <c r="B13" s="783" t="s">
        <v>2635</v>
      </c>
      <c r="C13" s="558" t="s">
        <v>2156</v>
      </c>
      <c r="D13" s="558" t="s">
        <v>2264</v>
      </c>
      <c r="E13" s="558" t="s">
        <v>2158</v>
      </c>
      <c r="F13" s="558" t="s">
        <v>2265</v>
      </c>
      <c r="G13" s="559"/>
      <c r="H13" s="560"/>
      <c r="I13" s="561"/>
    </row>
    <row r="14" spans="1:12" ht="35.1" customHeight="1" x14ac:dyDescent="0.25">
      <c r="A14" s="782"/>
      <c r="B14" s="784"/>
      <c r="C14" s="558" t="s">
        <v>2159</v>
      </c>
      <c r="D14" s="558" t="s">
        <v>2266</v>
      </c>
      <c r="E14" s="558" t="s">
        <v>2161</v>
      </c>
      <c r="F14" s="558" t="s">
        <v>2267</v>
      </c>
      <c r="G14" s="559"/>
      <c r="H14" s="560"/>
      <c r="I14" s="561"/>
    </row>
    <row r="15" spans="1:12" ht="35.1" customHeight="1" x14ac:dyDescent="0.25">
      <c r="A15" s="781">
        <v>6</v>
      </c>
      <c r="B15" s="785" t="s">
        <v>2268</v>
      </c>
      <c r="C15" s="558" t="s">
        <v>2156</v>
      </c>
      <c r="D15" s="558" t="s">
        <v>2269</v>
      </c>
      <c r="E15" s="558" t="s">
        <v>2158</v>
      </c>
      <c r="F15" s="558" t="s">
        <v>2270</v>
      </c>
      <c r="G15" s="559"/>
      <c r="H15" s="560"/>
      <c r="I15" s="561"/>
    </row>
    <row r="16" spans="1:12" ht="35.1" customHeight="1" x14ac:dyDescent="0.25">
      <c r="A16" s="782"/>
      <c r="B16" s="784"/>
      <c r="C16" s="558" t="s">
        <v>2159</v>
      </c>
      <c r="D16" s="558" t="s">
        <v>2271</v>
      </c>
      <c r="E16" s="558" t="s">
        <v>2161</v>
      </c>
      <c r="F16" s="558" t="s">
        <v>2272</v>
      </c>
      <c r="G16" s="559"/>
      <c r="H16" s="560"/>
      <c r="I16" s="561"/>
    </row>
    <row r="17" spans="1:12" ht="35.1" customHeight="1" x14ac:dyDescent="0.25">
      <c r="A17" s="781">
        <v>7</v>
      </c>
      <c r="B17" s="785" t="s">
        <v>2273</v>
      </c>
      <c r="C17" s="558" t="s">
        <v>2156</v>
      </c>
      <c r="D17" s="558" t="s">
        <v>2274</v>
      </c>
      <c r="E17" s="558" t="s">
        <v>2164</v>
      </c>
      <c r="F17" s="558" t="s">
        <v>2275</v>
      </c>
      <c r="G17" s="559"/>
      <c r="H17" s="560"/>
      <c r="I17" s="561"/>
    </row>
    <row r="18" spans="1:12" ht="35.1" customHeight="1" x14ac:dyDescent="0.25">
      <c r="A18" s="782"/>
      <c r="B18" s="784"/>
      <c r="C18" s="558" t="s">
        <v>2159</v>
      </c>
      <c r="D18" s="558" t="s">
        <v>2276</v>
      </c>
      <c r="E18" s="558" t="s">
        <v>2165</v>
      </c>
      <c r="F18" s="558" t="s">
        <v>2277</v>
      </c>
      <c r="G18" s="559"/>
      <c r="H18" s="560"/>
      <c r="I18" s="561"/>
    </row>
    <row r="19" spans="1:12" ht="35.1" customHeight="1" x14ac:dyDescent="0.25">
      <c r="A19" s="781">
        <v>8</v>
      </c>
      <c r="B19" s="783" t="s">
        <v>2636</v>
      </c>
      <c r="C19" s="558" t="s">
        <v>2156</v>
      </c>
      <c r="D19" s="558" t="s">
        <v>2278</v>
      </c>
      <c r="E19" s="558" t="s">
        <v>2158</v>
      </c>
      <c r="F19" s="558" t="s">
        <v>2279</v>
      </c>
      <c r="G19" s="559"/>
      <c r="H19" s="560"/>
      <c r="I19" s="561"/>
    </row>
    <row r="20" spans="1:12" ht="35.1" customHeight="1" x14ac:dyDescent="0.25">
      <c r="A20" s="782"/>
      <c r="B20" s="784"/>
      <c r="C20" s="558" t="s">
        <v>2159</v>
      </c>
      <c r="D20" s="558" t="s">
        <v>2280</v>
      </c>
      <c r="E20" s="558" t="s">
        <v>2161</v>
      </c>
      <c r="F20" s="558" t="s">
        <v>2281</v>
      </c>
      <c r="G20" s="559"/>
      <c r="H20" s="560"/>
      <c r="I20" s="561"/>
    </row>
    <row r="21" spans="1:12" ht="35.1" customHeight="1" x14ac:dyDescent="0.25">
      <c r="A21" s="781">
        <v>9</v>
      </c>
      <c r="B21" s="783" t="s">
        <v>2637</v>
      </c>
      <c r="C21" s="558" t="s">
        <v>2156</v>
      </c>
      <c r="D21" s="558" t="s">
        <v>2282</v>
      </c>
      <c r="E21" s="558" t="s">
        <v>2158</v>
      </c>
      <c r="F21" s="558" t="s">
        <v>2283</v>
      </c>
      <c r="G21" s="559"/>
      <c r="H21" s="560"/>
      <c r="I21" s="561"/>
    </row>
    <row r="22" spans="1:12" ht="42" customHeight="1" x14ac:dyDescent="0.25">
      <c r="A22" s="782"/>
      <c r="B22" s="784"/>
      <c r="C22" s="558" t="s">
        <v>2159</v>
      </c>
      <c r="D22" s="558" t="s">
        <v>2284</v>
      </c>
      <c r="E22" s="558" t="s">
        <v>2161</v>
      </c>
      <c r="F22" s="558" t="s">
        <v>2267</v>
      </c>
      <c r="G22" s="559"/>
      <c r="H22" s="560"/>
      <c r="I22" s="561"/>
    </row>
    <row r="23" spans="1:12" ht="33.75" customHeight="1" x14ac:dyDescent="0.25">
      <c r="A23" s="550" t="s">
        <v>8</v>
      </c>
      <c r="B23" s="562" t="s">
        <v>6</v>
      </c>
      <c r="C23" s="562"/>
      <c r="D23" s="562"/>
      <c r="E23" s="562"/>
      <c r="G23" s="563"/>
      <c r="I23" s="550"/>
    </row>
    <row r="24" spans="1:12" ht="33" customHeight="1" x14ac:dyDescent="0.25">
      <c r="A24" s="778" t="s">
        <v>217</v>
      </c>
      <c r="B24" s="778" t="s">
        <v>14</v>
      </c>
      <c r="C24" s="778" t="s">
        <v>38</v>
      </c>
      <c r="D24" s="794" t="s">
        <v>2392</v>
      </c>
      <c r="E24" s="778" t="s">
        <v>15</v>
      </c>
      <c r="F24" s="778"/>
      <c r="G24" s="778"/>
      <c r="H24" s="778"/>
      <c r="I24" s="780" t="s">
        <v>44</v>
      </c>
      <c r="J24" s="780" t="s">
        <v>20</v>
      </c>
      <c r="K24" s="779" t="s">
        <v>2395</v>
      </c>
      <c r="L24" s="779"/>
    </row>
    <row r="25" spans="1:12" ht="33" customHeight="1" x14ac:dyDescent="0.25">
      <c r="A25" s="778"/>
      <c r="B25" s="778"/>
      <c r="C25" s="778"/>
      <c r="D25" s="794"/>
      <c r="E25" s="778" t="s">
        <v>16</v>
      </c>
      <c r="F25" s="778"/>
      <c r="G25" s="778" t="s">
        <v>17</v>
      </c>
      <c r="H25" s="778"/>
      <c r="I25" s="780"/>
      <c r="J25" s="780"/>
      <c r="K25" s="779"/>
      <c r="L25" s="779"/>
    </row>
    <row r="26" spans="1:12" ht="55.5" customHeight="1" x14ac:dyDescent="0.25">
      <c r="A26" s="541"/>
      <c r="B26" s="541"/>
      <c r="C26" s="541"/>
      <c r="D26" s="564"/>
      <c r="E26" s="565" t="s">
        <v>19</v>
      </c>
      <c r="F26" s="535" t="s">
        <v>18</v>
      </c>
      <c r="G26" s="565" t="s">
        <v>19</v>
      </c>
      <c r="H26" s="535" t="s">
        <v>18</v>
      </c>
      <c r="I26" s="566"/>
      <c r="J26" s="566"/>
      <c r="K26" s="567" t="s">
        <v>2396</v>
      </c>
      <c r="L26" s="567" t="s">
        <v>2397</v>
      </c>
    </row>
    <row r="27" spans="1:12" ht="28.5" customHeight="1" x14ac:dyDescent="0.25">
      <c r="A27" s="535">
        <v>1</v>
      </c>
      <c r="B27" s="535">
        <v>2</v>
      </c>
      <c r="C27" s="535">
        <v>3</v>
      </c>
      <c r="D27" s="540">
        <v>4</v>
      </c>
      <c r="E27" s="535">
        <v>5</v>
      </c>
      <c r="F27" s="535">
        <v>6</v>
      </c>
      <c r="G27" s="535">
        <v>7</v>
      </c>
      <c r="H27" s="535">
        <v>8</v>
      </c>
      <c r="I27" s="535">
        <v>9</v>
      </c>
      <c r="J27" s="540">
        <v>14</v>
      </c>
      <c r="K27" s="535">
        <v>10</v>
      </c>
      <c r="L27" s="535">
        <v>11</v>
      </c>
    </row>
    <row r="28" spans="1:12" ht="27.75" customHeight="1" x14ac:dyDescent="0.25">
      <c r="A28" s="788" t="s">
        <v>2181</v>
      </c>
      <c r="B28" s="788"/>
      <c r="C28" s="788"/>
      <c r="D28" s="788"/>
      <c r="E28" s="788"/>
      <c r="F28" s="788"/>
      <c r="G28" s="788"/>
      <c r="H28" s="788"/>
      <c r="I28" s="788"/>
      <c r="J28" s="788"/>
      <c r="K28" s="788"/>
      <c r="L28" s="788"/>
    </row>
    <row r="29" spans="1:12" ht="50.25" customHeight="1" x14ac:dyDescent="0.25">
      <c r="A29" s="535">
        <v>1</v>
      </c>
      <c r="B29" s="543" t="s">
        <v>147</v>
      </c>
      <c r="C29" s="527" t="s">
        <v>148</v>
      </c>
      <c r="D29" s="527">
        <v>25</v>
      </c>
      <c r="E29" s="531">
        <v>0.29166666666666669</v>
      </c>
      <c r="F29" s="532">
        <v>12</v>
      </c>
      <c r="G29" s="531">
        <v>4.1666666666666664E-2</v>
      </c>
      <c r="H29" s="532">
        <v>13</v>
      </c>
      <c r="I29" s="543"/>
      <c r="J29" s="568"/>
      <c r="K29" s="545"/>
      <c r="L29" s="569"/>
    </row>
    <row r="30" spans="1:12" ht="39" customHeight="1" x14ac:dyDescent="0.25">
      <c r="A30" s="535">
        <v>2</v>
      </c>
      <c r="B30" s="541" t="s">
        <v>2152</v>
      </c>
      <c r="C30" s="541"/>
      <c r="D30" s="541"/>
      <c r="E30" s="541"/>
      <c r="F30" s="541"/>
      <c r="G30" s="541"/>
      <c r="H30" s="541"/>
      <c r="I30" s="541"/>
      <c r="J30" s="541"/>
      <c r="K30" s="541"/>
      <c r="L30" s="541"/>
    </row>
    <row r="31" spans="1:12" s="571" customFormat="1" ht="36" customHeight="1" x14ac:dyDescent="0.25">
      <c r="A31" s="570" t="s">
        <v>2182</v>
      </c>
      <c r="B31" s="570"/>
      <c r="C31" s="570"/>
      <c r="D31" s="570"/>
      <c r="E31" s="570"/>
      <c r="F31" s="570"/>
      <c r="G31" s="570"/>
      <c r="H31" s="570"/>
      <c r="I31" s="570"/>
      <c r="J31" s="570"/>
      <c r="K31" s="570"/>
      <c r="L31" s="570"/>
    </row>
    <row r="32" spans="1:12" ht="72.75" customHeight="1" x14ac:dyDescent="0.25">
      <c r="A32" s="527">
        <v>1</v>
      </c>
      <c r="B32" s="528" t="s">
        <v>2133</v>
      </c>
      <c r="C32" s="529" t="s">
        <v>60</v>
      </c>
      <c r="D32" s="530">
        <v>6.5328859127696992</v>
      </c>
      <c r="E32" s="531">
        <v>0.29166666666666669</v>
      </c>
      <c r="F32" s="532">
        <v>12</v>
      </c>
      <c r="G32" s="531">
        <v>0.5</v>
      </c>
      <c r="H32" s="532">
        <f t="shared" ref="H32:H71" si="0">+F32</f>
        <v>12</v>
      </c>
      <c r="I32" s="527">
        <v>300</v>
      </c>
      <c r="J32" s="527">
        <v>0</v>
      </c>
      <c r="K32" s="534"/>
      <c r="L32" s="527" t="s">
        <v>2398</v>
      </c>
    </row>
    <row r="33" spans="1:12" ht="70.5" customHeight="1" x14ac:dyDescent="0.25">
      <c r="A33" s="527">
        <v>2</v>
      </c>
      <c r="B33" s="528" t="s">
        <v>2134</v>
      </c>
      <c r="C33" s="529" t="s">
        <v>60</v>
      </c>
      <c r="D33" s="530">
        <v>1.8213056968727273</v>
      </c>
      <c r="E33" s="531">
        <v>0.29166666666666669</v>
      </c>
      <c r="F33" s="532">
        <v>12</v>
      </c>
      <c r="G33" s="531">
        <v>0.5</v>
      </c>
      <c r="H33" s="532">
        <f t="shared" si="0"/>
        <v>12</v>
      </c>
      <c r="I33" s="527">
        <v>300</v>
      </c>
      <c r="J33" s="527">
        <v>0</v>
      </c>
      <c r="K33" s="534"/>
      <c r="L33" s="527" t="s">
        <v>2399</v>
      </c>
    </row>
    <row r="34" spans="1:12" ht="70.5" customHeight="1" x14ac:dyDescent="0.25">
      <c r="A34" s="527">
        <v>3</v>
      </c>
      <c r="B34" s="528" t="s">
        <v>2188</v>
      </c>
      <c r="C34" s="529" t="s">
        <v>60</v>
      </c>
      <c r="D34" s="530">
        <v>3</v>
      </c>
      <c r="E34" s="531">
        <v>0.29166666666666669</v>
      </c>
      <c r="F34" s="532">
        <v>12</v>
      </c>
      <c r="G34" s="531">
        <v>0.5</v>
      </c>
      <c r="H34" s="532">
        <f t="shared" si="0"/>
        <v>12</v>
      </c>
      <c r="I34" s="527">
        <v>300</v>
      </c>
      <c r="J34" s="527">
        <v>0</v>
      </c>
      <c r="K34" s="534"/>
      <c r="L34" s="527" t="s">
        <v>2402</v>
      </c>
    </row>
    <row r="35" spans="1:12" ht="55.5" customHeight="1" x14ac:dyDescent="0.25">
      <c r="A35" s="527">
        <v>4</v>
      </c>
      <c r="B35" s="528" t="s">
        <v>2151</v>
      </c>
      <c r="C35" s="529" t="s">
        <v>2150</v>
      </c>
      <c r="D35" s="530">
        <v>2.5</v>
      </c>
      <c r="E35" s="531">
        <v>0.41666666666666669</v>
      </c>
      <c r="F35" s="532">
        <v>12</v>
      </c>
      <c r="G35" s="531">
        <v>0.66666666666666663</v>
      </c>
      <c r="H35" s="532">
        <f t="shared" si="0"/>
        <v>12</v>
      </c>
      <c r="I35" s="527">
        <v>360</v>
      </c>
      <c r="J35" s="527">
        <v>3108</v>
      </c>
      <c r="K35" s="534"/>
      <c r="L35" s="527" t="s">
        <v>2403</v>
      </c>
    </row>
    <row r="36" spans="1:12" ht="66" customHeight="1" x14ac:dyDescent="0.25">
      <c r="A36" s="527">
        <v>5</v>
      </c>
      <c r="B36" s="528" t="s">
        <v>2250</v>
      </c>
      <c r="C36" s="529" t="s">
        <v>2077</v>
      </c>
      <c r="D36" s="530">
        <v>9.9029577024888908</v>
      </c>
      <c r="E36" s="531">
        <v>0.3125</v>
      </c>
      <c r="F36" s="532">
        <v>12</v>
      </c>
      <c r="G36" s="531">
        <v>0.66666666666666663</v>
      </c>
      <c r="H36" s="532">
        <f t="shared" si="0"/>
        <v>12</v>
      </c>
      <c r="I36" s="527">
        <v>510</v>
      </c>
      <c r="J36" s="527">
        <v>14912</v>
      </c>
      <c r="K36" s="534"/>
      <c r="L36" s="527" t="s">
        <v>2539</v>
      </c>
    </row>
    <row r="37" spans="1:12" ht="56.25" customHeight="1" x14ac:dyDescent="0.25">
      <c r="A37" s="527">
        <v>6</v>
      </c>
      <c r="B37" s="528" t="s">
        <v>2251</v>
      </c>
      <c r="C37" s="529" t="s">
        <v>60</v>
      </c>
      <c r="D37" s="530">
        <v>0.89296001484444432</v>
      </c>
      <c r="E37" s="531">
        <v>0.3125</v>
      </c>
      <c r="F37" s="532">
        <v>12</v>
      </c>
      <c r="G37" s="531">
        <v>0.66666666666666663</v>
      </c>
      <c r="H37" s="532">
        <f t="shared" si="0"/>
        <v>12</v>
      </c>
      <c r="I37" s="527">
        <v>510</v>
      </c>
      <c r="J37" s="527">
        <v>1505</v>
      </c>
      <c r="K37" s="534"/>
      <c r="L37" s="527" t="s">
        <v>2540</v>
      </c>
    </row>
    <row r="38" spans="1:12" ht="45" customHeight="1" x14ac:dyDescent="0.25">
      <c r="A38" s="527">
        <v>7</v>
      </c>
      <c r="B38" s="528" t="s">
        <v>2256</v>
      </c>
      <c r="C38" s="529" t="s">
        <v>2077</v>
      </c>
      <c r="D38" s="530">
        <v>3.4991000102222212</v>
      </c>
      <c r="E38" s="531">
        <v>0.3125</v>
      </c>
      <c r="F38" s="532">
        <v>12</v>
      </c>
      <c r="G38" s="531">
        <v>0.66666666666666663</v>
      </c>
      <c r="H38" s="532">
        <f t="shared" si="0"/>
        <v>12</v>
      </c>
      <c r="I38" s="527">
        <v>510</v>
      </c>
      <c r="J38" s="527">
        <v>4197</v>
      </c>
      <c r="K38" s="534"/>
      <c r="L38" s="527" t="s">
        <v>2541</v>
      </c>
    </row>
    <row r="39" spans="1:12" ht="78" customHeight="1" x14ac:dyDescent="0.25">
      <c r="A39" s="527">
        <v>8</v>
      </c>
      <c r="B39" s="528" t="s">
        <v>2620</v>
      </c>
      <c r="C39" s="529" t="s">
        <v>2077</v>
      </c>
      <c r="D39" s="530">
        <v>2.5</v>
      </c>
      <c r="E39" s="531">
        <v>0.3125</v>
      </c>
      <c r="F39" s="532">
        <v>12</v>
      </c>
      <c r="G39" s="531">
        <v>0.66666666666666663</v>
      </c>
      <c r="H39" s="532">
        <f t="shared" si="0"/>
        <v>12</v>
      </c>
      <c r="I39" s="527">
        <v>510</v>
      </c>
      <c r="J39" s="527">
        <v>1781</v>
      </c>
      <c r="K39" s="534"/>
      <c r="L39" s="527" t="s">
        <v>2619</v>
      </c>
    </row>
    <row r="40" spans="1:12" ht="54" customHeight="1" x14ac:dyDescent="0.25">
      <c r="A40" s="527">
        <v>9</v>
      </c>
      <c r="B40" s="528" t="s">
        <v>2184</v>
      </c>
      <c r="C40" s="529" t="s">
        <v>60</v>
      </c>
      <c r="D40" s="530">
        <v>3</v>
      </c>
      <c r="E40" s="531">
        <v>0.3125</v>
      </c>
      <c r="F40" s="532">
        <v>12</v>
      </c>
      <c r="G40" s="531">
        <v>0.99930555555555556</v>
      </c>
      <c r="H40" s="532">
        <f t="shared" si="0"/>
        <v>12</v>
      </c>
      <c r="I40" s="527">
        <v>989</v>
      </c>
      <c r="J40" s="527">
        <v>1</v>
      </c>
      <c r="K40" s="527" t="s">
        <v>2408</v>
      </c>
      <c r="L40" s="527"/>
    </row>
    <row r="41" spans="1:12" ht="46.5" customHeight="1" x14ac:dyDescent="0.25">
      <c r="A41" s="527">
        <v>10</v>
      </c>
      <c r="B41" s="528" t="s">
        <v>2185</v>
      </c>
      <c r="C41" s="529" t="s">
        <v>60</v>
      </c>
      <c r="D41" s="530">
        <v>1.5</v>
      </c>
      <c r="E41" s="531">
        <v>0.3125</v>
      </c>
      <c r="F41" s="532">
        <v>12</v>
      </c>
      <c r="G41" s="531">
        <v>0.99930555555555556</v>
      </c>
      <c r="H41" s="532">
        <f t="shared" si="0"/>
        <v>12</v>
      </c>
      <c r="I41" s="527">
        <v>989</v>
      </c>
      <c r="J41" s="527">
        <v>1</v>
      </c>
      <c r="K41" s="527" t="s">
        <v>2409</v>
      </c>
      <c r="L41" s="527"/>
    </row>
    <row r="42" spans="1:12" ht="70.5" customHeight="1" x14ac:dyDescent="0.25">
      <c r="A42" s="527">
        <v>11</v>
      </c>
      <c r="B42" s="528" t="s">
        <v>2187</v>
      </c>
      <c r="C42" s="529" t="s">
        <v>60</v>
      </c>
      <c r="D42" s="530">
        <v>2.9</v>
      </c>
      <c r="E42" s="531">
        <v>0.3125</v>
      </c>
      <c r="F42" s="532">
        <v>12</v>
      </c>
      <c r="G42" s="531">
        <v>0.5</v>
      </c>
      <c r="H42" s="532">
        <f t="shared" si="0"/>
        <v>12</v>
      </c>
      <c r="I42" s="527">
        <v>270</v>
      </c>
      <c r="J42" s="527">
        <v>0</v>
      </c>
      <c r="K42" s="534"/>
      <c r="L42" s="527" t="s">
        <v>2410</v>
      </c>
    </row>
    <row r="43" spans="1:12" ht="30" customHeight="1" x14ac:dyDescent="0.25">
      <c r="A43" s="527">
        <v>12</v>
      </c>
      <c r="B43" s="528" t="s">
        <v>2257</v>
      </c>
      <c r="C43" s="529" t="s">
        <v>58</v>
      </c>
      <c r="D43" s="530">
        <v>1.3315789473684214</v>
      </c>
      <c r="E43" s="531">
        <v>0.29166666666666669</v>
      </c>
      <c r="F43" s="532">
        <v>12</v>
      </c>
      <c r="G43" s="531">
        <v>0.66666666666666663</v>
      </c>
      <c r="H43" s="532">
        <f t="shared" si="0"/>
        <v>12</v>
      </c>
      <c r="I43" s="527">
        <v>540</v>
      </c>
      <c r="J43" s="527">
        <v>2153</v>
      </c>
      <c r="K43" s="534"/>
      <c r="L43" s="527" t="s">
        <v>2542</v>
      </c>
    </row>
    <row r="44" spans="1:12" ht="30" x14ac:dyDescent="0.25">
      <c r="A44" s="527">
        <v>13</v>
      </c>
      <c r="B44" s="528" t="s">
        <v>2258</v>
      </c>
      <c r="C44" s="529" t="s">
        <v>2077</v>
      </c>
      <c r="D44" s="530">
        <v>4.4773343782456143</v>
      </c>
      <c r="E44" s="531">
        <v>0.29166666666666669</v>
      </c>
      <c r="F44" s="532">
        <v>12</v>
      </c>
      <c r="G44" s="531">
        <v>0.66666666666666663</v>
      </c>
      <c r="H44" s="532">
        <f t="shared" si="0"/>
        <v>12</v>
      </c>
      <c r="I44" s="527">
        <v>540</v>
      </c>
      <c r="J44" s="527">
        <v>4566</v>
      </c>
      <c r="K44" s="534"/>
      <c r="L44" s="527" t="s">
        <v>2543</v>
      </c>
    </row>
    <row r="45" spans="1:12" ht="45" x14ac:dyDescent="0.25">
      <c r="A45" s="527">
        <v>14</v>
      </c>
      <c r="B45" s="528" t="s">
        <v>2287</v>
      </c>
      <c r="C45" s="529" t="s">
        <v>63</v>
      </c>
      <c r="D45" s="530">
        <v>5.4885164941894748</v>
      </c>
      <c r="E45" s="531">
        <v>0.29166666666666669</v>
      </c>
      <c r="F45" s="532">
        <v>12</v>
      </c>
      <c r="G45" s="531">
        <v>0.66666666666666663</v>
      </c>
      <c r="H45" s="532">
        <f t="shared" si="0"/>
        <v>12</v>
      </c>
      <c r="I45" s="527">
        <v>540</v>
      </c>
      <c r="J45" s="527">
        <v>10169</v>
      </c>
      <c r="K45" s="534"/>
      <c r="L45" s="527" t="s">
        <v>2544</v>
      </c>
    </row>
    <row r="46" spans="1:12" ht="45" x14ac:dyDescent="0.25">
      <c r="A46" s="527">
        <v>15</v>
      </c>
      <c r="B46" s="528" t="s">
        <v>2286</v>
      </c>
      <c r="C46" s="529" t="s">
        <v>57</v>
      </c>
      <c r="D46" s="530">
        <v>5.5950453878596491</v>
      </c>
      <c r="E46" s="531">
        <v>0.29166666666666669</v>
      </c>
      <c r="F46" s="532">
        <v>12</v>
      </c>
      <c r="G46" s="531">
        <v>0.66666666666666663</v>
      </c>
      <c r="H46" s="532">
        <f t="shared" si="0"/>
        <v>12</v>
      </c>
      <c r="I46" s="527">
        <v>540</v>
      </c>
      <c r="J46" s="527">
        <v>5433</v>
      </c>
      <c r="K46" s="534"/>
      <c r="L46" s="527" t="s">
        <v>2545</v>
      </c>
    </row>
    <row r="47" spans="1:12" ht="75" x14ac:dyDescent="0.25">
      <c r="A47" s="527">
        <v>16</v>
      </c>
      <c r="B47" s="528" t="s">
        <v>2288</v>
      </c>
      <c r="C47" s="529" t="s">
        <v>2242</v>
      </c>
      <c r="D47" s="530">
        <v>10.288079058596495</v>
      </c>
      <c r="E47" s="531">
        <v>0.29166666666666669</v>
      </c>
      <c r="F47" s="532">
        <v>12</v>
      </c>
      <c r="G47" s="531">
        <v>0.66666666666666663</v>
      </c>
      <c r="H47" s="532">
        <f t="shared" si="0"/>
        <v>12</v>
      </c>
      <c r="I47" s="527">
        <v>540</v>
      </c>
      <c r="J47" s="527">
        <v>10447</v>
      </c>
      <c r="K47" s="534"/>
      <c r="L47" s="527" t="s">
        <v>2546</v>
      </c>
    </row>
    <row r="48" spans="1:12" ht="90" x14ac:dyDescent="0.25">
      <c r="A48" s="527">
        <v>17</v>
      </c>
      <c r="B48" s="528" t="s">
        <v>2289</v>
      </c>
      <c r="C48" s="529" t="s">
        <v>2242</v>
      </c>
      <c r="D48" s="530">
        <v>7.3344238225263148</v>
      </c>
      <c r="E48" s="531">
        <v>0.29166666666666669</v>
      </c>
      <c r="F48" s="532">
        <v>12</v>
      </c>
      <c r="G48" s="531">
        <v>0.66666666666666663</v>
      </c>
      <c r="H48" s="532">
        <f t="shared" si="0"/>
        <v>12</v>
      </c>
      <c r="I48" s="527">
        <v>540</v>
      </c>
      <c r="J48" s="527">
        <v>9509</v>
      </c>
      <c r="K48" s="534"/>
      <c r="L48" s="527" t="s">
        <v>2547</v>
      </c>
    </row>
    <row r="49" spans="1:12" ht="30" x14ac:dyDescent="0.25">
      <c r="A49" s="527">
        <v>18</v>
      </c>
      <c r="B49" s="528" t="s">
        <v>2290</v>
      </c>
      <c r="C49" s="529" t="s">
        <v>57</v>
      </c>
      <c r="D49" s="530">
        <v>2.0838276515368421</v>
      </c>
      <c r="E49" s="531">
        <v>0.29166666666666669</v>
      </c>
      <c r="F49" s="532">
        <v>12</v>
      </c>
      <c r="G49" s="531">
        <v>0.66666666666666663</v>
      </c>
      <c r="H49" s="532">
        <f t="shared" si="0"/>
        <v>12</v>
      </c>
      <c r="I49" s="527">
        <v>540</v>
      </c>
      <c r="J49" s="527">
        <v>2093</v>
      </c>
      <c r="K49" s="534"/>
      <c r="L49" s="527" t="s">
        <v>2548</v>
      </c>
    </row>
    <row r="50" spans="1:12" ht="60" x14ac:dyDescent="0.25">
      <c r="A50" s="527">
        <v>19</v>
      </c>
      <c r="B50" s="528" t="s">
        <v>2292</v>
      </c>
      <c r="C50" s="529" t="s">
        <v>57</v>
      </c>
      <c r="D50" s="530">
        <v>1.9403694063157892</v>
      </c>
      <c r="E50" s="531">
        <v>0.29166666666666669</v>
      </c>
      <c r="F50" s="532">
        <v>12</v>
      </c>
      <c r="G50" s="531">
        <v>0.66666666666666663</v>
      </c>
      <c r="H50" s="532">
        <f t="shared" si="0"/>
        <v>12</v>
      </c>
      <c r="I50" s="527">
        <v>540</v>
      </c>
      <c r="J50" s="527">
        <v>2784</v>
      </c>
      <c r="K50" s="534"/>
      <c r="L50" s="527" t="s">
        <v>2549</v>
      </c>
    </row>
    <row r="51" spans="1:12" ht="30" x14ac:dyDescent="0.25">
      <c r="A51" s="527">
        <v>20</v>
      </c>
      <c r="B51" s="528" t="s">
        <v>2291</v>
      </c>
      <c r="C51" s="529" t="s">
        <v>57</v>
      </c>
      <c r="D51" s="530">
        <v>4.5858010850105257</v>
      </c>
      <c r="E51" s="531">
        <v>0.29166666666666669</v>
      </c>
      <c r="F51" s="532">
        <v>12</v>
      </c>
      <c r="G51" s="531">
        <v>0.66666666666666663</v>
      </c>
      <c r="H51" s="532">
        <f t="shared" si="0"/>
        <v>12</v>
      </c>
      <c r="I51" s="527">
        <v>540</v>
      </c>
      <c r="J51" s="527">
        <v>4972</v>
      </c>
      <c r="K51" s="534"/>
      <c r="L51" s="527" t="s">
        <v>2550</v>
      </c>
    </row>
    <row r="52" spans="1:12" ht="75" x14ac:dyDescent="0.25">
      <c r="A52" s="527">
        <v>21</v>
      </c>
      <c r="B52" s="528" t="s">
        <v>2293</v>
      </c>
      <c r="C52" s="529" t="s">
        <v>2241</v>
      </c>
      <c r="D52" s="530">
        <v>7.7615022530526314</v>
      </c>
      <c r="E52" s="531">
        <v>0.29166666666666669</v>
      </c>
      <c r="F52" s="532">
        <v>12</v>
      </c>
      <c r="G52" s="531">
        <v>0.66666666666666663</v>
      </c>
      <c r="H52" s="532">
        <f t="shared" si="0"/>
        <v>12</v>
      </c>
      <c r="I52" s="527">
        <v>540</v>
      </c>
      <c r="J52" s="527">
        <v>7992</v>
      </c>
      <c r="K52" s="534"/>
      <c r="L52" s="527" t="s">
        <v>2551</v>
      </c>
    </row>
    <row r="53" spans="1:12" ht="30" customHeight="1" x14ac:dyDescent="0.25">
      <c r="A53" s="527">
        <v>22</v>
      </c>
      <c r="B53" s="528" t="s">
        <v>2294</v>
      </c>
      <c r="C53" s="529" t="s">
        <v>61</v>
      </c>
      <c r="D53" s="530">
        <v>4.9044589760842099</v>
      </c>
      <c r="E53" s="531">
        <v>0.29166666666666669</v>
      </c>
      <c r="F53" s="532">
        <v>12</v>
      </c>
      <c r="G53" s="531">
        <v>0.66666666666666663</v>
      </c>
      <c r="H53" s="532">
        <f t="shared" si="0"/>
        <v>12</v>
      </c>
      <c r="I53" s="527">
        <v>540</v>
      </c>
      <c r="J53" s="527">
        <v>8091</v>
      </c>
      <c r="K53" s="534"/>
      <c r="L53" s="527" t="s">
        <v>2552</v>
      </c>
    </row>
    <row r="54" spans="1:12" ht="30" customHeight="1" x14ac:dyDescent="0.25">
      <c r="A54" s="527">
        <v>23</v>
      </c>
      <c r="B54" s="528" t="s">
        <v>2295</v>
      </c>
      <c r="C54" s="529" t="s">
        <v>61</v>
      </c>
      <c r="D54" s="530">
        <v>0.53438494938947367</v>
      </c>
      <c r="E54" s="531">
        <v>0.29166666666666669</v>
      </c>
      <c r="F54" s="532">
        <v>12</v>
      </c>
      <c r="G54" s="531">
        <v>0.66666666666666663</v>
      </c>
      <c r="H54" s="532">
        <f t="shared" si="0"/>
        <v>12</v>
      </c>
      <c r="I54" s="527">
        <v>540</v>
      </c>
      <c r="J54" s="527">
        <v>592</v>
      </c>
      <c r="K54" s="534"/>
      <c r="L54" s="527" t="s">
        <v>2553</v>
      </c>
    </row>
    <row r="55" spans="1:12" ht="30" customHeight="1" x14ac:dyDescent="0.25">
      <c r="A55" s="527">
        <v>24</v>
      </c>
      <c r="B55" s="528" t="s">
        <v>2296</v>
      </c>
      <c r="C55" s="529" t="s">
        <v>63</v>
      </c>
      <c r="D55" s="530">
        <v>1.1009418001403508</v>
      </c>
      <c r="E55" s="531">
        <v>0.29166666666666669</v>
      </c>
      <c r="F55" s="532">
        <v>12</v>
      </c>
      <c r="G55" s="531">
        <v>0.66666666666666663</v>
      </c>
      <c r="H55" s="532">
        <f t="shared" si="0"/>
        <v>12</v>
      </c>
      <c r="I55" s="527">
        <v>540</v>
      </c>
      <c r="J55" s="527">
        <v>2561</v>
      </c>
      <c r="K55" s="534"/>
      <c r="L55" s="527" t="s">
        <v>2554</v>
      </c>
    </row>
    <row r="56" spans="1:12" ht="30" customHeight="1" x14ac:dyDescent="0.25">
      <c r="A56" s="527">
        <v>25</v>
      </c>
      <c r="B56" s="528" t="s">
        <v>2297</v>
      </c>
      <c r="C56" s="529" t="s">
        <v>63</v>
      </c>
      <c r="D56" s="530">
        <v>3.190895890652631</v>
      </c>
      <c r="E56" s="531">
        <v>0.29166666666666669</v>
      </c>
      <c r="F56" s="532">
        <v>12</v>
      </c>
      <c r="G56" s="531">
        <v>0.66666666666666663</v>
      </c>
      <c r="H56" s="532">
        <f t="shared" si="0"/>
        <v>12</v>
      </c>
      <c r="I56" s="527">
        <v>540</v>
      </c>
      <c r="J56" s="527">
        <v>10648</v>
      </c>
      <c r="K56" s="534"/>
      <c r="L56" s="527" t="s">
        <v>2555</v>
      </c>
    </row>
    <row r="57" spans="1:12" ht="30" customHeight="1" x14ac:dyDescent="0.25">
      <c r="A57" s="527">
        <v>26</v>
      </c>
      <c r="B57" s="528" t="s">
        <v>2298</v>
      </c>
      <c r="C57" s="529" t="s">
        <v>62</v>
      </c>
      <c r="D57" s="530">
        <v>3.9868310826666673</v>
      </c>
      <c r="E57" s="531">
        <v>0.29166666666666669</v>
      </c>
      <c r="F57" s="532">
        <v>12</v>
      </c>
      <c r="G57" s="531">
        <v>0.66666666666666663</v>
      </c>
      <c r="H57" s="532">
        <f t="shared" si="0"/>
        <v>12</v>
      </c>
      <c r="I57" s="527">
        <v>540</v>
      </c>
      <c r="J57" s="527">
        <v>1159</v>
      </c>
      <c r="K57" s="534"/>
      <c r="L57" s="527" t="s">
        <v>2556</v>
      </c>
    </row>
    <row r="58" spans="1:12" ht="30" customHeight="1" x14ac:dyDescent="0.25">
      <c r="A58" s="527">
        <v>27</v>
      </c>
      <c r="B58" s="528" t="s">
        <v>2299</v>
      </c>
      <c r="C58" s="529" t="s">
        <v>62</v>
      </c>
      <c r="D58" s="530">
        <v>0.9855820832982457</v>
      </c>
      <c r="E58" s="531">
        <v>0.29166666666666669</v>
      </c>
      <c r="F58" s="532">
        <v>12</v>
      </c>
      <c r="G58" s="531">
        <v>0.66666666666666663</v>
      </c>
      <c r="H58" s="532">
        <f t="shared" si="0"/>
        <v>12</v>
      </c>
      <c r="I58" s="527">
        <v>540</v>
      </c>
      <c r="J58" s="527">
        <v>1159</v>
      </c>
      <c r="K58" s="534"/>
      <c r="L58" s="527" t="s">
        <v>2557</v>
      </c>
    </row>
    <row r="59" spans="1:12" ht="45" x14ac:dyDescent="0.25">
      <c r="A59" s="527">
        <v>28</v>
      </c>
      <c r="B59" s="528" t="s">
        <v>2300</v>
      </c>
      <c r="C59" s="529" t="s">
        <v>59</v>
      </c>
      <c r="D59" s="530">
        <v>5.6173231528842109</v>
      </c>
      <c r="E59" s="531">
        <v>0.29166666666666669</v>
      </c>
      <c r="F59" s="532">
        <v>12</v>
      </c>
      <c r="G59" s="531">
        <v>0.66666666666666663</v>
      </c>
      <c r="H59" s="532">
        <f t="shared" si="0"/>
        <v>12</v>
      </c>
      <c r="I59" s="527">
        <v>540</v>
      </c>
      <c r="J59" s="527">
        <v>7685</v>
      </c>
      <c r="K59" s="534"/>
      <c r="L59" s="527" t="s">
        <v>2558</v>
      </c>
    </row>
    <row r="60" spans="1:12" ht="30" customHeight="1" x14ac:dyDescent="0.25">
      <c r="A60" s="527">
        <v>29</v>
      </c>
      <c r="B60" s="528" t="s">
        <v>2301</v>
      </c>
      <c r="C60" s="529" t="s">
        <v>59</v>
      </c>
      <c r="D60" s="530">
        <v>0.54128601503157903</v>
      </c>
      <c r="E60" s="531">
        <v>0.29166666666666669</v>
      </c>
      <c r="F60" s="532">
        <v>12</v>
      </c>
      <c r="G60" s="531">
        <v>0.66666666666666663</v>
      </c>
      <c r="H60" s="532">
        <f t="shared" si="0"/>
        <v>12</v>
      </c>
      <c r="I60" s="527">
        <v>540</v>
      </c>
      <c r="J60" s="527">
        <v>894</v>
      </c>
      <c r="K60" s="534"/>
      <c r="L60" s="527" t="s">
        <v>2559</v>
      </c>
    </row>
    <row r="61" spans="1:12" ht="78.75" customHeight="1" x14ac:dyDescent="0.25">
      <c r="A61" s="527">
        <v>30</v>
      </c>
      <c r="B61" s="528" t="s">
        <v>2189</v>
      </c>
      <c r="C61" s="529" t="s">
        <v>1909</v>
      </c>
      <c r="D61" s="530">
        <v>7.245259437333333</v>
      </c>
      <c r="E61" s="531">
        <v>0.3125</v>
      </c>
      <c r="F61" s="532">
        <v>12</v>
      </c>
      <c r="G61" s="531">
        <v>0.66666666666666663</v>
      </c>
      <c r="H61" s="532">
        <f t="shared" si="0"/>
        <v>12</v>
      </c>
      <c r="I61" s="527">
        <v>510</v>
      </c>
      <c r="J61" s="527">
        <v>3851</v>
      </c>
      <c r="K61" s="534"/>
      <c r="L61" s="527" t="s">
        <v>2429</v>
      </c>
    </row>
    <row r="62" spans="1:12" ht="30" customHeight="1" x14ac:dyDescent="0.25">
      <c r="A62" s="527">
        <v>31</v>
      </c>
      <c r="B62" s="528" t="s">
        <v>2302</v>
      </c>
      <c r="C62" s="529" t="s">
        <v>60</v>
      </c>
      <c r="D62" s="530">
        <v>3.4624697188</v>
      </c>
      <c r="E62" s="531">
        <v>0.3125</v>
      </c>
      <c r="F62" s="532">
        <v>12</v>
      </c>
      <c r="G62" s="531">
        <v>0.5</v>
      </c>
      <c r="H62" s="532">
        <f t="shared" si="0"/>
        <v>12</v>
      </c>
      <c r="I62" s="527">
        <v>270</v>
      </c>
      <c r="J62" s="527">
        <v>1057</v>
      </c>
      <c r="K62" s="534"/>
      <c r="L62" s="527" t="s">
        <v>2560</v>
      </c>
    </row>
    <row r="63" spans="1:12" ht="30" customHeight="1" x14ac:dyDescent="0.25">
      <c r="A63" s="527">
        <v>32</v>
      </c>
      <c r="B63" s="528" t="s">
        <v>2303</v>
      </c>
      <c r="C63" s="529" t="s">
        <v>60</v>
      </c>
      <c r="D63" s="530">
        <v>1.4431201778666665</v>
      </c>
      <c r="E63" s="531">
        <v>0.3125</v>
      </c>
      <c r="F63" s="532">
        <v>12</v>
      </c>
      <c r="G63" s="531">
        <v>0.5</v>
      </c>
      <c r="H63" s="532">
        <f t="shared" si="0"/>
        <v>12</v>
      </c>
      <c r="I63" s="527">
        <v>270</v>
      </c>
      <c r="J63" s="527">
        <v>2888</v>
      </c>
      <c r="K63" s="534"/>
      <c r="L63" s="527" t="s">
        <v>2561</v>
      </c>
    </row>
    <row r="64" spans="1:12" ht="36" customHeight="1" x14ac:dyDescent="0.25">
      <c r="A64" s="527">
        <v>33</v>
      </c>
      <c r="B64" s="528" t="s">
        <v>2191</v>
      </c>
      <c r="C64" s="529" t="s">
        <v>60</v>
      </c>
      <c r="D64" s="530">
        <v>5</v>
      </c>
      <c r="E64" s="531">
        <v>0.3125</v>
      </c>
      <c r="F64" s="532">
        <v>12</v>
      </c>
      <c r="G64" s="531">
        <v>0.66666666666666663</v>
      </c>
      <c r="H64" s="532">
        <f t="shared" si="0"/>
        <v>12</v>
      </c>
      <c r="I64" s="527">
        <v>510</v>
      </c>
      <c r="J64" s="527">
        <v>1</v>
      </c>
      <c r="K64" s="527" t="s">
        <v>2432</v>
      </c>
      <c r="L64" s="527"/>
    </row>
    <row r="65" spans="1:12" ht="70.5" customHeight="1" x14ac:dyDescent="0.25">
      <c r="A65" s="527">
        <v>34</v>
      </c>
      <c r="B65" s="528" t="s">
        <v>2192</v>
      </c>
      <c r="C65" s="529" t="s">
        <v>59</v>
      </c>
      <c r="D65" s="530">
        <v>3.9</v>
      </c>
      <c r="E65" s="531">
        <v>0.29166666666666669</v>
      </c>
      <c r="F65" s="532">
        <v>12</v>
      </c>
      <c r="G65" s="531">
        <v>0.99930555555555556</v>
      </c>
      <c r="H65" s="532">
        <f t="shared" si="0"/>
        <v>12</v>
      </c>
      <c r="I65" s="527">
        <v>1019</v>
      </c>
      <c r="J65" s="527">
        <v>0</v>
      </c>
      <c r="K65" s="534"/>
      <c r="L65" s="527" t="s">
        <v>2433</v>
      </c>
    </row>
    <row r="66" spans="1:12" s="542" customFormat="1" ht="30.75" customHeight="1" x14ac:dyDescent="0.2">
      <c r="A66" s="535"/>
      <c r="B66" s="536" t="s">
        <v>1865</v>
      </c>
      <c r="C66" s="537"/>
      <c r="D66" s="538">
        <f>SUM(D32:D65)</f>
        <v>130.84824110604708</v>
      </c>
      <c r="E66" s="539"/>
      <c r="F66" s="540"/>
      <c r="G66" s="539"/>
      <c r="H66" s="540"/>
      <c r="I66" s="535"/>
      <c r="J66" s="535"/>
      <c r="K66" s="541"/>
      <c r="L66" s="535"/>
    </row>
    <row r="67" spans="1:12" s="571" customFormat="1" ht="27.75" customHeight="1" x14ac:dyDescent="0.25">
      <c r="A67" s="570" t="s">
        <v>2206</v>
      </c>
      <c r="B67" s="570"/>
      <c r="C67" s="570"/>
      <c r="D67" s="570"/>
      <c r="E67" s="570"/>
      <c r="F67" s="570"/>
      <c r="G67" s="570"/>
      <c r="H67" s="570"/>
      <c r="I67" s="572"/>
      <c r="J67" s="570"/>
      <c r="K67" s="570"/>
      <c r="L67" s="543"/>
    </row>
    <row r="68" spans="1:12" ht="45" x14ac:dyDescent="0.25">
      <c r="A68" s="527">
        <v>1</v>
      </c>
      <c r="B68" s="528" t="s">
        <v>2304</v>
      </c>
      <c r="C68" s="529" t="s">
        <v>60</v>
      </c>
      <c r="D68" s="530">
        <v>1.3583607375058826</v>
      </c>
      <c r="E68" s="531">
        <v>0.66666666666666663</v>
      </c>
      <c r="F68" s="532">
        <v>12</v>
      </c>
      <c r="G68" s="531">
        <v>0.99930555555555556</v>
      </c>
      <c r="H68" s="532">
        <f t="shared" ref="H68" si="1">+F68</f>
        <v>12</v>
      </c>
      <c r="I68" s="527">
        <v>479</v>
      </c>
      <c r="J68" s="527">
        <v>430</v>
      </c>
      <c r="K68" s="527" t="s">
        <v>2508</v>
      </c>
      <c r="L68" s="527" t="s">
        <v>2509</v>
      </c>
    </row>
    <row r="69" spans="1:12" ht="45" x14ac:dyDescent="0.25">
      <c r="A69" s="527">
        <v>2</v>
      </c>
      <c r="B69" s="528" t="s">
        <v>2305</v>
      </c>
      <c r="C69" s="529" t="s">
        <v>57</v>
      </c>
      <c r="D69" s="530">
        <v>5.4168151730196072</v>
      </c>
      <c r="E69" s="531">
        <v>0.66666666666666663</v>
      </c>
      <c r="F69" s="532">
        <v>12</v>
      </c>
      <c r="G69" s="531">
        <v>0.99930555555555556</v>
      </c>
      <c r="H69" s="532">
        <f t="shared" si="0"/>
        <v>12</v>
      </c>
      <c r="I69" s="527">
        <v>479</v>
      </c>
      <c r="J69" s="527">
        <v>2917</v>
      </c>
      <c r="K69" s="527" t="s">
        <v>2510</v>
      </c>
      <c r="L69" s="527" t="s">
        <v>2512</v>
      </c>
    </row>
    <row r="70" spans="1:12" ht="75" x14ac:dyDescent="0.25">
      <c r="A70" s="527">
        <v>3</v>
      </c>
      <c r="B70" s="528" t="s">
        <v>2306</v>
      </c>
      <c r="C70" s="529" t="s">
        <v>2307</v>
      </c>
      <c r="D70" s="530">
        <v>4.134507632</v>
      </c>
      <c r="E70" s="531">
        <v>0.66666666666666663</v>
      </c>
      <c r="F70" s="532">
        <v>12</v>
      </c>
      <c r="G70" s="531">
        <v>0.99930555555555556</v>
      </c>
      <c r="H70" s="532">
        <f t="shared" si="0"/>
        <v>12</v>
      </c>
      <c r="I70" s="527">
        <v>479</v>
      </c>
      <c r="J70" s="527">
        <v>2887</v>
      </c>
      <c r="K70" s="534"/>
      <c r="L70" s="527" t="s">
        <v>2562</v>
      </c>
    </row>
    <row r="71" spans="1:12" ht="45" x14ac:dyDescent="0.25">
      <c r="A71" s="527">
        <v>4</v>
      </c>
      <c r="B71" s="528" t="s">
        <v>2621</v>
      </c>
      <c r="C71" s="529" t="s">
        <v>61</v>
      </c>
      <c r="D71" s="530">
        <v>9.9210790115294145</v>
      </c>
      <c r="E71" s="531">
        <v>0.66666666666666663</v>
      </c>
      <c r="F71" s="532">
        <v>12</v>
      </c>
      <c r="G71" s="531">
        <v>0.99930555555555556</v>
      </c>
      <c r="H71" s="532">
        <f t="shared" si="0"/>
        <v>12</v>
      </c>
      <c r="I71" s="527">
        <v>479</v>
      </c>
      <c r="J71" s="527">
        <v>4725</v>
      </c>
      <c r="K71" s="534" t="s">
        <v>2563</v>
      </c>
      <c r="L71" s="527" t="s">
        <v>2513</v>
      </c>
    </row>
    <row r="72" spans="1:12" ht="30" x14ac:dyDescent="0.25">
      <c r="A72" s="527">
        <v>5</v>
      </c>
      <c r="B72" s="528" t="s">
        <v>2194</v>
      </c>
      <c r="C72" s="529" t="s">
        <v>61</v>
      </c>
      <c r="D72" s="530">
        <v>8</v>
      </c>
      <c r="E72" s="531">
        <v>0.66666666666666663</v>
      </c>
      <c r="F72" s="532">
        <v>12</v>
      </c>
      <c r="G72" s="531">
        <v>0.29166666666666669</v>
      </c>
      <c r="H72" s="532">
        <v>13</v>
      </c>
      <c r="I72" s="527">
        <v>900</v>
      </c>
      <c r="J72" s="527">
        <v>1</v>
      </c>
      <c r="K72" s="527" t="s">
        <v>2438</v>
      </c>
      <c r="L72" s="527"/>
    </row>
    <row r="73" spans="1:12" ht="60" x14ac:dyDescent="0.25">
      <c r="A73" s="527">
        <v>6</v>
      </c>
      <c r="B73" s="528" t="s">
        <v>2309</v>
      </c>
      <c r="C73" s="529" t="s">
        <v>2078</v>
      </c>
      <c r="D73" s="530">
        <v>3.5396196135686284</v>
      </c>
      <c r="E73" s="531">
        <v>0.66666666666666663</v>
      </c>
      <c r="F73" s="532">
        <v>12</v>
      </c>
      <c r="G73" s="531">
        <v>0.99930555555555556</v>
      </c>
      <c r="H73" s="532">
        <f t="shared" ref="H73" si="2">+F73</f>
        <v>12</v>
      </c>
      <c r="I73" s="527">
        <v>479</v>
      </c>
      <c r="J73" s="527">
        <v>4061</v>
      </c>
      <c r="K73" s="534"/>
      <c r="L73" s="527" t="s">
        <v>2564</v>
      </c>
    </row>
    <row r="74" spans="1:12" ht="30" x14ac:dyDescent="0.25">
      <c r="A74" s="527">
        <v>7</v>
      </c>
      <c r="B74" s="528" t="s">
        <v>2195</v>
      </c>
      <c r="C74" s="529" t="s">
        <v>63</v>
      </c>
      <c r="D74" s="530">
        <v>3.5666666666666669</v>
      </c>
      <c r="E74" s="531">
        <v>0.66666666666666663</v>
      </c>
      <c r="F74" s="532">
        <v>12</v>
      </c>
      <c r="G74" s="531">
        <v>0.29166666666666669</v>
      </c>
      <c r="H74" s="532">
        <v>13</v>
      </c>
      <c r="I74" s="527">
        <v>900</v>
      </c>
      <c r="J74" s="527">
        <v>652</v>
      </c>
      <c r="K74" s="527" t="s">
        <v>2440</v>
      </c>
      <c r="L74" s="527"/>
    </row>
    <row r="75" spans="1:12" ht="45" x14ac:dyDescent="0.25">
      <c r="A75" s="527">
        <v>8</v>
      </c>
      <c r="B75" s="528" t="s">
        <v>2196</v>
      </c>
      <c r="C75" s="529" t="s">
        <v>59</v>
      </c>
      <c r="D75" s="530">
        <v>3</v>
      </c>
      <c r="E75" s="531">
        <v>0.66666666666666663</v>
      </c>
      <c r="F75" s="532">
        <v>12</v>
      </c>
      <c r="G75" s="531">
        <v>0.29166666666666669</v>
      </c>
      <c r="H75" s="532">
        <v>13</v>
      </c>
      <c r="I75" s="527">
        <v>900</v>
      </c>
      <c r="J75" s="527">
        <v>9</v>
      </c>
      <c r="K75" s="527" t="s">
        <v>2441</v>
      </c>
      <c r="L75" s="527"/>
    </row>
    <row r="76" spans="1:12" ht="45.6" customHeight="1" x14ac:dyDescent="0.25">
      <c r="A76" s="527">
        <v>9</v>
      </c>
      <c r="B76" s="528" t="s">
        <v>2314</v>
      </c>
      <c r="C76" s="529" t="s">
        <v>62</v>
      </c>
      <c r="D76" s="530">
        <v>4.2738337291764701</v>
      </c>
      <c r="E76" s="531">
        <v>0.66666666666666663</v>
      </c>
      <c r="F76" s="532">
        <v>12</v>
      </c>
      <c r="G76" s="531">
        <v>0.99930555555555556</v>
      </c>
      <c r="H76" s="532">
        <f t="shared" ref="H76" si="3">+F76</f>
        <v>12</v>
      </c>
      <c r="I76" s="527">
        <v>479</v>
      </c>
      <c r="J76" s="527">
        <v>3390</v>
      </c>
      <c r="K76" s="534" t="s">
        <v>2514</v>
      </c>
      <c r="L76" s="527" t="s">
        <v>2515</v>
      </c>
    </row>
    <row r="77" spans="1:12" ht="30" x14ac:dyDescent="0.25">
      <c r="A77" s="527">
        <v>10</v>
      </c>
      <c r="B77" s="528" t="s">
        <v>2197</v>
      </c>
      <c r="C77" s="529" t="s">
        <v>60</v>
      </c>
      <c r="D77" s="530">
        <v>7.1507494764666646</v>
      </c>
      <c r="E77" s="531"/>
      <c r="F77" s="532">
        <v>12</v>
      </c>
      <c r="G77" s="531"/>
      <c r="H77" s="532">
        <v>12</v>
      </c>
      <c r="I77" s="527">
        <v>0</v>
      </c>
      <c r="J77" s="527">
        <v>0</v>
      </c>
      <c r="K77" s="527" t="s">
        <v>2443</v>
      </c>
      <c r="L77" s="527"/>
    </row>
    <row r="78" spans="1:12" ht="30" x14ac:dyDescent="0.25">
      <c r="A78" s="527">
        <v>11</v>
      </c>
      <c r="B78" s="528" t="s">
        <v>2198</v>
      </c>
      <c r="C78" s="529" t="s">
        <v>60</v>
      </c>
      <c r="D78" s="530">
        <v>1.1987902851500001</v>
      </c>
      <c r="E78" s="531">
        <v>0.66666666666666663</v>
      </c>
      <c r="F78" s="532">
        <v>12</v>
      </c>
      <c r="G78" s="531">
        <v>0.29166666666666669</v>
      </c>
      <c r="H78" s="532">
        <v>13</v>
      </c>
      <c r="I78" s="527">
        <v>900</v>
      </c>
      <c r="J78" s="527">
        <v>0</v>
      </c>
      <c r="K78" s="527" t="s">
        <v>2443</v>
      </c>
      <c r="L78" s="527"/>
    </row>
    <row r="79" spans="1:12" ht="60" x14ac:dyDescent="0.25">
      <c r="A79" s="527">
        <v>12</v>
      </c>
      <c r="B79" s="528" t="s">
        <v>2315</v>
      </c>
      <c r="C79" s="529" t="s">
        <v>60</v>
      </c>
      <c r="D79" s="530">
        <v>9.693176141176469</v>
      </c>
      <c r="E79" s="531">
        <v>0.66666666666666663</v>
      </c>
      <c r="F79" s="532">
        <v>12</v>
      </c>
      <c r="G79" s="531">
        <v>0.29166666666666669</v>
      </c>
      <c r="H79" s="532">
        <v>13</v>
      </c>
      <c r="I79" s="527">
        <v>900</v>
      </c>
      <c r="J79" s="527">
        <v>18</v>
      </c>
      <c r="K79" s="527" t="s">
        <v>2443</v>
      </c>
      <c r="L79" s="527"/>
    </row>
    <row r="80" spans="1:12" ht="30" x14ac:dyDescent="0.25">
      <c r="A80" s="527">
        <v>13</v>
      </c>
      <c r="B80" s="528" t="s">
        <v>2316</v>
      </c>
      <c r="C80" s="529" t="s">
        <v>60</v>
      </c>
      <c r="D80" s="530">
        <v>0.56390025614117645</v>
      </c>
      <c r="E80" s="531">
        <v>0.66666666666666663</v>
      </c>
      <c r="F80" s="532">
        <v>12</v>
      </c>
      <c r="G80" s="531">
        <v>0.29166666666666669</v>
      </c>
      <c r="H80" s="532">
        <v>13</v>
      </c>
      <c r="I80" s="527">
        <v>900</v>
      </c>
      <c r="J80" s="527">
        <v>1</v>
      </c>
      <c r="K80" s="527" t="s">
        <v>2443</v>
      </c>
      <c r="L80" s="527"/>
    </row>
    <row r="81" spans="1:12" ht="105" x14ac:dyDescent="0.25">
      <c r="A81" s="527">
        <v>14</v>
      </c>
      <c r="B81" s="528" t="s">
        <v>2317</v>
      </c>
      <c r="C81" s="529" t="s">
        <v>60</v>
      </c>
      <c r="D81" s="530">
        <v>6.6622485555268804</v>
      </c>
      <c r="E81" s="531">
        <v>0.66666666666666663</v>
      </c>
      <c r="F81" s="532">
        <v>12</v>
      </c>
      <c r="G81" s="531">
        <v>0.29166666666666669</v>
      </c>
      <c r="H81" s="532">
        <v>13</v>
      </c>
      <c r="I81" s="527">
        <v>900</v>
      </c>
      <c r="J81" s="527">
        <v>37</v>
      </c>
      <c r="K81" s="527" t="s">
        <v>2443</v>
      </c>
      <c r="L81" s="527"/>
    </row>
    <row r="82" spans="1:12" ht="75" x14ac:dyDescent="0.25">
      <c r="A82" s="527">
        <v>15</v>
      </c>
      <c r="B82" s="528" t="s">
        <v>2318</v>
      </c>
      <c r="C82" s="529" t="s">
        <v>2082</v>
      </c>
      <c r="D82" s="530">
        <v>8.8766635970823522</v>
      </c>
      <c r="E82" s="531">
        <v>0.66666666666666663</v>
      </c>
      <c r="F82" s="532">
        <v>12</v>
      </c>
      <c r="G82" s="531">
        <v>0.29166666666666669</v>
      </c>
      <c r="H82" s="532">
        <v>13</v>
      </c>
      <c r="I82" s="527">
        <v>900</v>
      </c>
      <c r="J82" s="527">
        <v>1</v>
      </c>
      <c r="K82" s="527" t="s">
        <v>2444</v>
      </c>
      <c r="L82" s="527"/>
    </row>
    <row r="83" spans="1:12" ht="30" x14ac:dyDescent="0.25">
      <c r="A83" s="527">
        <v>16</v>
      </c>
      <c r="B83" s="528" t="s">
        <v>2319</v>
      </c>
      <c r="C83" s="529" t="s">
        <v>2082</v>
      </c>
      <c r="D83" s="530">
        <v>8.2455052859294113</v>
      </c>
      <c r="E83" s="531">
        <v>0.66666666666666663</v>
      </c>
      <c r="F83" s="532">
        <v>12</v>
      </c>
      <c r="G83" s="531">
        <v>0.29166666666666669</v>
      </c>
      <c r="H83" s="532">
        <v>13</v>
      </c>
      <c r="I83" s="527">
        <v>900</v>
      </c>
      <c r="J83" s="527">
        <v>1</v>
      </c>
      <c r="K83" s="527" t="s">
        <v>2444</v>
      </c>
      <c r="L83" s="527"/>
    </row>
    <row r="84" spans="1:12" ht="45" x14ac:dyDescent="0.25">
      <c r="A84" s="527">
        <v>17</v>
      </c>
      <c r="B84" s="528" t="s">
        <v>2320</v>
      </c>
      <c r="C84" s="529" t="s">
        <v>64</v>
      </c>
      <c r="D84" s="530">
        <v>3.6167403842823531</v>
      </c>
      <c r="E84" s="531">
        <v>0.66666666666666663</v>
      </c>
      <c r="F84" s="532">
        <v>12</v>
      </c>
      <c r="G84" s="531">
        <v>0.29166666666666669</v>
      </c>
      <c r="H84" s="532">
        <v>13</v>
      </c>
      <c r="I84" s="527">
        <v>900</v>
      </c>
      <c r="J84" s="527">
        <v>1</v>
      </c>
      <c r="K84" s="527" t="s">
        <v>2445</v>
      </c>
      <c r="L84" s="527"/>
    </row>
    <row r="85" spans="1:12" ht="45" x14ac:dyDescent="0.25">
      <c r="A85" s="527">
        <v>18</v>
      </c>
      <c r="B85" s="528" t="s">
        <v>2321</v>
      </c>
      <c r="C85" s="529" t="s">
        <v>64</v>
      </c>
      <c r="D85" s="530">
        <v>6.8123608366117647</v>
      </c>
      <c r="E85" s="531">
        <v>0.66666666666666663</v>
      </c>
      <c r="F85" s="532">
        <v>12</v>
      </c>
      <c r="G85" s="531">
        <v>0.29166666666666669</v>
      </c>
      <c r="H85" s="532">
        <v>13</v>
      </c>
      <c r="I85" s="527">
        <v>900</v>
      </c>
      <c r="J85" s="527">
        <v>1</v>
      </c>
      <c r="K85" s="527" t="s">
        <v>2445</v>
      </c>
      <c r="L85" s="527"/>
    </row>
    <row r="86" spans="1:12" ht="60" x14ac:dyDescent="0.25">
      <c r="A86" s="527">
        <v>19</v>
      </c>
      <c r="B86" s="528" t="s">
        <v>2322</v>
      </c>
      <c r="C86" s="529" t="s">
        <v>2082</v>
      </c>
      <c r="D86" s="530">
        <v>2.1634856645647056</v>
      </c>
      <c r="E86" s="531">
        <v>0.66666666666666663</v>
      </c>
      <c r="F86" s="532">
        <v>12</v>
      </c>
      <c r="G86" s="531">
        <v>0.29166666666666669</v>
      </c>
      <c r="H86" s="532">
        <v>13</v>
      </c>
      <c r="I86" s="527">
        <v>900</v>
      </c>
      <c r="J86" s="527">
        <v>1</v>
      </c>
      <c r="K86" s="527" t="s">
        <v>2444</v>
      </c>
      <c r="L86" s="527"/>
    </row>
    <row r="87" spans="1:12" ht="45" x14ac:dyDescent="0.25">
      <c r="A87" s="527">
        <v>20</v>
      </c>
      <c r="B87" s="528" t="s">
        <v>2323</v>
      </c>
      <c r="C87" s="529" t="s">
        <v>2095</v>
      </c>
      <c r="D87" s="530">
        <v>2</v>
      </c>
      <c r="E87" s="531">
        <v>0.66666666666666663</v>
      </c>
      <c r="F87" s="532">
        <v>12</v>
      </c>
      <c r="G87" s="531">
        <v>0.29166666666666669</v>
      </c>
      <c r="H87" s="532">
        <v>13</v>
      </c>
      <c r="I87" s="527">
        <v>900</v>
      </c>
      <c r="J87" s="527">
        <v>1</v>
      </c>
      <c r="K87" s="527" t="s">
        <v>2446</v>
      </c>
      <c r="L87" s="527"/>
    </row>
    <row r="88" spans="1:12" ht="30" x14ac:dyDescent="0.25">
      <c r="A88" s="527">
        <v>21</v>
      </c>
      <c r="B88" s="528" t="s">
        <v>2117</v>
      </c>
      <c r="C88" s="529" t="s">
        <v>2088</v>
      </c>
      <c r="D88" s="530">
        <v>10</v>
      </c>
      <c r="E88" s="531">
        <v>0.66666666666666663</v>
      </c>
      <c r="F88" s="532">
        <v>12</v>
      </c>
      <c r="G88" s="531">
        <v>0.29166666666666669</v>
      </c>
      <c r="H88" s="532">
        <v>13</v>
      </c>
      <c r="I88" s="527">
        <v>900</v>
      </c>
      <c r="J88" s="527">
        <v>0</v>
      </c>
      <c r="K88" s="527" t="s">
        <v>2447</v>
      </c>
      <c r="L88" s="527"/>
    </row>
    <row r="89" spans="1:12" ht="30" x14ac:dyDescent="0.25">
      <c r="A89" s="527">
        <v>22</v>
      </c>
      <c r="B89" s="528" t="s">
        <v>2324</v>
      </c>
      <c r="C89" s="529" t="s">
        <v>2089</v>
      </c>
      <c r="D89" s="530">
        <v>6.4000000000000012</v>
      </c>
      <c r="E89" s="531">
        <v>0.66666666666666663</v>
      </c>
      <c r="F89" s="532">
        <v>12</v>
      </c>
      <c r="G89" s="531">
        <v>0.29166666666666669</v>
      </c>
      <c r="H89" s="532">
        <v>13</v>
      </c>
      <c r="I89" s="527">
        <v>900</v>
      </c>
      <c r="J89" s="527">
        <v>1</v>
      </c>
      <c r="K89" s="527" t="s">
        <v>2448</v>
      </c>
      <c r="L89" s="527"/>
    </row>
    <row r="90" spans="1:12" ht="60" x14ac:dyDescent="0.25">
      <c r="A90" s="527">
        <v>23</v>
      </c>
      <c r="B90" s="528" t="s">
        <v>2325</v>
      </c>
      <c r="C90" s="529" t="s">
        <v>2090</v>
      </c>
      <c r="D90" s="530">
        <v>5.3533505504313723</v>
      </c>
      <c r="E90" s="531">
        <v>0.66666666666666663</v>
      </c>
      <c r="F90" s="532">
        <v>12</v>
      </c>
      <c r="G90" s="531">
        <v>0.29166666666666669</v>
      </c>
      <c r="H90" s="532">
        <v>13</v>
      </c>
      <c r="I90" s="527">
        <v>900</v>
      </c>
      <c r="J90" s="527">
        <v>2</v>
      </c>
      <c r="K90" s="527" t="s">
        <v>2449</v>
      </c>
      <c r="L90" s="527"/>
    </row>
    <row r="91" spans="1:12" x14ac:dyDescent="0.25">
      <c r="A91" s="527">
        <v>24</v>
      </c>
      <c r="B91" s="528" t="s">
        <v>2312</v>
      </c>
      <c r="C91" s="529" t="s">
        <v>2091</v>
      </c>
      <c r="D91" s="530">
        <v>5.9408201987833342</v>
      </c>
      <c r="E91" s="531">
        <v>0.66666666666666663</v>
      </c>
      <c r="F91" s="532">
        <v>12</v>
      </c>
      <c r="G91" s="531">
        <v>0.29166666666666669</v>
      </c>
      <c r="H91" s="532">
        <v>13</v>
      </c>
      <c r="I91" s="527">
        <v>900</v>
      </c>
      <c r="J91" s="527">
        <v>0</v>
      </c>
      <c r="K91" s="527" t="s">
        <v>2450</v>
      </c>
      <c r="L91" s="527"/>
    </row>
    <row r="92" spans="1:12" ht="45" x14ac:dyDescent="0.25">
      <c r="A92" s="527">
        <v>25</v>
      </c>
      <c r="B92" s="528" t="s">
        <v>2326</v>
      </c>
      <c r="C92" s="529" t="s">
        <v>2092</v>
      </c>
      <c r="D92" s="530">
        <v>2.3873020009904762</v>
      </c>
      <c r="E92" s="531">
        <v>0.66666666666666663</v>
      </c>
      <c r="F92" s="532">
        <v>12</v>
      </c>
      <c r="G92" s="531">
        <v>0.29166666666666669</v>
      </c>
      <c r="H92" s="532">
        <v>13</v>
      </c>
      <c r="I92" s="527">
        <v>900</v>
      </c>
      <c r="J92" s="527">
        <v>1</v>
      </c>
      <c r="K92" s="527" t="s">
        <v>2451</v>
      </c>
      <c r="L92" s="527"/>
    </row>
    <row r="93" spans="1:12" ht="30" x14ac:dyDescent="0.25">
      <c r="A93" s="527">
        <v>26</v>
      </c>
      <c r="B93" s="528" t="s">
        <v>2327</v>
      </c>
      <c r="C93" s="529" t="s">
        <v>2097</v>
      </c>
      <c r="D93" s="530">
        <v>0.33333333333333326</v>
      </c>
      <c r="E93" s="531">
        <v>0.66666666666666663</v>
      </c>
      <c r="F93" s="532">
        <v>12</v>
      </c>
      <c r="G93" s="531">
        <v>0.29166666666666669</v>
      </c>
      <c r="H93" s="532">
        <v>13</v>
      </c>
      <c r="I93" s="527">
        <v>900</v>
      </c>
      <c r="J93" s="527">
        <v>1</v>
      </c>
      <c r="K93" s="527" t="s">
        <v>2452</v>
      </c>
      <c r="L93" s="527"/>
    </row>
    <row r="94" spans="1:12" x14ac:dyDescent="0.25">
      <c r="A94" s="527">
        <v>27</v>
      </c>
      <c r="B94" s="528" t="s">
        <v>2328</v>
      </c>
      <c r="C94" s="529" t="s">
        <v>2098</v>
      </c>
      <c r="D94" s="530">
        <v>3.6666666666666683</v>
      </c>
      <c r="E94" s="531">
        <v>0.66666666666666663</v>
      </c>
      <c r="F94" s="532">
        <v>12</v>
      </c>
      <c r="G94" s="531">
        <v>0.29166666666666669</v>
      </c>
      <c r="H94" s="532">
        <v>13</v>
      </c>
      <c r="I94" s="527">
        <v>900</v>
      </c>
      <c r="J94" s="527">
        <v>1</v>
      </c>
      <c r="K94" s="527" t="s">
        <v>2098</v>
      </c>
      <c r="L94" s="527"/>
    </row>
    <row r="95" spans="1:12" s="542" customFormat="1" ht="14.25" x14ac:dyDescent="0.2">
      <c r="A95" s="535"/>
      <c r="B95" s="536" t="s">
        <v>1865</v>
      </c>
      <c r="C95" s="537"/>
      <c r="D95" s="538">
        <f>SUM(D68:D94)</f>
        <v>134.27597579660363</v>
      </c>
      <c r="E95" s="539"/>
      <c r="F95" s="540"/>
      <c r="G95" s="539"/>
      <c r="H95" s="540"/>
      <c r="I95" s="535"/>
      <c r="J95" s="535"/>
      <c r="K95" s="541"/>
      <c r="L95" s="539"/>
    </row>
    <row r="96" spans="1:12" s="571" customFormat="1" ht="27.75" customHeight="1" x14ac:dyDescent="0.25">
      <c r="A96" s="570" t="s">
        <v>2207</v>
      </c>
      <c r="B96" s="570"/>
      <c r="C96" s="570"/>
      <c r="D96" s="570"/>
      <c r="E96" s="570"/>
      <c r="F96" s="570"/>
      <c r="G96" s="570"/>
      <c r="H96" s="570"/>
      <c r="I96" s="572"/>
      <c r="J96" s="570"/>
      <c r="K96" s="570"/>
      <c r="L96" s="570"/>
    </row>
    <row r="97" spans="1:12" ht="41.25" customHeight="1" x14ac:dyDescent="0.25">
      <c r="A97" s="535">
        <v>1</v>
      </c>
      <c r="B97" s="543" t="s">
        <v>147</v>
      </c>
      <c r="C97" s="527" t="s">
        <v>148</v>
      </c>
      <c r="D97" s="527">
        <v>25</v>
      </c>
      <c r="E97" s="531">
        <v>0.29166666666666669</v>
      </c>
      <c r="F97" s="532">
        <v>13</v>
      </c>
      <c r="G97" s="531">
        <v>4.1666666666666664E-2</v>
      </c>
      <c r="H97" s="532">
        <v>14</v>
      </c>
      <c r="I97" s="540"/>
      <c r="J97" s="568"/>
      <c r="K97" s="545"/>
      <c r="L97" s="569"/>
    </row>
    <row r="98" spans="1:12" ht="30.75" customHeight="1" x14ac:dyDescent="0.25">
      <c r="A98" s="535">
        <v>2</v>
      </c>
      <c r="B98" s="541" t="s">
        <v>2152</v>
      </c>
      <c r="C98" s="541"/>
      <c r="D98" s="541"/>
      <c r="E98" s="541"/>
      <c r="F98" s="541"/>
      <c r="G98" s="541"/>
      <c r="H98" s="541"/>
      <c r="I98" s="535"/>
      <c r="J98" s="541"/>
      <c r="K98" s="541"/>
      <c r="L98" s="541"/>
    </row>
    <row r="99" spans="1:12" s="571" customFormat="1" ht="27.75" customHeight="1" x14ac:dyDescent="0.25">
      <c r="A99" s="570" t="s">
        <v>2208</v>
      </c>
      <c r="B99" s="570"/>
      <c r="C99" s="570"/>
      <c r="D99" s="570"/>
      <c r="E99" s="570"/>
      <c r="F99" s="570"/>
      <c r="G99" s="570"/>
      <c r="H99" s="570"/>
      <c r="I99" s="572"/>
      <c r="J99" s="570"/>
      <c r="K99" s="570"/>
      <c r="L99" s="570"/>
    </row>
    <row r="100" spans="1:12" ht="60" x14ac:dyDescent="0.25">
      <c r="A100" s="527">
        <v>1</v>
      </c>
      <c r="B100" s="528" t="s">
        <v>2334</v>
      </c>
      <c r="C100" s="529" t="s">
        <v>60</v>
      </c>
      <c r="D100" s="530">
        <v>2.1896511418666664</v>
      </c>
      <c r="E100" s="531">
        <v>0.3125</v>
      </c>
      <c r="F100" s="532">
        <v>13</v>
      </c>
      <c r="G100" s="531">
        <v>0.5</v>
      </c>
      <c r="H100" s="532">
        <f t="shared" ref="H100:H133" si="4">+F100</f>
        <v>13</v>
      </c>
      <c r="I100" s="527">
        <v>270</v>
      </c>
      <c r="J100" s="527">
        <v>2390</v>
      </c>
      <c r="K100" s="534"/>
      <c r="L100" s="527" t="s">
        <v>2565</v>
      </c>
    </row>
    <row r="101" spans="1:12" ht="75" x14ac:dyDescent="0.25">
      <c r="A101" s="527">
        <v>2</v>
      </c>
      <c r="B101" s="528" t="s">
        <v>2335</v>
      </c>
      <c r="C101" s="529" t="s">
        <v>60</v>
      </c>
      <c r="D101" s="530">
        <v>0.82177312120000001</v>
      </c>
      <c r="E101" s="531">
        <v>0.3125</v>
      </c>
      <c r="F101" s="532">
        <v>13</v>
      </c>
      <c r="G101" s="531">
        <v>0.5</v>
      </c>
      <c r="H101" s="532">
        <f t="shared" si="4"/>
        <v>13</v>
      </c>
      <c r="I101" s="527">
        <v>270</v>
      </c>
      <c r="J101" s="527">
        <v>1173</v>
      </c>
      <c r="K101" s="534"/>
      <c r="L101" s="527" t="s">
        <v>2566</v>
      </c>
    </row>
    <row r="102" spans="1:12" ht="45" x14ac:dyDescent="0.25">
      <c r="A102" s="527">
        <v>3</v>
      </c>
      <c r="B102" s="528" t="s">
        <v>2336</v>
      </c>
      <c r="C102" s="529" t="s">
        <v>60</v>
      </c>
      <c r="D102" s="530">
        <v>1.7034615793600001</v>
      </c>
      <c r="E102" s="531">
        <v>0.3125</v>
      </c>
      <c r="F102" s="532">
        <v>13</v>
      </c>
      <c r="G102" s="531">
        <v>0.5</v>
      </c>
      <c r="H102" s="532">
        <f t="shared" si="4"/>
        <v>13</v>
      </c>
      <c r="I102" s="527">
        <v>270</v>
      </c>
      <c r="J102" s="527">
        <v>1986</v>
      </c>
      <c r="K102" s="534"/>
      <c r="L102" s="527" t="s">
        <v>2567</v>
      </c>
    </row>
    <row r="103" spans="1:12" ht="45" x14ac:dyDescent="0.25">
      <c r="A103" s="527">
        <v>4</v>
      </c>
      <c r="B103" s="528" t="s">
        <v>2337</v>
      </c>
      <c r="C103" s="529" t="s">
        <v>60</v>
      </c>
      <c r="D103" s="530">
        <v>9.3106160945454537</v>
      </c>
      <c r="E103" s="531">
        <v>0.41666666666666669</v>
      </c>
      <c r="F103" s="532">
        <v>13</v>
      </c>
      <c r="G103" s="531">
        <v>0.625</v>
      </c>
      <c r="H103" s="532">
        <f t="shared" si="4"/>
        <v>13</v>
      </c>
      <c r="I103" s="527">
        <v>300</v>
      </c>
      <c r="J103" s="527">
        <v>2285</v>
      </c>
      <c r="K103" s="534"/>
      <c r="L103" s="527" t="s">
        <v>2457</v>
      </c>
    </row>
    <row r="104" spans="1:12" ht="30" x14ac:dyDescent="0.25">
      <c r="A104" s="527">
        <v>5</v>
      </c>
      <c r="B104" s="528" t="s">
        <v>2135</v>
      </c>
      <c r="C104" s="529" t="s">
        <v>60</v>
      </c>
      <c r="D104" s="530">
        <v>2.4482230059200001</v>
      </c>
      <c r="E104" s="531">
        <v>0.3125</v>
      </c>
      <c r="F104" s="532">
        <v>13</v>
      </c>
      <c r="G104" s="531">
        <v>0.5</v>
      </c>
      <c r="H104" s="532">
        <f t="shared" si="4"/>
        <v>13</v>
      </c>
      <c r="I104" s="527">
        <v>270</v>
      </c>
      <c r="J104" s="527">
        <v>0</v>
      </c>
      <c r="K104" s="534"/>
      <c r="L104" s="527" t="s">
        <v>2458</v>
      </c>
    </row>
    <row r="105" spans="1:12" ht="30" x14ac:dyDescent="0.25">
      <c r="A105" s="527">
        <v>6</v>
      </c>
      <c r="B105" s="528" t="s">
        <v>2209</v>
      </c>
      <c r="C105" s="529" t="s">
        <v>60</v>
      </c>
      <c r="D105" s="530">
        <v>5.0999999999999996</v>
      </c>
      <c r="E105" s="531">
        <v>0.41666666666666669</v>
      </c>
      <c r="F105" s="532">
        <v>13</v>
      </c>
      <c r="G105" s="531">
        <v>0.66666666666666663</v>
      </c>
      <c r="H105" s="532">
        <f t="shared" si="4"/>
        <v>13</v>
      </c>
      <c r="I105" s="527">
        <v>360</v>
      </c>
      <c r="J105" s="527">
        <v>0</v>
      </c>
      <c r="K105" s="534"/>
      <c r="L105" s="527" t="s">
        <v>2459</v>
      </c>
    </row>
    <row r="106" spans="1:12" ht="30" x14ac:dyDescent="0.25">
      <c r="A106" s="527">
        <v>7</v>
      </c>
      <c r="B106" s="528" t="s">
        <v>2339</v>
      </c>
      <c r="C106" s="529" t="s">
        <v>60</v>
      </c>
      <c r="D106" s="530">
        <v>3.9</v>
      </c>
      <c r="E106" s="531">
        <v>0.41666666666666669</v>
      </c>
      <c r="F106" s="532">
        <v>13</v>
      </c>
      <c r="G106" s="531">
        <v>0.66666666666666663</v>
      </c>
      <c r="H106" s="532">
        <f t="shared" si="4"/>
        <v>13</v>
      </c>
      <c r="I106" s="527">
        <v>360</v>
      </c>
      <c r="J106" s="527">
        <v>2512</v>
      </c>
      <c r="K106" s="534"/>
      <c r="L106" s="527" t="s">
        <v>2460</v>
      </c>
    </row>
    <row r="107" spans="1:12" ht="105" x14ac:dyDescent="0.25">
      <c r="A107" s="527">
        <v>8</v>
      </c>
      <c r="B107" s="528" t="s">
        <v>2338</v>
      </c>
      <c r="C107" s="529" t="s">
        <v>2244</v>
      </c>
      <c r="D107" s="530">
        <v>7.9783981440740757</v>
      </c>
      <c r="E107" s="531">
        <v>0.3125</v>
      </c>
      <c r="F107" s="532">
        <v>13</v>
      </c>
      <c r="G107" s="531">
        <v>0.66666666666666663</v>
      </c>
      <c r="H107" s="532">
        <f t="shared" si="4"/>
        <v>13</v>
      </c>
      <c r="I107" s="527">
        <v>510</v>
      </c>
      <c r="J107" s="527">
        <v>14253</v>
      </c>
      <c r="K107" s="534"/>
      <c r="L107" s="527" t="s">
        <v>2568</v>
      </c>
    </row>
    <row r="108" spans="1:12" ht="60" x14ac:dyDescent="0.25">
      <c r="A108" s="527">
        <v>9</v>
      </c>
      <c r="B108" s="528" t="s">
        <v>2341</v>
      </c>
      <c r="C108" s="529" t="s">
        <v>1</v>
      </c>
      <c r="D108" s="530">
        <v>2.4809788756078426</v>
      </c>
      <c r="E108" s="531">
        <v>0.3125</v>
      </c>
      <c r="F108" s="532">
        <v>13</v>
      </c>
      <c r="G108" s="531">
        <v>0.66666666666666663</v>
      </c>
      <c r="H108" s="532">
        <f t="shared" si="4"/>
        <v>13</v>
      </c>
      <c r="I108" s="527">
        <v>510</v>
      </c>
      <c r="J108" s="527">
        <v>4381</v>
      </c>
      <c r="K108" s="534"/>
      <c r="L108" s="529" t="s">
        <v>2569</v>
      </c>
    </row>
    <row r="109" spans="1:12" ht="30" x14ac:dyDescent="0.25">
      <c r="A109" s="527">
        <v>10</v>
      </c>
      <c r="B109" s="528" t="s">
        <v>2342</v>
      </c>
      <c r="C109" s="529" t="s">
        <v>1</v>
      </c>
      <c r="D109" s="530">
        <v>1.0179300155789472</v>
      </c>
      <c r="E109" s="531">
        <v>0.3125</v>
      </c>
      <c r="F109" s="532">
        <v>13</v>
      </c>
      <c r="G109" s="531">
        <v>0.99930555555555556</v>
      </c>
      <c r="H109" s="532">
        <f t="shared" si="4"/>
        <v>13</v>
      </c>
      <c r="I109" s="527">
        <v>989</v>
      </c>
      <c r="J109" s="527">
        <v>1289</v>
      </c>
      <c r="K109" s="534"/>
      <c r="L109" s="527" t="s">
        <v>2570</v>
      </c>
    </row>
    <row r="110" spans="1:12" ht="60" x14ac:dyDescent="0.25">
      <c r="A110" s="527">
        <v>11</v>
      </c>
      <c r="B110" s="528" t="s">
        <v>2343</v>
      </c>
      <c r="C110" s="529" t="s">
        <v>1</v>
      </c>
      <c r="D110" s="530">
        <v>2.6582022096470586</v>
      </c>
      <c r="E110" s="531">
        <v>0.3125</v>
      </c>
      <c r="F110" s="532">
        <v>13</v>
      </c>
      <c r="G110" s="531">
        <v>0.99930555555555556</v>
      </c>
      <c r="H110" s="532">
        <f t="shared" si="4"/>
        <v>13</v>
      </c>
      <c r="I110" s="527">
        <v>989</v>
      </c>
      <c r="J110" s="527">
        <v>3105</v>
      </c>
      <c r="K110" s="534"/>
      <c r="L110" s="527" t="s">
        <v>2571</v>
      </c>
    </row>
    <row r="111" spans="1:12" ht="60" x14ac:dyDescent="0.25">
      <c r="A111" s="527">
        <v>12</v>
      </c>
      <c r="B111" s="528" t="s">
        <v>2344</v>
      </c>
      <c r="C111" s="529" t="s">
        <v>1</v>
      </c>
      <c r="D111" s="530">
        <v>2.5837584706666665</v>
      </c>
      <c r="E111" s="531">
        <v>0.3125</v>
      </c>
      <c r="F111" s="532">
        <v>13</v>
      </c>
      <c r="G111" s="531">
        <v>0.5</v>
      </c>
      <c r="H111" s="532">
        <f t="shared" si="4"/>
        <v>13</v>
      </c>
      <c r="I111" s="527">
        <v>270</v>
      </c>
      <c r="J111" s="527">
        <v>4020</v>
      </c>
      <c r="K111" s="534"/>
      <c r="L111" s="527" t="s">
        <v>2572</v>
      </c>
    </row>
    <row r="112" spans="1:12" ht="45" x14ac:dyDescent="0.25">
      <c r="A112" s="527">
        <v>13</v>
      </c>
      <c r="B112" s="528" t="s">
        <v>2345</v>
      </c>
      <c r="C112" s="529" t="s">
        <v>1</v>
      </c>
      <c r="D112" s="530">
        <v>2.3853535352982456</v>
      </c>
      <c r="E112" s="531">
        <v>0.29166666666666669</v>
      </c>
      <c r="F112" s="532">
        <v>13</v>
      </c>
      <c r="G112" s="531">
        <v>0.66666666666666663</v>
      </c>
      <c r="H112" s="532">
        <f t="shared" si="4"/>
        <v>13</v>
      </c>
      <c r="I112" s="527">
        <v>540</v>
      </c>
      <c r="J112" s="527">
        <v>2650</v>
      </c>
      <c r="K112" s="534"/>
      <c r="L112" s="527" t="s">
        <v>2573</v>
      </c>
    </row>
    <row r="113" spans="1:12" ht="90" x14ac:dyDescent="0.25">
      <c r="A113" s="527">
        <v>14</v>
      </c>
      <c r="B113" s="528" t="s">
        <v>2346</v>
      </c>
      <c r="C113" s="529" t="s">
        <v>2024</v>
      </c>
      <c r="D113" s="530">
        <v>4.7281214374117653</v>
      </c>
      <c r="E113" s="531">
        <v>0.29166666666666669</v>
      </c>
      <c r="F113" s="532">
        <v>13</v>
      </c>
      <c r="G113" s="531">
        <v>0.66666666666666663</v>
      </c>
      <c r="H113" s="532">
        <f t="shared" si="4"/>
        <v>13</v>
      </c>
      <c r="I113" s="527">
        <v>540</v>
      </c>
      <c r="J113" s="527">
        <v>7753</v>
      </c>
      <c r="K113" s="534"/>
      <c r="L113" s="527" t="s">
        <v>2574</v>
      </c>
    </row>
    <row r="114" spans="1:12" ht="75" x14ac:dyDescent="0.25">
      <c r="A114" s="527">
        <v>15</v>
      </c>
      <c r="B114" s="528" t="s">
        <v>2347</v>
      </c>
      <c r="C114" s="529" t="s">
        <v>2025</v>
      </c>
      <c r="D114" s="530">
        <v>9.5147133163294093</v>
      </c>
      <c r="E114" s="531">
        <v>0.29166666666666669</v>
      </c>
      <c r="F114" s="532">
        <v>13</v>
      </c>
      <c r="G114" s="531">
        <v>0.66666666666666663</v>
      </c>
      <c r="H114" s="532">
        <f t="shared" si="4"/>
        <v>13</v>
      </c>
      <c r="I114" s="527">
        <v>540</v>
      </c>
      <c r="J114" s="527">
        <v>10483</v>
      </c>
      <c r="K114" s="534"/>
      <c r="L114" s="527" t="s">
        <v>2575</v>
      </c>
    </row>
    <row r="115" spans="1:12" ht="90" x14ac:dyDescent="0.25">
      <c r="A115" s="527">
        <v>16</v>
      </c>
      <c r="B115" s="528" t="s">
        <v>2348</v>
      </c>
      <c r="C115" s="529" t="s">
        <v>2245</v>
      </c>
      <c r="D115" s="530">
        <v>4.9491938225925933</v>
      </c>
      <c r="E115" s="531">
        <v>0.29166666666666669</v>
      </c>
      <c r="F115" s="532">
        <v>13</v>
      </c>
      <c r="G115" s="531">
        <v>0.66666666666666663</v>
      </c>
      <c r="H115" s="532">
        <f t="shared" si="4"/>
        <v>13</v>
      </c>
      <c r="I115" s="527">
        <v>540</v>
      </c>
      <c r="J115" s="527">
        <v>2150</v>
      </c>
      <c r="K115" s="534" t="s">
        <v>2517</v>
      </c>
      <c r="L115" s="527" t="s">
        <v>2516</v>
      </c>
    </row>
    <row r="116" spans="1:12" ht="45" x14ac:dyDescent="0.25">
      <c r="A116" s="527">
        <v>17</v>
      </c>
      <c r="B116" s="528" t="s">
        <v>2349</v>
      </c>
      <c r="C116" s="529" t="s">
        <v>59</v>
      </c>
      <c r="D116" s="530">
        <v>1.0839802199215682</v>
      </c>
      <c r="E116" s="531">
        <v>0.29166666666666669</v>
      </c>
      <c r="F116" s="532">
        <v>13</v>
      </c>
      <c r="G116" s="531">
        <v>0.66666666666666663</v>
      </c>
      <c r="H116" s="532">
        <f t="shared" si="4"/>
        <v>13</v>
      </c>
      <c r="I116" s="527">
        <v>540</v>
      </c>
      <c r="J116" s="527">
        <v>1272</v>
      </c>
      <c r="K116" s="534"/>
      <c r="L116" s="527" t="s">
        <v>2471</v>
      </c>
    </row>
    <row r="117" spans="1:12" ht="30" x14ac:dyDescent="0.25">
      <c r="A117" s="527">
        <v>18</v>
      </c>
      <c r="B117" s="528" t="s">
        <v>2350</v>
      </c>
      <c r="C117" s="529" t="s">
        <v>2246</v>
      </c>
      <c r="D117" s="530">
        <v>2.5748993896470584</v>
      </c>
      <c r="E117" s="531">
        <v>0.29166666666666669</v>
      </c>
      <c r="F117" s="532">
        <v>13</v>
      </c>
      <c r="G117" s="531">
        <v>0.66666666666666663</v>
      </c>
      <c r="H117" s="532">
        <f t="shared" si="4"/>
        <v>13</v>
      </c>
      <c r="I117" s="527">
        <v>540</v>
      </c>
      <c r="J117" s="527">
        <v>1576</v>
      </c>
      <c r="K117" s="534"/>
      <c r="L117" s="527" t="s">
        <v>2576</v>
      </c>
    </row>
    <row r="118" spans="1:12" ht="60" x14ac:dyDescent="0.25">
      <c r="A118" s="527">
        <v>19</v>
      </c>
      <c r="B118" s="528" t="s">
        <v>2351</v>
      </c>
      <c r="C118" s="529" t="s">
        <v>2247</v>
      </c>
      <c r="D118" s="530">
        <v>8.2706980311578935</v>
      </c>
      <c r="E118" s="531">
        <v>0.29166666666666669</v>
      </c>
      <c r="F118" s="532">
        <v>13</v>
      </c>
      <c r="G118" s="531">
        <v>0.66666666666666663</v>
      </c>
      <c r="H118" s="532">
        <f t="shared" si="4"/>
        <v>13</v>
      </c>
      <c r="I118" s="527">
        <v>540</v>
      </c>
      <c r="J118" s="527">
        <v>5218</v>
      </c>
      <c r="K118" s="534" t="s">
        <v>2518</v>
      </c>
      <c r="L118" s="527" t="s">
        <v>2622</v>
      </c>
    </row>
    <row r="119" spans="1:12" ht="44.45" customHeight="1" x14ac:dyDescent="0.25">
      <c r="A119" s="527">
        <v>20</v>
      </c>
      <c r="B119" s="528" t="s">
        <v>2329</v>
      </c>
      <c r="C119" s="529" t="s">
        <v>59</v>
      </c>
      <c r="D119" s="530">
        <v>2.5</v>
      </c>
      <c r="E119" s="531">
        <v>0.29166666666666669</v>
      </c>
      <c r="F119" s="532">
        <v>13</v>
      </c>
      <c r="G119" s="531">
        <v>0.66666666666666663</v>
      </c>
      <c r="H119" s="532">
        <f t="shared" si="4"/>
        <v>13</v>
      </c>
      <c r="I119" s="527">
        <v>540</v>
      </c>
      <c r="J119" s="527">
        <v>5369</v>
      </c>
      <c r="K119" s="534"/>
      <c r="L119" s="527" t="s">
        <v>2474</v>
      </c>
    </row>
    <row r="120" spans="1:12" ht="30" x14ac:dyDescent="0.25">
      <c r="A120" s="527">
        <v>21</v>
      </c>
      <c r="B120" s="528" t="s">
        <v>2353</v>
      </c>
      <c r="C120" s="529" t="s">
        <v>64</v>
      </c>
      <c r="D120" s="530">
        <v>2.3308162893052629</v>
      </c>
      <c r="E120" s="531">
        <v>0.29166666666666669</v>
      </c>
      <c r="F120" s="532">
        <v>13</v>
      </c>
      <c r="G120" s="531">
        <v>0.66666666666666663</v>
      </c>
      <c r="H120" s="532">
        <f t="shared" si="4"/>
        <v>13</v>
      </c>
      <c r="I120" s="527">
        <v>540</v>
      </c>
      <c r="J120" s="527">
        <v>4363</v>
      </c>
      <c r="K120" s="534"/>
      <c r="L120" s="527" t="s">
        <v>2577</v>
      </c>
    </row>
    <row r="121" spans="1:12" ht="60" x14ac:dyDescent="0.25">
      <c r="A121" s="527">
        <v>22</v>
      </c>
      <c r="B121" s="528" t="s">
        <v>2354</v>
      </c>
      <c r="C121" s="529" t="s">
        <v>64</v>
      </c>
      <c r="D121" s="530">
        <v>7.6648066506947359</v>
      </c>
      <c r="E121" s="531">
        <v>0.29166666666666669</v>
      </c>
      <c r="F121" s="532">
        <v>13</v>
      </c>
      <c r="G121" s="531">
        <v>0.66666666666666663</v>
      </c>
      <c r="H121" s="532">
        <f t="shared" si="4"/>
        <v>13</v>
      </c>
      <c r="I121" s="527">
        <v>540</v>
      </c>
      <c r="J121" s="527">
        <v>6792</v>
      </c>
      <c r="K121" s="534"/>
      <c r="L121" s="527" t="s">
        <v>2578</v>
      </c>
    </row>
    <row r="122" spans="1:12" ht="60" x14ac:dyDescent="0.25">
      <c r="A122" s="527">
        <v>23</v>
      </c>
      <c r="B122" s="528" t="s">
        <v>2355</v>
      </c>
      <c r="C122" s="529" t="s">
        <v>2249</v>
      </c>
      <c r="D122" s="530">
        <v>2.3296000541176469</v>
      </c>
      <c r="E122" s="531">
        <v>0.29166666666666669</v>
      </c>
      <c r="F122" s="532">
        <v>13</v>
      </c>
      <c r="G122" s="531">
        <v>0.66666666666666663</v>
      </c>
      <c r="H122" s="532">
        <f t="shared" si="4"/>
        <v>13</v>
      </c>
      <c r="I122" s="527">
        <v>540</v>
      </c>
      <c r="J122" s="527">
        <v>3025</v>
      </c>
      <c r="K122" s="534"/>
      <c r="L122" s="527" t="s">
        <v>2579</v>
      </c>
    </row>
    <row r="123" spans="1:12" ht="60" x14ac:dyDescent="0.25">
      <c r="A123" s="527">
        <v>24</v>
      </c>
      <c r="B123" s="528" t="s">
        <v>2356</v>
      </c>
      <c r="C123" s="529" t="s">
        <v>28</v>
      </c>
      <c r="D123" s="530">
        <v>6.9912553849824581</v>
      </c>
      <c r="E123" s="531">
        <v>0.29166666666666669</v>
      </c>
      <c r="F123" s="532">
        <v>13</v>
      </c>
      <c r="G123" s="531">
        <v>0.66666666666666663</v>
      </c>
      <c r="H123" s="532">
        <f t="shared" si="4"/>
        <v>13</v>
      </c>
      <c r="I123" s="527">
        <v>540</v>
      </c>
      <c r="J123" s="527">
        <v>13850</v>
      </c>
      <c r="K123" s="534"/>
      <c r="L123" s="527" t="s">
        <v>2580</v>
      </c>
    </row>
    <row r="124" spans="1:12" ht="30" x14ac:dyDescent="0.25">
      <c r="A124" s="527">
        <v>25</v>
      </c>
      <c r="B124" s="528" t="s">
        <v>2357</v>
      </c>
      <c r="C124" s="529" t="s">
        <v>28</v>
      </c>
      <c r="D124" s="530">
        <v>0.75835198533333326</v>
      </c>
      <c r="E124" s="531">
        <v>0.29166666666666669</v>
      </c>
      <c r="F124" s="532">
        <v>13</v>
      </c>
      <c r="G124" s="531">
        <v>0.66666666666666663</v>
      </c>
      <c r="H124" s="532">
        <f t="shared" si="4"/>
        <v>13</v>
      </c>
      <c r="I124" s="527">
        <v>540</v>
      </c>
      <c r="J124" s="527">
        <v>706</v>
      </c>
      <c r="K124" s="534"/>
      <c r="L124" s="527" t="s">
        <v>2581</v>
      </c>
    </row>
    <row r="125" spans="1:12" ht="30" x14ac:dyDescent="0.25">
      <c r="A125" s="527">
        <v>26</v>
      </c>
      <c r="B125" s="528" t="s">
        <v>2359</v>
      </c>
      <c r="C125" s="529" t="s">
        <v>28</v>
      </c>
      <c r="D125" s="530">
        <v>2.7257268421052632</v>
      </c>
      <c r="E125" s="531">
        <v>0.29166666666666669</v>
      </c>
      <c r="F125" s="532">
        <v>13</v>
      </c>
      <c r="G125" s="531">
        <v>0.66666666666666663</v>
      </c>
      <c r="H125" s="532">
        <f t="shared" si="4"/>
        <v>13</v>
      </c>
      <c r="I125" s="527">
        <v>540</v>
      </c>
      <c r="J125" s="527">
        <v>2642</v>
      </c>
      <c r="K125" s="534"/>
      <c r="L125" s="527" t="s">
        <v>2582</v>
      </c>
    </row>
    <row r="126" spans="1:12" ht="75" x14ac:dyDescent="0.25">
      <c r="A126" s="527">
        <v>27</v>
      </c>
      <c r="B126" s="528" t="s">
        <v>2360</v>
      </c>
      <c r="C126" s="529" t="s">
        <v>168</v>
      </c>
      <c r="D126" s="530">
        <v>4.3311841930105262</v>
      </c>
      <c r="E126" s="531">
        <v>0.29166666666666669</v>
      </c>
      <c r="F126" s="532">
        <v>13</v>
      </c>
      <c r="G126" s="531">
        <v>0.66666666666666663</v>
      </c>
      <c r="H126" s="532">
        <f t="shared" si="4"/>
        <v>13</v>
      </c>
      <c r="I126" s="527">
        <v>540</v>
      </c>
      <c r="J126" s="527">
        <v>4834</v>
      </c>
      <c r="K126" s="534"/>
      <c r="L126" s="527" t="s">
        <v>2583</v>
      </c>
    </row>
    <row r="127" spans="1:12" ht="60" x14ac:dyDescent="0.25">
      <c r="A127" s="527">
        <v>28</v>
      </c>
      <c r="B127" s="528" t="s">
        <v>2361</v>
      </c>
      <c r="C127" s="529" t="s">
        <v>61</v>
      </c>
      <c r="D127" s="530">
        <v>1.9233537283137252</v>
      </c>
      <c r="E127" s="531">
        <v>0.29166666666666669</v>
      </c>
      <c r="F127" s="532">
        <v>13</v>
      </c>
      <c r="G127" s="531">
        <v>0.66666666666666663</v>
      </c>
      <c r="H127" s="532">
        <f t="shared" si="4"/>
        <v>13</v>
      </c>
      <c r="I127" s="527">
        <v>540</v>
      </c>
      <c r="J127" s="527">
        <v>1214</v>
      </c>
      <c r="K127" s="534"/>
      <c r="L127" s="527" t="s">
        <v>2584</v>
      </c>
    </row>
    <row r="128" spans="1:12" ht="45" x14ac:dyDescent="0.25">
      <c r="A128" s="527">
        <v>29</v>
      </c>
      <c r="B128" s="528" t="s">
        <v>2362</v>
      </c>
      <c r="C128" s="529" t="s">
        <v>1895</v>
      </c>
      <c r="D128" s="530">
        <v>10.235233959157895</v>
      </c>
      <c r="E128" s="531">
        <v>0.29166666666666669</v>
      </c>
      <c r="F128" s="532">
        <v>13</v>
      </c>
      <c r="G128" s="531">
        <v>0.66666666666666663</v>
      </c>
      <c r="H128" s="532">
        <f t="shared" si="4"/>
        <v>13</v>
      </c>
      <c r="I128" s="527">
        <v>540</v>
      </c>
      <c r="J128" s="527">
        <v>11842</v>
      </c>
      <c r="K128" s="534"/>
      <c r="L128" s="527" t="s">
        <v>2585</v>
      </c>
    </row>
    <row r="129" spans="1:12" ht="90" x14ac:dyDescent="0.25">
      <c r="A129" s="527">
        <v>30</v>
      </c>
      <c r="B129" s="528" t="s">
        <v>2364</v>
      </c>
      <c r="C129" s="529" t="s">
        <v>1895</v>
      </c>
      <c r="D129" s="530">
        <v>5.3412607268888888</v>
      </c>
      <c r="E129" s="531">
        <v>0.29166666666666669</v>
      </c>
      <c r="F129" s="532">
        <v>13</v>
      </c>
      <c r="G129" s="531">
        <v>0.66666666666666663</v>
      </c>
      <c r="H129" s="532">
        <f t="shared" si="4"/>
        <v>13</v>
      </c>
      <c r="I129" s="527">
        <v>540</v>
      </c>
      <c r="J129" s="527">
        <v>6599</v>
      </c>
      <c r="K129" s="534"/>
      <c r="L129" s="527" t="s">
        <v>2586</v>
      </c>
    </row>
    <row r="130" spans="1:12" ht="75" x14ac:dyDescent="0.25">
      <c r="A130" s="527">
        <v>31</v>
      </c>
      <c r="B130" s="528" t="s">
        <v>2363</v>
      </c>
      <c r="C130" s="529" t="s">
        <v>63</v>
      </c>
      <c r="D130" s="530">
        <v>4.1143849498823544</v>
      </c>
      <c r="E130" s="531">
        <v>0.29166666666666669</v>
      </c>
      <c r="F130" s="532">
        <v>13</v>
      </c>
      <c r="G130" s="531">
        <v>0.66666666666666663</v>
      </c>
      <c r="H130" s="532">
        <f t="shared" si="4"/>
        <v>13</v>
      </c>
      <c r="I130" s="527">
        <v>540</v>
      </c>
      <c r="J130" s="527">
        <v>7193</v>
      </c>
      <c r="K130" s="534"/>
      <c r="L130" s="527" t="s">
        <v>2587</v>
      </c>
    </row>
    <row r="131" spans="1:12" ht="60" x14ac:dyDescent="0.25">
      <c r="A131" s="527">
        <v>32</v>
      </c>
      <c r="B131" s="528" t="s">
        <v>2365</v>
      </c>
      <c r="C131" s="529" t="s">
        <v>63</v>
      </c>
      <c r="D131" s="530">
        <v>5.4764140169629627</v>
      </c>
      <c r="E131" s="531">
        <v>0.29166666666666669</v>
      </c>
      <c r="F131" s="532">
        <v>13</v>
      </c>
      <c r="G131" s="531">
        <v>0.66666666666666663</v>
      </c>
      <c r="H131" s="532">
        <f t="shared" si="4"/>
        <v>13</v>
      </c>
      <c r="I131" s="527">
        <v>540</v>
      </c>
      <c r="J131" s="527">
        <v>11992</v>
      </c>
      <c r="K131" s="534"/>
      <c r="L131" s="527" t="s">
        <v>2588</v>
      </c>
    </row>
    <row r="132" spans="1:12" ht="45" x14ac:dyDescent="0.25">
      <c r="A132" s="527">
        <v>33</v>
      </c>
      <c r="B132" s="528" t="s">
        <v>2366</v>
      </c>
      <c r="C132" s="529" t="s">
        <v>63</v>
      </c>
      <c r="D132" s="530">
        <v>5.399065466622222</v>
      </c>
      <c r="E132" s="531">
        <v>0.29166666666666669</v>
      </c>
      <c r="F132" s="532">
        <v>13</v>
      </c>
      <c r="G132" s="531">
        <v>0.66666666666666663</v>
      </c>
      <c r="H132" s="532">
        <f t="shared" si="4"/>
        <v>13</v>
      </c>
      <c r="I132" s="527">
        <v>540</v>
      </c>
      <c r="J132" s="527">
        <v>6868</v>
      </c>
      <c r="K132" s="534"/>
      <c r="L132" s="527" t="s">
        <v>2589</v>
      </c>
    </row>
    <row r="133" spans="1:12" ht="60" x14ac:dyDescent="0.25">
      <c r="A133" s="527">
        <v>34</v>
      </c>
      <c r="B133" s="528" t="s">
        <v>2367</v>
      </c>
      <c r="C133" s="529" t="s">
        <v>57</v>
      </c>
      <c r="D133" s="530">
        <v>5.6038503434814819</v>
      </c>
      <c r="E133" s="531">
        <v>0.29166666666666669</v>
      </c>
      <c r="F133" s="532">
        <v>13</v>
      </c>
      <c r="G133" s="531">
        <v>0.66666666666666663</v>
      </c>
      <c r="H133" s="532">
        <f t="shared" si="4"/>
        <v>13</v>
      </c>
      <c r="I133" s="527">
        <v>540</v>
      </c>
      <c r="J133" s="527">
        <v>8080</v>
      </c>
      <c r="K133" s="534"/>
      <c r="L133" s="527" t="s">
        <v>2590</v>
      </c>
    </row>
    <row r="134" spans="1:12" s="542" customFormat="1" ht="30.75" customHeight="1" x14ac:dyDescent="0.2">
      <c r="A134" s="535"/>
      <c r="B134" s="536" t="s">
        <v>1865</v>
      </c>
      <c r="C134" s="537"/>
      <c r="D134" s="538">
        <f>SUM(D100:D133)</f>
        <v>143.425257001684</v>
      </c>
      <c r="E134" s="539"/>
      <c r="F134" s="540"/>
      <c r="G134" s="539"/>
      <c r="H134" s="540"/>
      <c r="I134" s="535"/>
      <c r="J134" s="535"/>
      <c r="K134" s="541"/>
      <c r="L134" s="539"/>
    </row>
    <row r="135" spans="1:12" s="571" customFormat="1" ht="27.75" customHeight="1" x14ac:dyDescent="0.25">
      <c r="A135" s="570" t="s">
        <v>2214</v>
      </c>
      <c r="B135" s="570"/>
      <c r="C135" s="570"/>
      <c r="D135" s="570"/>
      <c r="E135" s="570"/>
      <c r="F135" s="570"/>
      <c r="G135" s="570"/>
      <c r="H135" s="570"/>
      <c r="I135" s="572"/>
      <c r="J135" s="570"/>
      <c r="K135" s="570"/>
      <c r="L135" s="570"/>
    </row>
    <row r="136" spans="1:12" ht="34.5" customHeight="1" x14ac:dyDescent="0.25">
      <c r="A136" s="527">
        <v>1</v>
      </c>
      <c r="B136" s="528" t="s">
        <v>2211</v>
      </c>
      <c r="C136" s="529" t="s">
        <v>60</v>
      </c>
      <c r="D136" s="530">
        <v>4.5</v>
      </c>
      <c r="E136" s="531">
        <v>0.66666666666666663</v>
      </c>
      <c r="F136" s="532">
        <v>13</v>
      </c>
      <c r="G136" s="531">
        <v>0.29166666666666669</v>
      </c>
      <c r="H136" s="532">
        <v>14</v>
      </c>
      <c r="I136" s="527">
        <v>900</v>
      </c>
      <c r="J136" s="527">
        <v>1</v>
      </c>
      <c r="K136" s="527" t="s">
        <v>2491</v>
      </c>
      <c r="L136" s="527"/>
    </row>
    <row r="137" spans="1:12" ht="30" customHeight="1" x14ac:dyDescent="0.25">
      <c r="A137" s="527">
        <v>2</v>
      </c>
      <c r="B137" s="528" t="s">
        <v>2331</v>
      </c>
      <c r="C137" s="529" t="s">
        <v>60</v>
      </c>
      <c r="D137" s="530">
        <v>0.5</v>
      </c>
      <c r="E137" s="531">
        <v>0.66666666666666663</v>
      </c>
      <c r="F137" s="532">
        <v>13</v>
      </c>
      <c r="G137" s="531">
        <v>0.29166666666666669</v>
      </c>
      <c r="H137" s="532">
        <v>14</v>
      </c>
      <c r="I137" s="527">
        <v>900</v>
      </c>
      <c r="J137" s="527">
        <v>1</v>
      </c>
      <c r="K137" s="527" t="s">
        <v>2492</v>
      </c>
      <c r="L137" s="527"/>
    </row>
    <row r="138" spans="1:12" ht="30" x14ac:dyDescent="0.25">
      <c r="A138" s="527">
        <v>3</v>
      </c>
      <c r="B138" s="528" t="s">
        <v>2213</v>
      </c>
      <c r="C138" s="529" t="s">
        <v>60</v>
      </c>
      <c r="D138" s="530">
        <v>2.5</v>
      </c>
      <c r="E138" s="531">
        <v>0.66666666666666663</v>
      </c>
      <c r="F138" s="532">
        <v>13</v>
      </c>
      <c r="G138" s="531">
        <v>0.29166666666666669</v>
      </c>
      <c r="H138" s="532">
        <v>14</v>
      </c>
      <c r="I138" s="527">
        <v>900</v>
      </c>
      <c r="J138" s="527">
        <v>1</v>
      </c>
      <c r="K138" s="527" t="s">
        <v>2493</v>
      </c>
      <c r="L138" s="527"/>
    </row>
    <row r="139" spans="1:12" ht="60" x14ac:dyDescent="0.25">
      <c r="A139" s="527">
        <v>4</v>
      </c>
      <c r="B139" s="528" t="s">
        <v>2368</v>
      </c>
      <c r="C139" s="529" t="s">
        <v>1</v>
      </c>
      <c r="D139" s="530">
        <v>3.6089521283333332</v>
      </c>
      <c r="E139" s="531">
        <v>0.66666666666666663</v>
      </c>
      <c r="F139" s="532">
        <v>13</v>
      </c>
      <c r="G139" s="531">
        <v>0.99930555555555556</v>
      </c>
      <c r="H139" s="532">
        <v>13</v>
      </c>
      <c r="I139" s="527">
        <v>479</v>
      </c>
      <c r="J139" s="527">
        <v>2797</v>
      </c>
      <c r="K139" s="527" t="s">
        <v>2617</v>
      </c>
      <c r="L139" s="527" t="s">
        <v>2591</v>
      </c>
    </row>
    <row r="140" spans="1:12" ht="30" x14ac:dyDescent="0.25">
      <c r="A140" s="527">
        <v>5</v>
      </c>
      <c r="B140" s="528" t="s">
        <v>2332</v>
      </c>
      <c r="C140" s="529" t="s">
        <v>64</v>
      </c>
      <c r="D140" s="530">
        <v>3.5</v>
      </c>
      <c r="E140" s="531">
        <v>0.66666666666666663</v>
      </c>
      <c r="F140" s="532">
        <v>13</v>
      </c>
      <c r="G140" s="531">
        <v>0.99930555555555556</v>
      </c>
      <c r="H140" s="532">
        <v>13</v>
      </c>
      <c r="I140" s="527">
        <v>479</v>
      </c>
      <c r="J140" s="527">
        <v>2651</v>
      </c>
      <c r="K140" s="534"/>
      <c r="L140" s="527" t="s">
        <v>2495</v>
      </c>
    </row>
    <row r="141" spans="1:12" ht="121.9" customHeight="1" x14ac:dyDescent="0.25">
      <c r="A141" s="527">
        <v>6</v>
      </c>
      <c r="B141" s="528" t="s">
        <v>2369</v>
      </c>
      <c r="C141" s="529" t="s">
        <v>63</v>
      </c>
      <c r="D141" s="530">
        <v>14.297318810166665</v>
      </c>
      <c r="E141" s="531">
        <v>0.66666666666666663</v>
      </c>
      <c r="F141" s="532">
        <v>13</v>
      </c>
      <c r="G141" s="531">
        <v>0.99930555555555556</v>
      </c>
      <c r="H141" s="532">
        <v>13</v>
      </c>
      <c r="I141" s="527">
        <v>479</v>
      </c>
      <c r="J141" s="527">
        <v>20082</v>
      </c>
      <c r="K141" s="534"/>
      <c r="L141" s="527" t="s">
        <v>2592</v>
      </c>
    </row>
    <row r="142" spans="1:12" ht="91.15" customHeight="1" x14ac:dyDescent="0.25">
      <c r="A142" s="527">
        <v>7</v>
      </c>
      <c r="B142" s="528" t="s">
        <v>2370</v>
      </c>
      <c r="C142" s="529" t="s">
        <v>168</v>
      </c>
      <c r="D142" s="530">
        <v>14.587585695529411</v>
      </c>
      <c r="E142" s="531">
        <v>0.66666666666666663</v>
      </c>
      <c r="F142" s="532">
        <v>13</v>
      </c>
      <c r="G142" s="531">
        <v>0.99930555555555556</v>
      </c>
      <c r="H142" s="532">
        <v>13</v>
      </c>
      <c r="I142" s="527">
        <v>479</v>
      </c>
      <c r="J142" s="527">
        <v>17725</v>
      </c>
      <c r="K142" s="534"/>
      <c r="L142" s="527" t="s">
        <v>2593</v>
      </c>
    </row>
    <row r="143" spans="1:12" ht="60" x14ac:dyDescent="0.25">
      <c r="A143" s="527">
        <v>8</v>
      </c>
      <c r="B143" s="528" t="s">
        <v>2371</v>
      </c>
      <c r="C143" s="529" t="s">
        <v>60</v>
      </c>
      <c r="D143" s="530">
        <v>5.604647027638709</v>
      </c>
      <c r="E143" s="531">
        <v>0.66666666666666663</v>
      </c>
      <c r="F143" s="532">
        <v>13</v>
      </c>
      <c r="G143" s="531">
        <v>0.29166666666666669</v>
      </c>
      <c r="H143" s="532">
        <v>14</v>
      </c>
      <c r="I143" s="527">
        <v>900</v>
      </c>
      <c r="J143" s="527">
        <v>19</v>
      </c>
      <c r="K143" s="527" t="s">
        <v>2443</v>
      </c>
      <c r="L143" s="527"/>
    </row>
    <row r="144" spans="1:12" ht="30" x14ac:dyDescent="0.25">
      <c r="A144" s="527">
        <v>9</v>
      </c>
      <c r="B144" s="528" t="s">
        <v>2372</v>
      </c>
      <c r="C144" s="529" t="s">
        <v>60</v>
      </c>
      <c r="D144" s="530">
        <v>3.423164554477419</v>
      </c>
      <c r="E144" s="531">
        <v>0.66666666666666663</v>
      </c>
      <c r="F144" s="532">
        <v>13</v>
      </c>
      <c r="G144" s="531">
        <v>0.29166666666666669</v>
      </c>
      <c r="H144" s="532">
        <v>14</v>
      </c>
      <c r="I144" s="527">
        <v>900</v>
      </c>
      <c r="J144" s="527">
        <v>5</v>
      </c>
      <c r="K144" s="527" t="s">
        <v>2443</v>
      </c>
      <c r="L144" s="527"/>
    </row>
    <row r="145" spans="1:12" ht="30" x14ac:dyDescent="0.25">
      <c r="A145" s="527">
        <v>10</v>
      </c>
      <c r="B145" s="528" t="s">
        <v>2197</v>
      </c>
      <c r="C145" s="529" t="s">
        <v>60</v>
      </c>
      <c r="D145" s="530">
        <v>7.1507494764666646</v>
      </c>
      <c r="E145" s="531"/>
      <c r="F145" s="532"/>
      <c r="G145" s="531"/>
      <c r="H145" s="532"/>
      <c r="I145" s="527">
        <v>0</v>
      </c>
      <c r="J145" s="527">
        <v>0</v>
      </c>
      <c r="K145" s="527" t="s">
        <v>2443</v>
      </c>
      <c r="L145" s="527"/>
    </row>
    <row r="146" spans="1:12" ht="90" x14ac:dyDescent="0.25">
      <c r="A146" s="527">
        <v>11</v>
      </c>
      <c r="B146" s="528" t="s">
        <v>2373</v>
      </c>
      <c r="C146" s="529" t="s">
        <v>60</v>
      </c>
      <c r="D146" s="530">
        <v>10.342416893548384</v>
      </c>
      <c r="E146" s="531">
        <v>0.66666666666666663</v>
      </c>
      <c r="F146" s="532">
        <v>13</v>
      </c>
      <c r="G146" s="531">
        <v>0.29166666666666669</v>
      </c>
      <c r="H146" s="532">
        <v>14</v>
      </c>
      <c r="I146" s="527">
        <v>900</v>
      </c>
      <c r="J146" s="527">
        <v>259</v>
      </c>
      <c r="K146" s="527" t="s">
        <v>2443</v>
      </c>
      <c r="L146" s="527"/>
    </row>
    <row r="147" spans="1:12" ht="30" x14ac:dyDescent="0.25">
      <c r="A147" s="527">
        <v>12</v>
      </c>
      <c r="B147" s="528" t="s">
        <v>2319</v>
      </c>
      <c r="C147" s="529" t="s">
        <v>2082</v>
      </c>
      <c r="D147" s="530">
        <v>7.1889239681806449</v>
      </c>
      <c r="E147" s="531">
        <v>0.66666666666666663</v>
      </c>
      <c r="F147" s="532">
        <v>13</v>
      </c>
      <c r="G147" s="531">
        <v>0.29166666666666669</v>
      </c>
      <c r="H147" s="532">
        <v>14</v>
      </c>
      <c r="I147" s="527">
        <v>900</v>
      </c>
      <c r="J147" s="527">
        <v>51</v>
      </c>
      <c r="K147" s="527" t="s">
        <v>2498</v>
      </c>
      <c r="L147" s="527"/>
    </row>
    <row r="148" spans="1:12" ht="60" x14ac:dyDescent="0.25">
      <c r="A148" s="527">
        <v>13</v>
      </c>
      <c r="B148" s="528" t="s">
        <v>2322</v>
      </c>
      <c r="C148" s="529" t="s">
        <v>2082</v>
      </c>
      <c r="D148" s="530">
        <v>2.6772147949419356</v>
      </c>
      <c r="E148" s="531">
        <v>0.66666666666666663</v>
      </c>
      <c r="F148" s="532">
        <v>13</v>
      </c>
      <c r="G148" s="531">
        <v>0.29166666666666669</v>
      </c>
      <c r="H148" s="532">
        <v>14</v>
      </c>
      <c r="I148" s="527">
        <v>900</v>
      </c>
      <c r="J148" s="527">
        <v>1</v>
      </c>
      <c r="K148" s="527" t="s">
        <v>2498</v>
      </c>
      <c r="L148" s="527"/>
    </row>
    <row r="149" spans="1:12" ht="30" x14ac:dyDescent="0.25">
      <c r="A149" s="527">
        <v>14</v>
      </c>
      <c r="B149" s="528" t="s">
        <v>2198</v>
      </c>
      <c r="C149" s="529" t="s">
        <v>60</v>
      </c>
      <c r="D149" s="530">
        <v>1.1987902851500001</v>
      </c>
      <c r="E149" s="531"/>
      <c r="F149" s="532"/>
      <c r="G149" s="531"/>
      <c r="H149" s="532"/>
      <c r="I149" s="527">
        <v>0</v>
      </c>
      <c r="J149" s="527">
        <v>0</v>
      </c>
      <c r="K149" s="527" t="s">
        <v>2443</v>
      </c>
      <c r="L149" s="527"/>
    </row>
    <row r="150" spans="1:12" ht="45" x14ac:dyDescent="0.25">
      <c r="A150" s="527">
        <v>15</v>
      </c>
      <c r="B150" s="528" t="s">
        <v>2323</v>
      </c>
      <c r="C150" s="529" t="s">
        <v>2095</v>
      </c>
      <c r="D150" s="530">
        <v>2</v>
      </c>
      <c r="E150" s="531">
        <v>0.66666666666666663</v>
      </c>
      <c r="F150" s="532">
        <v>13</v>
      </c>
      <c r="G150" s="531">
        <v>0.29166666666666669</v>
      </c>
      <c r="H150" s="532">
        <v>14</v>
      </c>
      <c r="I150" s="527">
        <v>900</v>
      </c>
      <c r="J150" s="527">
        <v>1</v>
      </c>
      <c r="K150" s="527" t="s">
        <v>2499</v>
      </c>
      <c r="L150" s="527"/>
    </row>
    <row r="151" spans="1:12" x14ac:dyDescent="0.25">
      <c r="A151" s="527">
        <v>16</v>
      </c>
      <c r="B151" s="528" t="s">
        <v>2203</v>
      </c>
      <c r="C151" s="529" t="s">
        <v>2091</v>
      </c>
      <c r="D151" s="530">
        <v>5.9408201987833342</v>
      </c>
      <c r="E151" s="531"/>
      <c r="F151" s="532"/>
      <c r="G151" s="531"/>
      <c r="H151" s="532"/>
      <c r="I151" s="527">
        <v>0</v>
      </c>
      <c r="J151" s="527">
        <v>0</v>
      </c>
      <c r="K151" s="527" t="s">
        <v>2450</v>
      </c>
      <c r="L151" s="527"/>
    </row>
    <row r="152" spans="1:12" ht="30" x14ac:dyDescent="0.25">
      <c r="A152" s="527">
        <v>17</v>
      </c>
      <c r="B152" s="528" t="s">
        <v>2117</v>
      </c>
      <c r="C152" s="529" t="s">
        <v>2088</v>
      </c>
      <c r="D152" s="530">
        <v>10</v>
      </c>
      <c r="E152" s="531"/>
      <c r="F152" s="532"/>
      <c r="G152" s="531"/>
      <c r="H152" s="532"/>
      <c r="I152" s="527">
        <v>0</v>
      </c>
      <c r="J152" s="527">
        <v>1</v>
      </c>
      <c r="K152" s="527" t="s">
        <v>2447</v>
      </c>
      <c r="L152" s="527"/>
    </row>
    <row r="153" spans="1:12" x14ac:dyDescent="0.25">
      <c r="A153" s="527">
        <v>18</v>
      </c>
      <c r="B153" s="528" t="s">
        <v>2328</v>
      </c>
      <c r="C153" s="529" t="s">
        <v>2098</v>
      </c>
      <c r="D153" s="530">
        <v>3.6666666666666683</v>
      </c>
      <c r="E153" s="531">
        <v>0.66666666666666663</v>
      </c>
      <c r="F153" s="532">
        <v>12</v>
      </c>
      <c r="G153" s="531">
        <v>0.29166666666666669</v>
      </c>
      <c r="H153" s="532">
        <v>13</v>
      </c>
      <c r="I153" s="527">
        <v>900</v>
      </c>
      <c r="J153" s="527">
        <v>1</v>
      </c>
      <c r="K153" s="527" t="s">
        <v>2098</v>
      </c>
      <c r="L153" s="527"/>
    </row>
    <row r="154" spans="1:12" ht="135" x14ac:dyDescent="0.25">
      <c r="A154" s="527">
        <v>19</v>
      </c>
      <c r="B154" s="528" t="s">
        <v>2340</v>
      </c>
      <c r="C154" s="529" t="s">
        <v>2023</v>
      </c>
      <c r="D154" s="530">
        <v>12.429947101333333</v>
      </c>
      <c r="E154" s="531">
        <v>0.83333333333333337</v>
      </c>
      <c r="F154" s="532">
        <v>13</v>
      </c>
      <c r="G154" s="531">
        <v>1</v>
      </c>
      <c r="H154" s="532">
        <v>14</v>
      </c>
      <c r="I154" s="527">
        <v>240</v>
      </c>
      <c r="J154" s="527">
        <v>12799</v>
      </c>
      <c r="K154" s="534"/>
      <c r="L154" s="527" t="s">
        <v>2594</v>
      </c>
    </row>
    <row r="155" spans="1:12" ht="120" x14ac:dyDescent="0.25">
      <c r="A155" s="527">
        <v>20</v>
      </c>
      <c r="B155" s="528" t="s">
        <v>2352</v>
      </c>
      <c r="C155" s="529" t="s">
        <v>2248</v>
      </c>
      <c r="D155" s="530">
        <v>11.698567966807017</v>
      </c>
      <c r="E155" s="531">
        <v>0.83333333333333337</v>
      </c>
      <c r="F155" s="532">
        <v>13</v>
      </c>
      <c r="G155" s="531">
        <v>1</v>
      </c>
      <c r="H155" s="532">
        <v>14</v>
      </c>
      <c r="I155" s="527">
        <v>240</v>
      </c>
      <c r="J155" s="527">
        <v>11762</v>
      </c>
      <c r="K155" s="534"/>
      <c r="L155" s="527" t="s">
        <v>2595</v>
      </c>
    </row>
    <row r="156" spans="1:12" ht="135" x14ac:dyDescent="0.25">
      <c r="A156" s="527">
        <v>21</v>
      </c>
      <c r="B156" s="528" t="s">
        <v>2358</v>
      </c>
      <c r="C156" s="529" t="s">
        <v>28</v>
      </c>
      <c r="D156" s="530">
        <v>13.681360665754386</v>
      </c>
      <c r="E156" s="531">
        <v>0.83333333333333337</v>
      </c>
      <c r="F156" s="532">
        <v>13</v>
      </c>
      <c r="G156" s="531">
        <v>1</v>
      </c>
      <c r="H156" s="532">
        <v>14</v>
      </c>
      <c r="I156" s="527">
        <v>240</v>
      </c>
      <c r="J156" s="527">
        <v>25962</v>
      </c>
      <c r="K156" s="534"/>
      <c r="L156" s="527" t="s">
        <v>2596</v>
      </c>
    </row>
    <row r="157" spans="1:12" s="542" customFormat="1" ht="30.75" customHeight="1" x14ac:dyDescent="0.2">
      <c r="A157" s="535"/>
      <c r="B157" s="536" t="s">
        <v>1865</v>
      </c>
      <c r="C157" s="537"/>
      <c r="D157" s="538">
        <f>SUM(D136:D156)</f>
        <v>140.49712623377792</v>
      </c>
      <c r="E157" s="539"/>
      <c r="F157" s="540"/>
      <c r="G157" s="539"/>
      <c r="H157" s="540"/>
      <c r="I157" s="535"/>
      <c r="J157" s="535"/>
      <c r="K157" s="541"/>
      <c r="L157" s="539"/>
    </row>
    <row r="158" spans="1:12" s="571" customFormat="1" ht="27.75" customHeight="1" x14ac:dyDescent="0.25">
      <c r="A158" s="570" t="s">
        <v>2215</v>
      </c>
      <c r="B158" s="570"/>
      <c r="C158" s="570"/>
      <c r="D158" s="570"/>
      <c r="E158" s="570"/>
      <c r="F158" s="570"/>
      <c r="G158" s="570"/>
      <c r="H158" s="570"/>
      <c r="I158" s="572"/>
      <c r="J158" s="570"/>
      <c r="K158" s="570"/>
      <c r="L158" s="570"/>
    </row>
    <row r="159" spans="1:12" ht="63" customHeight="1" x14ac:dyDescent="0.25">
      <c r="A159" s="535">
        <v>1</v>
      </c>
      <c r="B159" s="543" t="s">
        <v>147</v>
      </c>
      <c r="C159" s="527" t="s">
        <v>148</v>
      </c>
      <c r="D159" s="527">
        <v>25</v>
      </c>
      <c r="E159" s="531">
        <v>0.29166666666666669</v>
      </c>
      <c r="F159" s="532">
        <v>14</v>
      </c>
      <c r="G159" s="531">
        <v>4.1666666666666664E-2</v>
      </c>
      <c r="H159" s="532">
        <v>15</v>
      </c>
      <c r="I159" s="540"/>
      <c r="J159" s="568"/>
      <c r="K159" s="545"/>
      <c r="L159" s="569"/>
    </row>
    <row r="160" spans="1:12" ht="30.75" customHeight="1" x14ac:dyDescent="0.25">
      <c r="A160" s="535">
        <v>2</v>
      </c>
      <c r="B160" s="541" t="s">
        <v>2152</v>
      </c>
      <c r="C160" s="541"/>
      <c r="D160" s="541"/>
      <c r="E160" s="541"/>
      <c r="F160" s="541"/>
      <c r="G160" s="541"/>
      <c r="H160" s="541"/>
      <c r="I160" s="535"/>
      <c r="J160" s="541"/>
      <c r="K160" s="541"/>
      <c r="L160" s="541"/>
    </row>
    <row r="161" spans="1:12" ht="27.75" customHeight="1" x14ac:dyDescent="0.25">
      <c r="A161" s="570" t="s">
        <v>2216</v>
      </c>
      <c r="B161" s="541"/>
      <c r="C161" s="541"/>
      <c r="D161" s="541"/>
      <c r="E161" s="541"/>
      <c r="F161" s="541"/>
      <c r="G161" s="541"/>
      <c r="H161" s="541"/>
      <c r="I161" s="535"/>
      <c r="J161" s="541"/>
      <c r="K161" s="541"/>
      <c r="L161" s="541"/>
    </row>
    <row r="162" spans="1:12" ht="30" x14ac:dyDescent="0.25">
      <c r="A162" s="527">
        <v>1</v>
      </c>
      <c r="B162" s="528" t="s">
        <v>2133</v>
      </c>
      <c r="C162" s="529" t="s">
        <v>60</v>
      </c>
      <c r="D162" s="530">
        <v>6.5328859127696992</v>
      </c>
      <c r="E162" s="531">
        <v>0.29166666666666669</v>
      </c>
      <c r="F162" s="532">
        <v>14</v>
      </c>
      <c r="G162" s="531">
        <v>0.5</v>
      </c>
      <c r="H162" s="532">
        <f t="shared" ref="H162:H204" si="5">+F162</f>
        <v>14</v>
      </c>
      <c r="I162" s="527">
        <v>300</v>
      </c>
      <c r="J162" s="527">
        <v>0</v>
      </c>
      <c r="K162" s="534"/>
      <c r="L162" s="527" t="s">
        <v>2398</v>
      </c>
    </row>
    <row r="163" spans="1:12" ht="30" x14ac:dyDescent="0.25">
      <c r="A163" s="527">
        <v>2</v>
      </c>
      <c r="B163" s="528" t="s">
        <v>2134</v>
      </c>
      <c r="C163" s="529" t="s">
        <v>60</v>
      </c>
      <c r="D163" s="530">
        <v>1.8213056968727273</v>
      </c>
      <c r="E163" s="531">
        <v>0.29166666666666669</v>
      </c>
      <c r="F163" s="532">
        <v>14</v>
      </c>
      <c r="G163" s="531">
        <v>0.5</v>
      </c>
      <c r="H163" s="532">
        <f t="shared" si="5"/>
        <v>14</v>
      </c>
      <c r="I163" s="527">
        <v>300</v>
      </c>
      <c r="J163" s="527">
        <v>0</v>
      </c>
      <c r="K163" s="534"/>
      <c r="L163" s="527" t="s">
        <v>2399</v>
      </c>
    </row>
    <row r="164" spans="1:12" ht="30" x14ac:dyDescent="0.25">
      <c r="A164" s="527">
        <v>3</v>
      </c>
      <c r="B164" s="528" t="s">
        <v>1966</v>
      </c>
      <c r="C164" s="529" t="s">
        <v>60</v>
      </c>
      <c r="D164" s="530">
        <v>1.5</v>
      </c>
      <c r="E164" s="531">
        <v>0.29166666666666669</v>
      </c>
      <c r="F164" s="532">
        <v>14</v>
      </c>
      <c r="G164" s="531">
        <v>0.45833333333333331</v>
      </c>
      <c r="H164" s="532">
        <f t="shared" si="5"/>
        <v>14</v>
      </c>
      <c r="I164" s="527">
        <v>240</v>
      </c>
      <c r="J164" s="527">
        <v>2833</v>
      </c>
      <c r="K164" s="534"/>
      <c r="L164" s="527" t="s">
        <v>2597</v>
      </c>
    </row>
    <row r="165" spans="1:12" ht="30" x14ac:dyDescent="0.25">
      <c r="A165" s="527">
        <v>4</v>
      </c>
      <c r="B165" s="528" t="s">
        <v>2188</v>
      </c>
      <c r="C165" s="529" t="s">
        <v>60</v>
      </c>
      <c r="D165" s="530">
        <v>3</v>
      </c>
      <c r="E165" s="531">
        <v>0.29166666666666669</v>
      </c>
      <c r="F165" s="532">
        <v>14</v>
      </c>
      <c r="G165" s="531">
        <v>0.5</v>
      </c>
      <c r="H165" s="532">
        <f t="shared" si="5"/>
        <v>14</v>
      </c>
      <c r="I165" s="527">
        <v>300</v>
      </c>
      <c r="J165" s="527">
        <v>0</v>
      </c>
      <c r="K165" s="534"/>
      <c r="L165" s="527" t="s">
        <v>2402</v>
      </c>
    </row>
    <row r="166" spans="1:12" ht="30" x14ac:dyDescent="0.25">
      <c r="A166" s="527">
        <v>5</v>
      </c>
      <c r="B166" s="528" t="s">
        <v>2151</v>
      </c>
      <c r="C166" s="529" t="s">
        <v>2150</v>
      </c>
      <c r="D166" s="530">
        <v>2.5</v>
      </c>
      <c r="E166" s="531">
        <v>0.41666666666666669</v>
      </c>
      <c r="F166" s="532">
        <v>14</v>
      </c>
      <c r="G166" s="531">
        <v>0.66666666666666663</v>
      </c>
      <c r="H166" s="532">
        <f t="shared" si="5"/>
        <v>14</v>
      </c>
      <c r="I166" s="527">
        <v>360</v>
      </c>
      <c r="J166" s="527">
        <v>3108</v>
      </c>
      <c r="K166" s="534"/>
      <c r="L166" s="527" t="s">
        <v>2403</v>
      </c>
    </row>
    <row r="167" spans="1:12" ht="60" x14ac:dyDescent="0.25">
      <c r="A167" s="527">
        <v>6</v>
      </c>
      <c r="B167" s="528" t="s">
        <v>2250</v>
      </c>
      <c r="C167" s="529" t="s">
        <v>2077</v>
      </c>
      <c r="D167" s="530">
        <v>9.9029577024888908</v>
      </c>
      <c r="E167" s="531">
        <v>0.3125</v>
      </c>
      <c r="F167" s="532">
        <v>14</v>
      </c>
      <c r="G167" s="531">
        <v>0.66666666666666663</v>
      </c>
      <c r="H167" s="532">
        <f t="shared" si="5"/>
        <v>14</v>
      </c>
      <c r="I167" s="527">
        <v>510</v>
      </c>
      <c r="J167" s="527">
        <v>14912</v>
      </c>
      <c r="K167" s="534"/>
      <c r="L167" s="527" t="s">
        <v>2539</v>
      </c>
    </row>
    <row r="168" spans="1:12" ht="30" x14ac:dyDescent="0.25">
      <c r="A168" s="527">
        <v>7</v>
      </c>
      <c r="B168" s="528" t="s">
        <v>2251</v>
      </c>
      <c r="C168" s="529" t="s">
        <v>60</v>
      </c>
      <c r="D168" s="530">
        <v>0.89296001484444432</v>
      </c>
      <c r="E168" s="531">
        <v>0.3125</v>
      </c>
      <c r="F168" s="532">
        <v>14</v>
      </c>
      <c r="G168" s="531">
        <v>0.66666666666666663</v>
      </c>
      <c r="H168" s="532">
        <f t="shared" si="5"/>
        <v>14</v>
      </c>
      <c r="I168" s="527">
        <v>510</v>
      </c>
      <c r="J168" s="527">
        <v>1505</v>
      </c>
      <c r="K168" s="534"/>
      <c r="L168" s="527" t="s">
        <v>2540</v>
      </c>
    </row>
    <row r="169" spans="1:12" ht="60" x14ac:dyDescent="0.25">
      <c r="A169" s="527">
        <v>8</v>
      </c>
      <c r="B169" s="528" t="s">
        <v>2256</v>
      </c>
      <c r="C169" s="529" t="s">
        <v>2077</v>
      </c>
      <c r="D169" s="530">
        <v>3.4991000102222212</v>
      </c>
      <c r="E169" s="531">
        <v>0.3125</v>
      </c>
      <c r="F169" s="532">
        <v>14</v>
      </c>
      <c r="G169" s="531">
        <v>0.66666666666666663</v>
      </c>
      <c r="H169" s="532">
        <f t="shared" si="5"/>
        <v>14</v>
      </c>
      <c r="I169" s="527">
        <v>510</v>
      </c>
      <c r="J169" s="527">
        <v>4197</v>
      </c>
      <c r="K169" s="534" t="s">
        <v>2520</v>
      </c>
      <c r="L169" s="527" t="s">
        <v>2519</v>
      </c>
    </row>
    <row r="170" spans="1:12" ht="30" x14ac:dyDescent="0.25">
      <c r="A170" s="527">
        <v>9</v>
      </c>
      <c r="B170" s="528" t="s">
        <v>2243</v>
      </c>
      <c r="C170" s="529" t="s">
        <v>2077</v>
      </c>
      <c r="D170" s="530">
        <v>2.5</v>
      </c>
      <c r="E170" s="531">
        <v>0.3125</v>
      </c>
      <c r="F170" s="532">
        <v>14</v>
      </c>
      <c r="G170" s="531">
        <v>0.66666666666666663</v>
      </c>
      <c r="H170" s="532">
        <f t="shared" si="5"/>
        <v>14</v>
      </c>
      <c r="I170" s="527">
        <v>510</v>
      </c>
      <c r="J170" s="527">
        <v>1781</v>
      </c>
      <c r="K170" s="534"/>
      <c r="L170" s="527" t="s">
        <v>2407</v>
      </c>
    </row>
    <row r="171" spans="1:12" ht="30" x14ac:dyDescent="0.25">
      <c r="A171" s="527">
        <v>10</v>
      </c>
      <c r="B171" s="528" t="s">
        <v>2184</v>
      </c>
      <c r="C171" s="529" t="s">
        <v>60</v>
      </c>
      <c r="D171" s="530">
        <v>3</v>
      </c>
      <c r="E171" s="531">
        <v>0.3125</v>
      </c>
      <c r="F171" s="532">
        <v>14</v>
      </c>
      <c r="G171" s="531">
        <v>0.99930555555555556</v>
      </c>
      <c r="H171" s="532">
        <f t="shared" si="5"/>
        <v>14</v>
      </c>
      <c r="I171" s="527">
        <v>989</v>
      </c>
      <c r="J171" s="527">
        <v>1</v>
      </c>
      <c r="K171" s="527" t="s">
        <v>2408</v>
      </c>
      <c r="L171" s="527"/>
    </row>
    <row r="172" spans="1:12" ht="30" x14ac:dyDescent="0.25">
      <c r="A172" s="527">
        <v>11</v>
      </c>
      <c r="B172" s="528" t="s">
        <v>2185</v>
      </c>
      <c r="C172" s="529" t="s">
        <v>60</v>
      </c>
      <c r="D172" s="530">
        <v>1.5</v>
      </c>
      <c r="E172" s="531">
        <v>0.3125</v>
      </c>
      <c r="F172" s="532">
        <v>14</v>
      </c>
      <c r="G172" s="531">
        <v>0.99930555555555556</v>
      </c>
      <c r="H172" s="532">
        <f t="shared" si="5"/>
        <v>14</v>
      </c>
      <c r="I172" s="527">
        <v>989</v>
      </c>
      <c r="J172" s="527">
        <v>1</v>
      </c>
      <c r="K172" s="527" t="s">
        <v>2409</v>
      </c>
      <c r="L172" s="527"/>
    </row>
    <row r="173" spans="1:12" ht="30" x14ac:dyDescent="0.25">
      <c r="A173" s="527">
        <v>12</v>
      </c>
      <c r="B173" s="528" t="s">
        <v>2187</v>
      </c>
      <c r="C173" s="529" t="s">
        <v>60</v>
      </c>
      <c r="D173" s="530">
        <v>2.9</v>
      </c>
      <c r="E173" s="531">
        <v>0.3125</v>
      </c>
      <c r="F173" s="532">
        <v>14</v>
      </c>
      <c r="G173" s="531">
        <v>0.5</v>
      </c>
      <c r="H173" s="532">
        <f t="shared" si="5"/>
        <v>14</v>
      </c>
      <c r="I173" s="527">
        <v>270</v>
      </c>
      <c r="J173" s="527">
        <v>0</v>
      </c>
      <c r="K173" s="534"/>
      <c r="L173" s="527" t="s">
        <v>2410</v>
      </c>
    </row>
    <row r="174" spans="1:12" ht="30" x14ac:dyDescent="0.25">
      <c r="A174" s="527">
        <v>13</v>
      </c>
      <c r="B174" s="528" t="s">
        <v>2257</v>
      </c>
      <c r="C174" s="529" t="s">
        <v>58</v>
      </c>
      <c r="D174" s="530">
        <v>1.3315789473684214</v>
      </c>
      <c r="E174" s="531">
        <v>0.29166666666666669</v>
      </c>
      <c r="F174" s="532">
        <v>14</v>
      </c>
      <c r="G174" s="531">
        <v>0.66666666666666663</v>
      </c>
      <c r="H174" s="532">
        <f t="shared" si="5"/>
        <v>14</v>
      </c>
      <c r="I174" s="527">
        <v>540</v>
      </c>
      <c r="J174" s="527">
        <v>2153</v>
      </c>
      <c r="K174" s="534"/>
      <c r="L174" s="527" t="s">
        <v>2542</v>
      </c>
    </row>
    <row r="175" spans="1:12" ht="30" x14ac:dyDescent="0.25">
      <c r="A175" s="527">
        <v>14</v>
      </c>
      <c r="B175" s="528" t="s">
        <v>2258</v>
      </c>
      <c r="C175" s="529" t="s">
        <v>2077</v>
      </c>
      <c r="D175" s="530">
        <v>4.4773343782456143</v>
      </c>
      <c r="E175" s="531">
        <v>0.29166666666666669</v>
      </c>
      <c r="F175" s="532">
        <v>14</v>
      </c>
      <c r="G175" s="531">
        <v>0.66666666666666663</v>
      </c>
      <c r="H175" s="532">
        <f t="shared" si="5"/>
        <v>14</v>
      </c>
      <c r="I175" s="527">
        <v>540</v>
      </c>
      <c r="J175" s="527">
        <v>4566</v>
      </c>
      <c r="K175" s="534"/>
      <c r="L175" s="527" t="s">
        <v>2543</v>
      </c>
    </row>
    <row r="176" spans="1:12" ht="45" x14ac:dyDescent="0.25">
      <c r="A176" s="527">
        <v>15</v>
      </c>
      <c r="B176" s="528" t="s">
        <v>2287</v>
      </c>
      <c r="C176" s="529" t="s">
        <v>63</v>
      </c>
      <c r="D176" s="530">
        <v>5.4885164941894748</v>
      </c>
      <c r="E176" s="531">
        <v>0.29166666666666669</v>
      </c>
      <c r="F176" s="532">
        <v>14</v>
      </c>
      <c r="G176" s="531">
        <v>0.66666666666666663</v>
      </c>
      <c r="H176" s="532">
        <f t="shared" si="5"/>
        <v>14</v>
      </c>
      <c r="I176" s="527">
        <v>540</v>
      </c>
      <c r="J176" s="527">
        <v>10169</v>
      </c>
      <c r="K176" s="534"/>
      <c r="L176" s="527" t="s">
        <v>2544</v>
      </c>
    </row>
    <row r="177" spans="1:12" ht="45" x14ac:dyDescent="0.25">
      <c r="A177" s="527">
        <v>16</v>
      </c>
      <c r="B177" s="528" t="s">
        <v>2286</v>
      </c>
      <c r="C177" s="529" t="s">
        <v>57</v>
      </c>
      <c r="D177" s="530">
        <v>5.5950453878596491</v>
      </c>
      <c r="E177" s="531">
        <v>0.29166666666666669</v>
      </c>
      <c r="F177" s="532">
        <v>14</v>
      </c>
      <c r="G177" s="531">
        <v>0.66666666666666663</v>
      </c>
      <c r="H177" s="532">
        <f t="shared" si="5"/>
        <v>14</v>
      </c>
      <c r="I177" s="527">
        <v>540</v>
      </c>
      <c r="J177" s="527">
        <v>5433</v>
      </c>
      <c r="K177" s="534"/>
      <c r="L177" s="527" t="s">
        <v>2545</v>
      </c>
    </row>
    <row r="178" spans="1:12" ht="75" x14ac:dyDescent="0.25">
      <c r="A178" s="527">
        <v>17</v>
      </c>
      <c r="B178" s="528" t="s">
        <v>2288</v>
      </c>
      <c r="C178" s="529" t="s">
        <v>2242</v>
      </c>
      <c r="D178" s="530">
        <v>10.288079058596495</v>
      </c>
      <c r="E178" s="531">
        <v>0.29166666666666669</v>
      </c>
      <c r="F178" s="532">
        <v>14</v>
      </c>
      <c r="G178" s="531">
        <v>0.66666666666666663</v>
      </c>
      <c r="H178" s="532">
        <f t="shared" si="5"/>
        <v>14</v>
      </c>
      <c r="I178" s="527">
        <v>540</v>
      </c>
      <c r="J178" s="527">
        <v>10447</v>
      </c>
      <c r="K178" s="534"/>
      <c r="L178" s="527" t="s">
        <v>2546</v>
      </c>
    </row>
    <row r="179" spans="1:12" ht="90" x14ac:dyDescent="0.25">
      <c r="A179" s="527">
        <v>18</v>
      </c>
      <c r="B179" s="528" t="s">
        <v>2289</v>
      </c>
      <c r="C179" s="529" t="s">
        <v>2242</v>
      </c>
      <c r="D179" s="530">
        <v>7.3344238225263148</v>
      </c>
      <c r="E179" s="531">
        <v>0.29166666666666669</v>
      </c>
      <c r="F179" s="532">
        <v>14</v>
      </c>
      <c r="G179" s="531">
        <v>0.66666666666666663</v>
      </c>
      <c r="H179" s="532">
        <f t="shared" si="5"/>
        <v>14</v>
      </c>
      <c r="I179" s="527">
        <v>540</v>
      </c>
      <c r="J179" s="527">
        <v>9509</v>
      </c>
      <c r="K179" s="534"/>
      <c r="L179" s="527" t="s">
        <v>2547</v>
      </c>
    </row>
    <row r="180" spans="1:12" ht="30" x14ac:dyDescent="0.25">
      <c r="A180" s="527">
        <v>19</v>
      </c>
      <c r="B180" s="528" t="s">
        <v>2290</v>
      </c>
      <c r="C180" s="529" t="s">
        <v>57</v>
      </c>
      <c r="D180" s="530">
        <v>2.0838276515368421</v>
      </c>
      <c r="E180" s="531">
        <v>0.29166666666666669</v>
      </c>
      <c r="F180" s="532">
        <v>14</v>
      </c>
      <c r="G180" s="531">
        <v>0.66666666666666663</v>
      </c>
      <c r="H180" s="532">
        <f t="shared" si="5"/>
        <v>14</v>
      </c>
      <c r="I180" s="527">
        <v>540</v>
      </c>
      <c r="J180" s="527">
        <v>2093</v>
      </c>
      <c r="K180" s="534"/>
      <c r="L180" s="527" t="s">
        <v>2548</v>
      </c>
    </row>
    <row r="181" spans="1:12" ht="60" x14ac:dyDescent="0.25">
      <c r="A181" s="527">
        <v>20</v>
      </c>
      <c r="B181" s="528" t="s">
        <v>2292</v>
      </c>
      <c r="C181" s="529" t="s">
        <v>57</v>
      </c>
      <c r="D181" s="530">
        <v>1.9403694063157892</v>
      </c>
      <c r="E181" s="531">
        <v>0.29166666666666669</v>
      </c>
      <c r="F181" s="532">
        <v>14</v>
      </c>
      <c r="G181" s="531">
        <v>0.66666666666666663</v>
      </c>
      <c r="H181" s="532">
        <f t="shared" si="5"/>
        <v>14</v>
      </c>
      <c r="I181" s="527">
        <v>540</v>
      </c>
      <c r="J181" s="527">
        <v>2784</v>
      </c>
      <c r="K181" s="534"/>
      <c r="L181" s="527" t="s">
        <v>2549</v>
      </c>
    </row>
    <row r="182" spans="1:12" ht="30" x14ac:dyDescent="0.25">
      <c r="A182" s="527">
        <v>21</v>
      </c>
      <c r="B182" s="528" t="s">
        <v>2291</v>
      </c>
      <c r="C182" s="529" t="s">
        <v>57</v>
      </c>
      <c r="D182" s="530">
        <v>4.5858010850105257</v>
      </c>
      <c r="E182" s="531">
        <v>0.29166666666666669</v>
      </c>
      <c r="F182" s="532">
        <v>14</v>
      </c>
      <c r="G182" s="531">
        <v>0.66666666666666663</v>
      </c>
      <c r="H182" s="532">
        <f t="shared" si="5"/>
        <v>14</v>
      </c>
      <c r="I182" s="527">
        <v>540</v>
      </c>
      <c r="J182" s="527">
        <v>4972</v>
      </c>
      <c r="K182" s="534"/>
      <c r="L182" s="527" t="s">
        <v>2550</v>
      </c>
    </row>
    <row r="183" spans="1:12" ht="75" x14ac:dyDescent="0.25">
      <c r="A183" s="527">
        <v>22</v>
      </c>
      <c r="B183" s="528" t="s">
        <v>2293</v>
      </c>
      <c r="C183" s="529" t="s">
        <v>2241</v>
      </c>
      <c r="D183" s="530">
        <v>7.7615022530526314</v>
      </c>
      <c r="E183" s="531">
        <v>0.29166666666666669</v>
      </c>
      <c r="F183" s="532">
        <v>14</v>
      </c>
      <c r="G183" s="531">
        <v>0.66666666666666663</v>
      </c>
      <c r="H183" s="532">
        <f t="shared" si="5"/>
        <v>14</v>
      </c>
      <c r="I183" s="527">
        <v>540</v>
      </c>
      <c r="J183" s="527">
        <v>7992</v>
      </c>
      <c r="K183" s="534" t="s">
        <v>2522</v>
      </c>
      <c r="L183" s="527" t="s">
        <v>2521</v>
      </c>
    </row>
    <row r="184" spans="1:12" ht="30" x14ac:dyDescent="0.25">
      <c r="A184" s="527">
        <v>23</v>
      </c>
      <c r="B184" s="528" t="s">
        <v>2294</v>
      </c>
      <c r="C184" s="529" t="s">
        <v>61</v>
      </c>
      <c r="D184" s="530">
        <v>4.9044589760842099</v>
      </c>
      <c r="E184" s="531">
        <v>0.29166666666666669</v>
      </c>
      <c r="F184" s="532">
        <v>14</v>
      </c>
      <c r="G184" s="531">
        <v>0.66666666666666663</v>
      </c>
      <c r="H184" s="532">
        <f t="shared" si="5"/>
        <v>14</v>
      </c>
      <c r="I184" s="527">
        <v>540</v>
      </c>
      <c r="J184" s="527">
        <v>8091</v>
      </c>
      <c r="K184" s="534"/>
      <c r="L184" s="527" t="s">
        <v>2552</v>
      </c>
    </row>
    <row r="185" spans="1:12" ht="30" x14ac:dyDescent="0.25">
      <c r="A185" s="527">
        <v>24</v>
      </c>
      <c r="B185" s="528" t="s">
        <v>2295</v>
      </c>
      <c r="C185" s="529" t="s">
        <v>61</v>
      </c>
      <c r="D185" s="530">
        <v>0.53438494938947367</v>
      </c>
      <c r="E185" s="531">
        <v>0.29166666666666669</v>
      </c>
      <c r="F185" s="532">
        <v>14</v>
      </c>
      <c r="G185" s="531">
        <v>0.66666666666666663</v>
      </c>
      <c r="H185" s="532">
        <f t="shared" si="5"/>
        <v>14</v>
      </c>
      <c r="I185" s="527">
        <v>540</v>
      </c>
      <c r="J185" s="527">
        <v>592</v>
      </c>
      <c r="K185" s="534"/>
      <c r="L185" s="527" t="s">
        <v>2553</v>
      </c>
    </row>
    <row r="186" spans="1:12" ht="45" x14ac:dyDescent="0.25">
      <c r="A186" s="527">
        <v>25</v>
      </c>
      <c r="B186" s="528" t="s">
        <v>2296</v>
      </c>
      <c r="C186" s="529" t="s">
        <v>63</v>
      </c>
      <c r="D186" s="530">
        <v>1.1009418001403508</v>
      </c>
      <c r="E186" s="531">
        <v>0.29166666666666669</v>
      </c>
      <c r="F186" s="532">
        <v>14</v>
      </c>
      <c r="G186" s="531">
        <v>0.66666666666666663</v>
      </c>
      <c r="H186" s="532">
        <f t="shared" si="5"/>
        <v>14</v>
      </c>
      <c r="I186" s="527">
        <v>540</v>
      </c>
      <c r="J186" s="527">
        <v>2561</v>
      </c>
      <c r="K186" s="534"/>
      <c r="L186" s="527" t="s">
        <v>2554</v>
      </c>
    </row>
    <row r="187" spans="1:12" ht="30" x14ac:dyDescent="0.25">
      <c r="A187" s="527">
        <v>26</v>
      </c>
      <c r="B187" s="528" t="s">
        <v>2297</v>
      </c>
      <c r="C187" s="529" t="s">
        <v>63</v>
      </c>
      <c r="D187" s="530">
        <v>3.190895890652631</v>
      </c>
      <c r="E187" s="531">
        <v>0.29166666666666669</v>
      </c>
      <c r="F187" s="532">
        <v>14</v>
      </c>
      <c r="G187" s="531">
        <v>0.66666666666666663</v>
      </c>
      <c r="H187" s="532">
        <f t="shared" si="5"/>
        <v>14</v>
      </c>
      <c r="I187" s="527">
        <v>540</v>
      </c>
      <c r="J187" s="527">
        <v>10648</v>
      </c>
      <c r="K187" s="534"/>
      <c r="L187" s="527" t="s">
        <v>2555</v>
      </c>
    </row>
    <row r="188" spans="1:12" ht="30" x14ac:dyDescent="0.25">
      <c r="A188" s="527">
        <v>27</v>
      </c>
      <c r="B188" s="528" t="s">
        <v>2298</v>
      </c>
      <c r="C188" s="529" t="s">
        <v>62</v>
      </c>
      <c r="D188" s="530">
        <v>3.9868310826666673</v>
      </c>
      <c r="E188" s="531">
        <v>0.29166666666666669</v>
      </c>
      <c r="F188" s="532">
        <v>14</v>
      </c>
      <c r="G188" s="531">
        <v>0.66666666666666663</v>
      </c>
      <c r="H188" s="532">
        <f t="shared" si="5"/>
        <v>14</v>
      </c>
      <c r="I188" s="527">
        <v>540</v>
      </c>
      <c r="J188" s="527">
        <v>1159</v>
      </c>
      <c r="K188" s="534"/>
      <c r="L188" s="527" t="s">
        <v>2556</v>
      </c>
    </row>
    <row r="189" spans="1:12" ht="30" x14ac:dyDescent="0.25">
      <c r="A189" s="527">
        <v>28</v>
      </c>
      <c r="B189" s="528" t="s">
        <v>2299</v>
      </c>
      <c r="C189" s="529" t="s">
        <v>62</v>
      </c>
      <c r="D189" s="530">
        <v>0.9855820832982457</v>
      </c>
      <c r="E189" s="531">
        <v>0.29166666666666669</v>
      </c>
      <c r="F189" s="532">
        <v>14</v>
      </c>
      <c r="G189" s="531">
        <v>0.66666666666666663</v>
      </c>
      <c r="H189" s="532">
        <f t="shared" si="5"/>
        <v>14</v>
      </c>
      <c r="I189" s="527">
        <v>540</v>
      </c>
      <c r="J189" s="527">
        <v>1159</v>
      </c>
      <c r="K189" s="534"/>
      <c r="L189" s="527" t="s">
        <v>2557</v>
      </c>
    </row>
    <row r="190" spans="1:12" ht="45" x14ac:dyDescent="0.25">
      <c r="A190" s="527">
        <v>29</v>
      </c>
      <c r="B190" s="528" t="s">
        <v>2300</v>
      </c>
      <c r="C190" s="529" t="s">
        <v>59</v>
      </c>
      <c r="D190" s="530">
        <v>5.6173231528842109</v>
      </c>
      <c r="E190" s="531">
        <v>0.29166666666666669</v>
      </c>
      <c r="F190" s="532">
        <v>14</v>
      </c>
      <c r="G190" s="531">
        <v>0.66666666666666663</v>
      </c>
      <c r="H190" s="532">
        <f t="shared" si="5"/>
        <v>14</v>
      </c>
      <c r="I190" s="527">
        <v>540</v>
      </c>
      <c r="J190" s="527">
        <v>7685</v>
      </c>
      <c r="K190" s="534"/>
      <c r="L190" s="527" t="s">
        <v>2558</v>
      </c>
    </row>
    <row r="191" spans="1:12" ht="30" x14ac:dyDescent="0.25">
      <c r="A191" s="527">
        <v>30</v>
      </c>
      <c r="B191" s="528" t="s">
        <v>2301</v>
      </c>
      <c r="C191" s="529" t="s">
        <v>59</v>
      </c>
      <c r="D191" s="530">
        <v>0.54128601503157903</v>
      </c>
      <c r="E191" s="531">
        <v>0.29166666666666669</v>
      </c>
      <c r="F191" s="532">
        <v>14</v>
      </c>
      <c r="G191" s="531">
        <v>0.66666666666666663</v>
      </c>
      <c r="H191" s="532">
        <f t="shared" si="5"/>
        <v>14</v>
      </c>
      <c r="I191" s="527">
        <v>540</v>
      </c>
      <c r="J191" s="527">
        <v>894</v>
      </c>
      <c r="K191" s="534"/>
      <c r="L191" s="527" t="s">
        <v>2559</v>
      </c>
    </row>
    <row r="192" spans="1:12" ht="30" x14ac:dyDescent="0.25">
      <c r="A192" s="527">
        <v>31</v>
      </c>
      <c r="B192" s="528" t="s">
        <v>2189</v>
      </c>
      <c r="C192" s="529" t="s">
        <v>1909</v>
      </c>
      <c r="D192" s="530">
        <v>7.245259437333333</v>
      </c>
      <c r="E192" s="531">
        <v>0.3125</v>
      </c>
      <c r="F192" s="532">
        <v>14</v>
      </c>
      <c r="G192" s="531">
        <v>0.66666666666666663</v>
      </c>
      <c r="H192" s="532">
        <f t="shared" si="5"/>
        <v>14</v>
      </c>
      <c r="I192" s="527">
        <v>510</v>
      </c>
      <c r="J192" s="527">
        <v>3851</v>
      </c>
      <c r="K192" s="534"/>
      <c r="L192" s="527" t="s">
        <v>2429</v>
      </c>
    </row>
    <row r="193" spans="1:12" ht="75" x14ac:dyDescent="0.25">
      <c r="A193" s="527">
        <v>32</v>
      </c>
      <c r="B193" s="528" t="s">
        <v>2302</v>
      </c>
      <c r="C193" s="529" t="s">
        <v>60</v>
      </c>
      <c r="D193" s="530">
        <v>3.4624697188</v>
      </c>
      <c r="E193" s="531">
        <v>0.3125</v>
      </c>
      <c r="F193" s="532">
        <v>14</v>
      </c>
      <c r="G193" s="531">
        <v>0.5</v>
      </c>
      <c r="H193" s="532">
        <f t="shared" si="5"/>
        <v>14</v>
      </c>
      <c r="I193" s="527">
        <v>270</v>
      </c>
      <c r="J193" s="527">
        <v>1057</v>
      </c>
      <c r="K193" s="534"/>
      <c r="L193" s="527" t="s">
        <v>2560</v>
      </c>
    </row>
    <row r="194" spans="1:12" ht="45" x14ac:dyDescent="0.25">
      <c r="A194" s="527">
        <v>33</v>
      </c>
      <c r="B194" s="528" t="s">
        <v>2303</v>
      </c>
      <c r="C194" s="529" t="s">
        <v>60</v>
      </c>
      <c r="D194" s="530">
        <v>1.4431201778666665</v>
      </c>
      <c r="E194" s="531">
        <v>0.3125</v>
      </c>
      <c r="F194" s="532">
        <v>14</v>
      </c>
      <c r="G194" s="531">
        <v>0.5</v>
      </c>
      <c r="H194" s="532">
        <f t="shared" si="5"/>
        <v>14</v>
      </c>
      <c r="I194" s="527">
        <v>270</v>
      </c>
      <c r="J194" s="527">
        <v>2888</v>
      </c>
      <c r="K194" s="534" t="s">
        <v>2524</v>
      </c>
      <c r="L194" s="527" t="s">
        <v>2523</v>
      </c>
    </row>
    <row r="195" spans="1:12" ht="27" customHeight="1" x14ac:dyDescent="0.25">
      <c r="A195" s="527">
        <v>34</v>
      </c>
      <c r="B195" s="528" t="s">
        <v>2191</v>
      </c>
      <c r="C195" s="529" t="s">
        <v>60</v>
      </c>
      <c r="D195" s="530">
        <v>5</v>
      </c>
      <c r="E195" s="531">
        <v>0.3125</v>
      </c>
      <c r="F195" s="532">
        <v>14</v>
      </c>
      <c r="G195" s="531">
        <v>0.66666666666666663</v>
      </c>
      <c r="H195" s="532">
        <f t="shared" si="5"/>
        <v>14</v>
      </c>
      <c r="I195" s="527">
        <v>510</v>
      </c>
      <c r="J195" s="527">
        <v>1</v>
      </c>
      <c r="K195" s="527" t="s">
        <v>2432</v>
      </c>
      <c r="L195" s="527"/>
    </row>
    <row r="196" spans="1:12" ht="30" x14ac:dyDescent="0.25">
      <c r="A196" s="527">
        <v>35</v>
      </c>
      <c r="B196" s="528" t="s">
        <v>2192</v>
      </c>
      <c r="C196" s="529" t="s">
        <v>59</v>
      </c>
      <c r="D196" s="530">
        <v>3.9</v>
      </c>
      <c r="E196" s="531">
        <v>0.29166666666666669</v>
      </c>
      <c r="F196" s="532">
        <v>14</v>
      </c>
      <c r="G196" s="531">
        <v>0.99930555555555556</v>
      </c>
      <c r="H196" s="532">
        <f t="shared" si="5"/>
        <v>14</v>
      </c>
      <c r="I196" s="527">
        <v>1019</v>
      </c>
      <c r="J196" s="527">
        <v>0</v>
      </c>
      <c r="K196" s="534"/>
      <c r="L196" s="527" t="s">
        <v>2433</v>
      </c>
    </row>
    <row r="197" spans="1:12" s="542" customFormat="1" ht="28.5" customHeight="1" x14ac:dyDescent="0.2">
      <c r="A197" s="535"/>
      <c r="B197" s="536" t="s">
        <v>1865</v>
      </c>
      <c r="C197" s="537"/>
      <c r="D197" s="538">
        <f>SUM(D162:D196)</f>
        <v>132.34824110604708</v>
      </c>
      <c r="E197" s="539"/>
      <c r="F197" s="540"/>
      <c r="G197" s="539"/>
      <c r="H197" s="540"/>
      <c r="I197" s="535"/>
      <c r="J197" s="535"/>
      <c r="K197" s="541"/>
      <c r="L197" s="539"/>
    </row>
    <row r="198" spans="1:12" s="571" customFormat="1" ht="27.75" customHeight="1" x14ac:dyDescent="0.25">
      <c r="A198" s="570" t="s">
        <v>2217</v>
      </c>
      <c r="B198" s="570"/>
      <c r="C198" s="570"/>
      <c r="D198" s="570"/>
      <c r="E198" s="570"/>
      <c r="F198" s="570"/>
      <c r="G198" s="570"/>
      <c r="H198" s="570"/>
      <c r="I198" s="572"/>
      <c r="J198" s="570"/>
      <c r="K198" s="570"/>
      <c r="L198" s="570"/>
    </row>
    <row r="199" spans="1:12" ht="30" x14ac:dyDescent="0.25">
      <c r="A199" s="527">
        <v>1</v>
      </c>
      <c r="B199" s="528" t="s">
        <v>2380</v>
      </c>
      <c r="C199" s="529" t="s">
        <v>60</v>
      </c>
      <c r="D199" s="530">
        <v>3</v>
      </c>
      <c r="E199" s="531">
        <v>0.66666666666666663</v>
      </c>
      <c r="F199" s="532">
        <v>14</v>
      </c>
      <c r="G199" s="531">
        <v>0.99930555555555556</v>
      </c>
      <c r="H199" s="532">
        <f t="shared" ref="H199:H201" si="6">+F199</f>
        <v>14</v>
      </c>
      <c r="I199" s="527">
        <v>479</v>
      </c>
      <c r="J199" s="527">
        <v>1654</v>
      </c>
      <c r="K199" s="527" t="s">
        <v>2525</v>
      </c>
      <c r="L199" s="527" t="s">
        <v>2509</v>
      </c>
    </row>
    <row r="200" spans="1:12" ht="30" x14ac:dyDescent="0.25">
      <c r="A200" s="527">
        <v>2</v>
      </c>
      <c r="B200" s="528" t="s">
        <v>2375</v>
      </c>
      <c r="C200" s="529" t="s">
        <v>60</v>
      </c>
      <c r="D200" s="530">
        <v>6.1557612695999993</v>
      </c>
      <c r="E200" s="531">
        <v>0.66666666666666663</v>
      </c>
      <c r="F200" s="532">
        <v>14</v>
      </c>
      <c r="G200" s="531">
        <v>0.99930555555555556</v>
      </c>
      <c r="H200" s="532">
        <f t="shared" si="6"/>
        <v>14</v>
      </c>
      <c r="I200" s="527">
        <v>479</v>
      </c>
      <c r="J200" s="527">
        <v>351</v>
      </c>
      <c r="K200" s="527" t="s">
        <v>2598</v>
      </c>
      <c r="L200" s="527"/>
    </row>
    <row r="201" spans="1:12" ht="45" x14ac:dyDescent="0.25">
      <c r="A201" s="527">
        <v>3</v>
      </c>
      <c r="B201" s="528" t="s">
        <v>2304</v>
      </c>
      <c r="C201" s="529" t="s">
        <v>60</v>
      </c>
      <c r="D201" s="530">
        <v>1.3583607375058826</v>
      </c>
      <c r="E201" s="531">
        <v>0.66666666666666663</v>
      </c>
      <c r="F201" s="532">
        <v>14</v>
      </c>
      <c r="G201" s="531">
        <v>0.99930555555555556</v>
      </c>
      <c r="H201" s="532">
        <f t="shared" si="6"/>
        <v>14</v>
      </c>
      <c r="I201" s="527">
        <v>479</v>
      </c>
      <c r="J201" s="527">
        <v>430</v>
      </c>
      <c r="K201" s="527" t="s">
        <v>2525</v>
      </c>
      <c r="L201" s="527" t="s">
        <v>2509</v>
      </c>
    </row>
    <row r="202" spans="1:12" ht="45" x14ac:dyDescent="0.25">
      <c r="A202" s="527">
        <v>4</v>
      </c>
      <c r="B202" s="528" t="s">
        <v>2305</v>
      </c>
      <c r="C202" s="529" t="s">
        <v>57</v>
      </c>
      <c r="D202" s="530">
        <v>5.4168151730196072</v>
      </c>
      <c r="E202" s="531">
        <v>0.66666666666666663</v>
      </c>
      <c r="F202" s="532">
        <v>14</v>
      </c>
      <c r="G202" s="531">
        <v>0.99930555555555556</v>
      </c>
      <c r="H202" s="532">
        <f t="shared" si="5"/>
        <v>14</v>
      </c>
      <c r="I202" s="527">
        <v>479</v>
      </c>
      <c r="J202" s="527">
        <v>2917</v>
      </c>
      <c r="K202" s="534" t="s">
        <v>2527</v>
      </c>
      <c r="L202" s="527" t="s">
        <v>2526</v>
      </c>
    </row>
    <row r="203" spans="1:12" ht="75" x14ac:dyDescent="0.25">
      <c r="A203" s="527">
        <v>5</v>
      </c>
      <c r="B203" s="528" t="s">
        <v>2306</v>
      </c>
      <c r="C203" s="529" t="s">
        <v>2073</v>
      </c>
      <c r="D203" s="530">
        <v>4.134507632</v>
      </c>
      <c r="E203" s="531">
        <v>0.66666666666666663</v>
      </c>
      <c r="F203" s="532">
        <v>14</v>
      </c>
      <c r="G203" s="531">
        <v>0.99930555555555556</v>
      </c>
      <c r="H203" s="532">
        <f t="shared" si="5"/>
        <v>14</v>
      </c>
      <c r="I203" s="527">
        <v>479</v>
      </c>
      <c r="J203" s="527">
        <v>2887</v>
      </c>
      <c r="K203" s="534" t="s">
        <v>2511</v>
      </c>
      <c r="L203" s="527" t="s">
        <v>2528</v>
      </c>
    </row>
    <row r="204" spans="1:12" ht="45" x14ac:dyDescent="0.25">
      <c r="A204" s="527">
        <v>6</v>
      </c>
      <c r="B204" s="528" t="s">
        <v>2308</v>
      </c>
      <c r="C204" s="529" t="s">
        <v>61</v>
      </c>
      <c r="D204" s="530">
        <v>9.9210790115294145</v>
      </c>
      <c r="E204" s="531">
        <v>0.66666666666666663</v>
      </c>
      <c r="F204" s="532">
        <v>14</v>
      </c>
      <c r="G204" s="531">
        <v>0.99930555555555556</v>
      </c>
      <c r="H204" s="532">
        <f t="shared" si="5"/>
        <v>14</v>
      </c>
      <c r="I204" s="527">
        <v>479</v>
      </c>
      <c r="J204" s="527">
        <v>4725</v>
      </c>
      <c r="K204" s="534" t="s">
        <v>2563</v>
      </c>
      <c r="L204" s="527" t="s">
        <v>2513</v>
      </c>
    </row>
    <row r="205" spans="1:12" ht="30" x14ac:dyDescent="0.25">
      <c r="A205" s="527">
        <v>7</v>
      </c>
      <c r="B205" s="528" t="s">
        <v>2194</v>
      </c>
      <c r="C205" s="529" t="s">
        <v>61</v>
      </c>
      <c r="D205" s="530">
        <v>8</v>
      </c>
      <c r="E205" s="531">
        <v>0.66666666666666663</v>
      </c>
      <c r="F205" s="532">
        <v>14</v>
      </c>
      <c r="G205" s="531">
        <v>0.29166666666666669</v>
      </c>
      <c r="H205" s="532">
        <v>15</v>
      </c>
      <c r="I205" s="527">
        <v>900</v>
      </c>
      <c r="J205" s="527">
        <v>1</v>
      </c>
      <c r="K205" s="527" t="s">
        <v>2438</v>
      </c>
      <c r="L205" s="527"/>
    </row>
    <row r="206" spans="1:12" ht="60" x14ac:dyDescent="0.25">
      <c r="A206" s="527">
        <v>8</v>
      </c>
      <c r="B206" s="528" t="s">
        <v>2309</v>
      </c>
      <c r="C206" s="529" t="s">
        <v>1926</v>
      </c>
      <c r="D206" s="530">
        <v>3.5396196135686284</v>
      </c>
      <c r="E206" s="531">
        <v>0.66666666666666663</v>
      </c>
      <c r="F206" s="532">
        <v>14</v>
      </c>
      <c r="G206" s="531">
        <v>0.99930555555555556</v>
      </c>
      <c r="H206" s="532">
        <f t="shared" ref="H206" si="7">+F206</f>
        <v>14</v>
      </c>
      <c r="I206" s="527">
        <v>479</v>
      </c>
      <c r="J206" s="527">
        <v>4061</v>
      </c>
      <c r="K206" s="534"/>
      <c r="L206" s="527" t="s">
        <v>2564</v>
      </c>
    </row>
    <row r="207" spans="1:12" ht="30" x14ac:dyDescent="0.25">
      <c r="A207" s="527">
        <v>9</v>
      </c>
      <c r="B207" s="528" t="s">
        <v>2195</v>
      </c>
      <c r="C207" s="529" t="s">
        <v>63</v>
      </c>
      <c r="D207" s="530">
        <v>3.5666666666666669</v>
      </c>
      <c r="E207" s="531">
        <v>0.66666666666666663</v>
      </c>
      <c r="F207" s="532">
        <v>14</v>
      </c>
      <c r="G207" s="531">
        <v>0.29166666666666669</v>
      </c>
      <c r="H207" s="532">
        <v>15</v>
      </c>
      <c r="I207" s="527">
        <v>900</v>
      </c>
      <c r="J207" s="527">
        <v>652</v>
      </c>
      <c r="K207" s="527" t="s">
        <v>2440</v>
      </c>
      <c r="L207" s="527"/>
    </row>
    <row r="208" spans="1:12" ht="45" x14ac:dyDescent="0.25">
      <c r="A208" s="527">
        <v>10</v>
      </c>
      <c r="B208" s="528" t="s">
        <v>2196</v>
      </c>
      <c r="C208" s="529" t="s">
        <v>59</v>
      </c>
      <c r="D208" s="530">
        <v>3</v>
      </c>
      <c r="E208" s="531">
        <v>0.66666666666666663</v>
      </c>
      <c r="F208" s="532">
        <v>14</v>
      </c>
      <c r="G208" s="531">
        <v>0.29166666666666669</v>
      </c>
      <c r="H208" s="532">
        <v>15</v>
      </c>
      <c r="I208" s="527">
        <v>900</v>
      </c>
      <c r="J208" s="527">
        <v>9</v>
      </c>
      <c r="K208" s="527" t="s">
        <v>2441</v>
      </c>
      <c r="L208" s="527"/>
    </row>
    <row r="209" spans="1:12" ht="30" x14ac:dyDescent="0.25">
      <c r="A209" s="527">
        <v>11</v>
      </c>
      <c r="B209" s="528" t="s">
        <v>2314</v>
      </c>
      <c r="C209" s="529" t="s">
        <v>62</v>
      </c>
      <c r="D209" s="530">
        <v>4.2738337291764701</v>
      </c>
      <c r="E209" s="531">
        <v>0.66666666666666663</v>
      </c>
      <c r="F209" s="532">
        <v>14</v>
      </c>
      <c r="G209" s="531">
        <v>0.99930555555555556</v>
      </c>
      <c r="H209" s="532">
        <f t="shared" ref="H209" si="8">+F209</f>
        <v>14</v>
      </c>
      <c r="I209" s="527">
        <v>479</v>
      </c>
      <c r="J209" s="527">
        <v>3390</v>
      </c>
      <c r="K209" s="534" t="s">
        <v>2530</v>
      </c>
      <c r="L209" s="527" t="s">
        <v>2529</v>
      </c>
    </row>
    <row r="210" spans="1:12" ht="60" x14ac:dyDescent="0.25">
      <c r="A210" s="527">
        <v>12</v>
      </c>
      <c r="B210" s="528" t="s">
        <v>2371</v>
      </c>
      <c r="C210" s="529" t="s">
        <v>60</v>
      </c>
      <c r="D210" s="530">
        <v>5.604647027638709</v>
      </c>
      <c r="E210" s="531">
        <v>0.66666666666666663</v>
      </c>
      <c r="F210" s="532">
        <v>14</v>
      </c>
      <c r="G210" s="531">
        <v>0.29166666666666669</v>
      </c>
      <c r="H210" s="532">
        <v>15</v>
      </c>
      <c r="I210" s="527">
        <v>900</v>
      </c>
      <c r="J210" s="527">
        <v>19</v>
      </c>
      <c r="K210" s="527" t="s">
        <v>2443</v>
      </c>
      <c r="L210" s="527"/>
    </row>
    <row r="211" spans="1:12" ht="30" x14ac:dyDescent="0.25">
      <c r="A211" s="527">
        <v>13</v>
      </c>
      <c r="B211" s="528" t="s">
        <v>2372</v>
      </c>
      <c r="C211" s="529" t="s">
        <v>60</v>
      </c>
      <c r="D211" s="530">
        <v>3.423164554477419</v>
      </c>
      <c r="E211" s="531">
        <v>0.66666666666666663</v>
      </c>
      <c r="F211" s="532">
        <v>14</v>
      </c>
      <c r="G211" s="531">
        <v>0.29166666666666669</v>
      </c>
      <c r="H211" s="532">
        <v>15</v>
      </c>
      <c r="I211" s="527">
        <v>900</v>
      </c>
      <c r="J211" s="527">
        <v>5</v>
      </c>
      <c r="K211" s="527" t="s">
        <v>2443</v>
      </c>
      <c r="L211" s="527"/>
    </row>
    <row r="212" spans="1:12" ht="30" x14ac:dyDescent="0.25">
      <c r="A212" s="527">
        <v>14</v>
      </c>
      <c r="B212" s="528" t="s">
        <v>2197</v>
      </c>
      <c r="C212" s="529" t="s">
        <v>60</v>
      </c>
      <c r="D212" s="530">
        <v>7.1507494764666646</v>
      </c>
      <c r="E212" s="531"/>
      <c r="F212" s="532"/>
      <c r="G212" s="531"/>
      <c r="H212" s="532"/>
      <c r="I212" s="527">
        <v>0</v>
      </c>
      <c r="J212" s="527">
        <v>0</v>
      </c>
      <c r="K212" s="527" t="s">
        <v>2443</v>
      </c>
      <c r="L212" s="527"/>
    </row>
    <row r="213" spans="1:12" ht="90" x14ac:dyDescent="0.25">
      <c r="A213" s="527">
        <v>15</v>
      </c>
      <c r="B213" s="528" t="s">
        <v>2373</v>
      </c>
      <c r="C213" s="529" t="s">
        <v>60</v>
      </c>
      <c r="D213" s="530">
        <v>10.342416893548384</v>
      </c>
      <c r="E213" s="531">
        <v>0.66666666666666663</v>
      </c>
      <c r="F213" s="532">
        <v>14</v>
      </c>
      <c r="G213" s="531">
        <v>0.29166666666666669</v>
      </c>
      <c r="H213" s="532">
        <v>15</v>
      </c>
      <c r="I213" s="527">
        <v>900</v>
      </c>
      <c r="J213" s="527">
        <v>259</v>
      </c>
      <c r="K213" s="527" t="s">
        <v>2443</v>
      </c>
      <c r="L213" s="527"/>
    </row>
    <row r="214" spans="1:12" ht="30" x14ac:dyDescent="0.25">
      <c r="A214" s="527">
        <v>16</v>
      </c>
      <c r="B214" s="528" t="s">
        <v>2198</v>
      </c>
      <c r="C214" s="529" t="s">
        <v>60</v>
      </c>
      <c r="D214" s="530">
        <v>1.1987902851500001</v>
      </c>
      <c r="E214" s="531"/>
      <c r="F214" s="532"/>
      <c r="G214" s="531"/>
      <c r="H214" s="532"/>
      <c r="I214" s="527">
        <v>0</v>
      </c>
      <c r="J214" s="527">
        <v>0</v>
      </c>
      <c r="K214" s="527" t="s">
        <v>2443</v>
      </c>
      <c r="L214" s="527"/>
    </row>
    <row r="215" spans="1:12" ht="105" x14ac:dyDescent="0.25">
      <c r="A215" s="527">
        <v>17</v>
      </c>
      <c r="B215" s="528" t="s">
        <v>2317</v>
      </c>
      <c r="C215" s="529" t="s">
        <v>60</v>
      </c>
      <c r="D215" s="530">
        <v>6.6622485555268804</v>
      </c>
      <c r="E215" s="531">
        <v>0.66666666666666663</v>
      </c>
      <c r="F215" s="532">
        <v>14</v>
      </c>
      <c r="G215" s="531">
        <v>0.29166666666666669</v>
      </c>
      <c r="H215" s="532">
        <v>15</v>
      </c>
      <c r="I215" s="527">
        <v>900</v>
      </c>
      <c r="J215" s="527">
        <v>37</v>
      </c>
      <c r="K215" s="527" t="s">
        <v>2443</v>
      </c>
      <c r="L215" s="527"/>
    </row>
    <row r="216" spans="1:12" ht="30" x14ac:dyDescent="0.25">
      <c r="A216" s="527">
        <v>18</v>
      </c>
      <c r="B216" s="528" t="s">
        <v>2117</v>
      </c>
      <c r="C216" s="529" t="s">
        <v>2088</v>
      </c>
      <c r="D216" s="530">
        <v>10</v>
      </c>
      <c r="E216" s="531"/>
      <c r="F216" s="532"/>
      <c r="G216" s="531"/>
      <c r="H216" s="532"/>
      <c r="I216" s="527">
        <v>0</v>
      </c>
      <c r="J216" s="527">
        <v>1</v>
      </c>
      <c r="K216" s="527" t="s">
        <v>2447</v>
      </c>
      <c r="L216" s="527"/>
    </row>
    <row r="217" spans="1:12" ht="30" x14ac:dyDescent="0.25">
      <c r="A217" s="527">
        <v>19</v>
      </c>
      <c r="B217" s="528" t="s">
        <v>2324</v>
      </c>
      <c r="C217" s="529" t="s">
        <v>2089</v>
      </c>
      <c r="D217" s="530">
        <v>6.4000000000000012</v>
      </c>
      <c r="E217" s="531">
        <v>0.66666666666666663</v>
      </c>
      <c r="F217" s="532">
        <v>14</v>
      </c>
      <c r="G217" s="531">
        <v>0.99930555555555556</v>
      </c>
      <c r="H217" s="532">
        <v>14</v>
      </c>
      <c r="I217" s="527">
        <v>479</v>
      </c>
      <c r="J217" s="527">
        <v>1</v>
      </c>
      <c r="K217" s="527" t="s">
        <v>2448</v>
      </c>
      <c r="L217" s="527"/>
    </row>
    <row r="218" spans="1:12" ht="60" x14ac:dyDescent="0.25">
      <c r="A218" s="527">
        <v>20</v>
      </c>
      <c r="B218" s="528" t="s">
        <v>2325</v>
      </c>
      <c r="C218" s="529" t="s">
        <v>2090</v>
      </c>
      <c r="D218" s="530">
        <v>5.3533505504313723</v>
      </c>
      <c r="E218" s="531">
        <v>0.66666666666666663</v>
      </c>
      <c r="F218" s="532">
        <v>14</v>
      </c>
      <c r="G218" s="531">
        <v>0.99930555555555556</v>
      </c>
      <c r="H218" s="532">
        <v>14</v>
      </c>
      <c r="I218" s="527">
        <v>479</v>
      </c>
      <c r="J218" s="527">
        <v>2</v>
      </c>
      <c r="K218" s="527" t="s">
        <v>2449</v>
      </c>
      <c r="L218" s="527"/>
    </row>
    <row r="219" spans="1:12" x14ac:dyDescent="0.25">
      <c r="A219" s="527">
        <v>21</v>
      </c>
      <c r="B219" s="528" t="s">
        <v>2312</v>
      </c>
      <c r="C219" s="529" t="s">
        <v>2091</v>
      </c>
      <c r="D219" s="530">
        <v>5.9408201987833342</v>
      </c>
      <c r="E219" s="531"/>
      <c r="F219" s="532"/>
      <c r="G219" s="531"/>
      <c r="H219" s="532"/>
      <c r="I219" s="527">
        <v>0</v>
      </c>
      <c r="J219" s="527">
        <v>0</v>
      </c>
      <c r="K219" s="527" t="s">
        <v>2450</v>
      </c>
      <c r="L219" s="527"/>
    </row>
    <row r="220" spans="1:12" ht="30" x14ac:dyDescent="0.25">
      <c r="A220" s="527">
        <v>22</v>
      </c>
      <c r="B220" s="528" t="s">
        <v>2381</v>
      </c>
      <c r="C220" s="529" t="s">
        <v>2092</v>
      </c>
      <c r="D220" s="530">
        <v>2.3873020009904762</v>
      </c>
      <c r="E220" s="531">
        <v>0.29166666666666669</v>
      </c>
      <c r="F220" s="532">
        <v>14</v>
      </c>
      <c r="G220" s="531">
        <v>0.99930555555555556</v>
      </c>
      <c r="H220" s="532">
        <v>14</v>
      </c>
      <c r="I220" s="527">
        <v>1019</v>
      </c>
      <c r="J220" s="527">
        <v>1</v>
      </c>
      <c r="K220" s="527" t="s">
        <v>2451</v>
      </c>
      <c r="L220" s="527"/>
    </row>
    <row r="221" spans="1:12" ht="30" x14ac:dyDescent="0.25">
      <c r="A221" s="527">
        <v>23</v>
      </c>
      <c r="B221" s="528" t="s">
        <v>2327</v>
      </c>
      <c r="C221" s="529" t="s">
        <v>2097</v>
      </c>
      <c r="D221" s="530">
        <v>0.33333333333333326</v>
      </c>
      <c r="E221" s="531">
        <v>0.66666666666666663</v>
      </c>
      <c r="F221" s="532">
        <v>14</v>
      </c>
      <c r="G221" s="531">
        <v>0.99930555555555556</v>
      </c>
      <c r="H221" s="532">
        <v>14</v>
      </c>
      <c r="I221" s="527">
        <v>479</v>
      </c>
      <c r="J221" s="527">
        <v>1</v>
      </c>
      <c r="K221" s="527" t="s">
        <v>2452</v>
      </c>
      <c r="L221" s="527"/>
    </row>
    <row r="222" spans="1:12" x14ac:dyDescent="0.25">
      <c r="A222" s="527">
        <v>24</v>
      </c>
      <c r="B222" s="528" t="s">
        <v>2328</v>
      </c>
      <c r="C222" s="529" t="s">
        <v>2098</v>
      </c>
      <c r="D222" s="530">
        <v>3.6666666666666683</v>
      </c>
      <c r="E222" s="531">
        <v>0.29166666666666669</v>
      </c>
      <c r="F222" s="532">
        <v>14</v>
      </c>
      <c r="G222" s="531">
        <v>0.29166666666666669</v>
      </c>
      <c r="H222" s="532">
        <v>15</v>
      </c>
      <c r="I222" s="527">
        <v>1440</v>
      </c>
      <c r="J222" s="527">
        <v>1</v>
      </c>
      <c r="K222" s="527" t="s">
        <v>2098</v>
      </c>
      <c r="L222" s="527"/>
    </row>
    <row r="223" spans="1:12" s="542" customFormat="1" ht="30.75" customHeight="1" x14ac:dyDescent="0.2">
      <c r="A223" s="535"/>
      <c r="B223" s="536" t="s">
        <v>1865</v>
      </c>
      <c r="C223" s="537"/>
      <c r="D223" s="538">
        <f>SUM(D199:D222)</f>
        <v>120.83013337607991</v>
      </c>
      <c r="E223" s="539"/>
      <c r="F223" s="540"/>
      <c r="G223" s="539"/>
      <c r="H223" s="540"/>
      <c r="I223" s="535"/>
      <c r="J223" s="535"/>
      <c r="K223" s="541"/>
      <c r="L223" s="539"/>
    </row>
    <row r="224" spans="1:12" s="571" customFormat="1" ht="27.75" customHeight="1" x14ac:dyDescent="0.25">
      <c r="A224" s="570" t="s">
        <v>2218</v>
      </c>
      <c r="B224" s="570"/>
      <c r="C224" s="570"/>
      <c r="D224" s="570"/>
      <c r="E224" s="570"/>
      <c r="F224" s="570"/>
      <c r="G224" s="570"/>
      <c r="H224" s="570"/>
      <c r="I224" s="572"/>
      <c r="J224" s="570"/>
      <c r="K224" s="570"/>
      <c r="L224" s="570"/>
    </row>
    <row r="225" spans="1:12" ht="63" customHeight="1" x14ac:dyDescent="0.25">
      <c r="A225" s="535">
        <v>1</v>
      </c>
      <c r="B225" s="543" t="s">
        <v>147</v>
      </c>
      <c r="C225" s="527" t="s">
        <v>148</v>
      </c>
      <c r="D225" s="527">
        <v>25</v>
      </c>
      <c r="E225" s="531">
        <v>0.29166666666666669</v>
      </c>
      <c r="F225" s="532">
        <v>15</v>
      </c>
      <c r="G225" s="531">
        <v>4.1666666666666664E-2</v>
      </c>
      <c r="H225" s="532">
        <v>16</v>
      </c>
      <c r="I225" s="540"/>
      <c r="J225" s="568"/>
      <c r="K225" s="545"/>
      <c r="L225" s="569"/>
    </row>
    <row r="226" spans="1:12" ht="30.75" customHeight="1" x14ac:dyDescent="0.25">
      <c r="A226" s="535">
        <v>2</v>
      </c>
      <c r="B226" s="541" t="s">
        <v>2152</v>
      </c>
      <c r="C226" s="541"/>
      <c r="D226" s="541"/>
      <c r="E226" s="541"/>
      <c r="F226" s="541"/>
      <c r="G226" s="541"/>
      <c r="H226" s="541"/>
      <c r="I226" s="535"/>
      <c r="J226" s="541"/>
      <c r="K226" s="541"/>
      <c r="L226" s="541"/>
    </row>
    <row r="227" spans="1:12" s="571" customFormat="1" ht="27.75" customHeight="1" x14ac:dyDescent="0.25">
      <c r="A227" s="570" t="s">
        <v>2219</v>
      </c>
      <c r="B227" s="570"/>
      <c r="C227" s="570"/>
      <c r="D227" s="570"/>
      <c r="E227" s="570"/>
      <c r="F227" s="570"/>
      <c r="G227" s="570"/>
      <c r="H227" s="570"/>
      <c r="I227" s="572"/>
      <c r="J227" s="570"/>
      <c r="K227" s="570"/>
      <c r="L227" s="570"/>
    </row>
    <row r="228" spans="1:12" ht="60" x14ac:dyDescent="0.25">
      <c r="A228" s="527">
        <v>1</v>
      </c>
      <c r="B228" s="528" t="s">
        <v>2334</v>
      </c>
      <c r="C228" s="529" t="s">
        <v>60</v>
      </c>
      <c r="D228" s="530">
        <v>2.1896511418666664</v>
      </c>
      <c r="E228" s="531">
        <v>0.3125</v>
      </c>
      <c r="F228" s="532">
        <v>15</v>
      </c>
      <c r="G228" s="531">
        <v>0.5</v>
      </c>
      <c r="H228" s="532">
        <f t="shared" ref="H228:H258" si="9">+F228</f>
        <v>15</v>
      </c>
      <c r="I228" s="527">
        <v>270</v>
      </c>
      <c r="J228" s="527">
        <v>2390</v>
      </c>
      <c r="K228" s="534"/>
      <c r="L228" s="527" t="s">
        <v>2565</v>
      </c>
    </row>
    <row r="229" spans="1:12" ht="75" x14ac:dyDescent="0.25">
      <c r="A229" s="527">
        <v>2</v>
      </c>
      <c r="B229" s="528" t="s">
        <v>2335</v>
      </c>
      <c r="C229" s="529" t="s">
        <v>60</v>
      </c>
      <c r="D229" s="530">
        <v>0.82177312120000001</v>
      </c>
      <c r="E229" s="531">
        <v>0.3125</v>
      </c>
      <c r="F229" s="532">
        <v>15</v>
      </c>
      <c r="G229" s="531">
        <v>0.5</v>
      </c>
      <c r="H229" s="532">
        <f t="shared" si="9"/>
        <v>15</v>
      </c>
      <c r="I229" s="527">
        <v>270</v>
      </c>
      <c r="J229" s="527">
        <v>1173</v>
      </c>
      <c r="K229" s="534"/>
      <c r="L229" s="527" t="s">
        <v>2566</v>
      </c>
    </row>
    <row r="230" spans="1:12" ht="45" x14ac:dyDescent="0.25">
      <c r="A230" s="527">
        <v>3</v>
      </c>
      <c r="B230" s="528" t="s">
        <v>2336</v>
      </c>
      <c r="C230" s="529" t="s">
        <v>60</v>
      </c>
      <c r="D230" s="530">
        <v>1.7034615793600001</v>
      </c>
      <c r="E230" s="531">
        <v>0.3125</v>
      </c>
      <c r="F230" s="532">
        <v>15</v>
      </c>
      <c r="G230" s="531">
        <v>0.5</v>
      </c>
      <c r="H230" s="532">
        <f t="shared" si="9"/>
        <v>15</v>
      </c>
      <c r="I230" s="527">
        <v>270</v>
      </c>
      <c r="J230" s="527">
        <v>1986</v>
      </c>
      <c r="K230" s="534"/>
      <c r="L230" s="527" t="s">
        <v>2567</v>
      </c>
    </row>
    <row r="231" spans="1:12" ht="45" x14ac:dyDescent="0.25">
      <c r="A231" s="527">
        <v>4</v>
      </c>
      <c r="B231" s="528" t="s">
        <v>2337</v>
      </c>
      <c r="C231" s="529" t="s">
        <v>60</v>
      </c>
      <c r="D231" s="530">
        <v>9.3106160945454537</v>
      </c>
      <c r="E231" s="531">
        <v>0.41666666666666669</v>
      </c>
      <c r="F231" s="532">
        <v>15</v>
      </c>
      <c r="G231" s="531">
        <v>0.625</v>
      </c>
      <c r="H231" s="532">
        <f t="shared" si="9"/>
        <v>15</v>
      </c>
      <c r="I231" s="527">
        <v>300</v>
      </c>
      <c r="J231" s="527">
        <v>2285</v>
      </c>
      <c r="K231" s="534"/>
      <c r="L231" s="527" t="s">
        <v>2457</v>
      </c>
    </row>
    <row r="232" spans="1:12" ht="30" x14ac:dyDescent="0.25">
      <c r="A232" s="527">
        <v>5</v>
      </c>
      <c r="B232" s="528" t="s">
        <v>2135</v>
      </c>
      <c r="C232" s="529" t="s">
        <v>60</v>
      </c>
      <c r="D232" s="530">
        <v>2.4482230059200001</v>
      </c>
      <c r="E232" s="531">
        <v>0.3125</v>
      </c>
      <c r="F232" s="532">
        <v>15</v>
      </c>
      <c r="G232" s="531">
        <v>0.5</v>
      </c>
      <c r="H232" s="532">
        <f t="shared" si="9"/>
        <v>15</v>
      </c>
      <c r="I232" s="527">
        <v>270</v>
      </c>
      <c r="J232" s="527">
        <v>0</v>
      </c>
      <c r="K232" s="534"/>
      <c r="L232" s="527" t="s">
        <v>2458</v>
      </c>
    </row>
    <row r="233" spans="1:12" ht="30" x14ac:dyDescent="0.25">
      <c r="A233" s="527">
        <v>6</v>
      </c>
      <c r="B233" s="528" t="s">
        <v>2209</v>
      </c>
      <c r="C233" s="529" t="s">
        <v>60</v>
      </c>
      <c r="D233" s="530">
        <v>5.0999999999999996</v>
      </c>
      <c r="E233" s="531">
        <v>0.41666666666666669</v>
      </c>
      <c r="F233" s="532">
        <v>15</v>
      </c>
      <c r="G233" s="531">
        <v>0.66666666666666663</v>
      </c>
      <c r="H233" s="532">
        <f t="shared" si="9"/>
        <v>15</v>
      </c>
      <c r="I233" s="527">
        <v>360</v>
      </c>
      <c r="J233" s="527">
        <v>0</v>
      </c>
      <c r="K233" s="534"/>
      <c r="L233" s="527" t="s">
        <v>2459</v>
      </c>
    </row>
    <row r="234" spans="1:12" ht="30" x14ac:dyDescent="0.25">
      <c r="A234" s="527">
        <v>7</v>
      </c>
      <c r="B234" s="528" t="s">
        <v>2339</v>
      </c>
      <c r="C234" s="529" t="s">
        <v>60</v>
      </c>
      <c r="D234" s="530">
        <v>3.9</v>
      </c>
      <c r="E234" s="531">
        <v>0.41666666666666669</v>
      </c>
      <c r="F234" s="532">
        <v>15</v>
      </c>
      <c r="G234" s="531">
        <v>0.66666666666666663</v>
      </c>
      <c r="H234" s="532">
        <f t="shared" si="9"/>
        <v>15</v>
      </c>
      <c r="I234" s="527">
        <v>360</v>
      </c>
      <c r="J234" s="527">
        <v>2512</v>
      </c>
      <c r="K234" s="534"/>
      <c r="L234" s="527" t="s">
        <v>2460</v>
      </c>
    </row>
    <row r="235" spans="1:12" ht="105" x14ac:dyDescent="0.25">
      <c r="A235" s="527">
        <v>8</v>
      </c>
      <c r="B235" s="528" t="s">
        <v>2338</v>
      </c>
      <c r="C235" s="529" t="s">
        <v>2244</v>
      </c>
      <c r="D235" s="530">
        <v>7.9783981440740757</v>
      </c>
      <c r="E235" s="531">
        <v>0.3125</v>
      </c>
      <c r="F235" s="532">
        <v>15</v>
      </c>
      <c r="G235" s="531">
        <v>0.66666666666666663</v>
      </c>
      <c r="H235" s="532">
        <f t="shared" si="9"/>
        <v>15</v>
      </c>
      <c r="I235" s="527">
        <v>510</v>
      </c>
      <c r="J235" s="527">
        <v>14253</v>
      </c>
      <c r="K235" s="534"/>
      <c r="L235" s="527" t="s">
        <v>2568</v>
      </c>
    </row>
    <row r="236" spans="1:12" ht="60" x14ac:dyDescent="0.25">
      <c r="A236" s="527">
        <v>9</v>
      </c>
      <c r="B236" s="528" t="s">
        <v>2341</v>
      </c>
      <c r="C236" s="529" t="s">
        <v>1</v>
      </c>
      <c r="D236" s="530">
        <v>2.4809788756078426</v>
      </c>
      <c r="E236" s="531">
        <v>0.3125</v>
      </c>
      <c r="F236" s="532">
        <v>15</v>
      </c>
      <c r="G236" s="531">
        <v>0.66666666666666663</v>
      </c>
      <c r="H236" s="532">
        <f t="shared" si="9"/>
        <v>15</v>
      </c>
      <c r="I236" s="527">
        <v>510</v>
      </c>
      <c r="J236" s="527">
        <v>4381</v>
      </c>
      <c r="K236" s="534"/>
      <c r="L236" s="529" t="s">
        <v>2569</v>
      </c>
    </row>
    <row r="237" spans="1:12" ht="30" x14ac:dyDescent="0.25">
      <c r="A237" s="527">
        <v>10</v>
      </c>
      <c r="B237" s="528" t="s">
        <v>2342</v>
      </c>
      <c r="C237" s="529" t="s">
        <v>1</v>
      </c>
      <c r="D237" s="530">
        <v>1.0179300155789472</v>
      </c>
      <c r="E237" s="531">
        <v>0.3125</v>
      </c>
      <c r="F237" s="532">
        <v>15</v>
      </c>
      <c r="G237" s="531">
        <v>0.99930555555555556</v>
      </c>
      <c r="H237" s="532">
        <f t="shared" si="9"/>
        <v>15</v>
      </c>
      <c r="I237" s="527">
        <v>989</v>
      </c>
      <c r="J237" s="527">
        <v>1289</v>
      </c>
      <c r="K237" s="534"/>
      <c r="L237" s="527" t="s">
        <v>2570</v>
      </c>
    </row>
    <row r="238" spans="1:12" ht="60" x14ac:dyDescent="0.25">
      <c r="A238" s="527">
        <v>11</v>
      </c>
      <c r="B238" s="528" t="s">
        <v>2343</v>
      </c>
      <c r="C238" s="529" t="s">
        <v>1</v>
      </c>
      <c r="D238" s="530">
        <v>2.6582022096470586</v>
      </c>
      <c r="E238" s="531">
        <v>0.3125</v>
      </c>
      <c r="F238" s="532">
        <v>15</v>
      </c>
      <c r="G238" s="531">
        <v>0.99930555555555556</v>
      </c>
      <c r="H238" s="532">
        <f t="shared" si="9"/>
        <v>15</v>
      </c>
      <c r="I238" s="527">
        <v>989</v>
      </c>
      <c r="J238" s="527">
        <v>3105</v>
      </c>
      <c r="K238" s="534"/>
      <c r="L238" s="527" t="s">
        <v>2571</v>
      </c>
    </row>
    <row r="239" spans="1:12" ht="60" x14ac:dyDescent="0.25">
      <c r="A239" s="527">
        <v>12</v>
      </c>
      <c r="B239" s="528" t="s">
        <v>2344</v>
      </c>
      <c r="C239" s="529" t="s">
        <v>1</v>
      </c>
      <c r="D239" s="530">
        <v>2.5837584706666665</v>
      </c>
      <c r="E239" s="531">
        <v>0.3125</v>
      </c>
      <c r="F239" s="532">
        <v>15</v>
      </c>
      <c r="G239" s="531">
        <v>0.5</v>
      </c>
      <c r="H239" s="532">
        <f t="shared" si="9"/>
        <v>15</v>
      </c>
      <c r="I239" s="527">
        <v>270</v>
      </c>
      <c r="J239" s="527">
        <v>4020</v>
      </c>
      <c r="K239" s="534"/>
      <c r="L239" s="527" t="s">
        <v>2572</v>
      </c>
    </row>
    <row r="240" spans="1:12" ht="45" x14ac:dyDescent="0.25">
      <c r="A240" s="527">
        <v>13</v>
      </c>
      <c r="B240" s="528" t="s">
        <v>2345</v>
      </c>
      <c r="C240" s="529" t="s">
        <v>1</v>
      </c>
      <c r="D240" s="530">
        <v>2.3853535352982456</v>
      </c>
      <c r="E240" s="531">
        <v>0.29166666666666669</v>
      </c>
      <c r="F240" s="532">
        <v>15</v>
      </c>
      <c r="G240" s="531">
        <v>0.66666666666666663</v>
      </c>
      <c r="H240" s="532">
        <f t="shared" si="9"/>
        <v>15</v>
      </c>
      <c r="I240" s="527">
        <v>540</v>
      </c>
      <c r="J240" s="527">
        <v>2650</v>
      </c>
      <c r="K240" s="534"/>
      <c r="L240" s="527" t="s">
        <v>2573</v>
      </c>
    </row>
    <row r="241" spans="1:12" ht="90" x14ac:dyDescent="0.25">
      <c r="A241" s="527">
        <v>14</v>
      </c>
      <c r="B241" s="528" t="s">
        <v>2346</v>
      </c>
      <c r="C241" s="529" t="s">
        <v>2024</v>
      </c>
      <c r="D241" s="530">
        <v>4.7281214374117653</v>
      </c>
      <c r="E241" s="531">
        <v>0.29166666666666669</v>
      </c>
      <c r="F241" s="532">
        <v>15</v>
      </c>
      <c r="G241" s="531">
        <v>0.66666666666666663</v>
      </c>
      <c r="H241" s="532">
        <f t="shared" si="9"/>
        <v>15</v>
      </c>
      <c r="I241" s="527">
        <v>540</v>
      </c>
      <c r="J241" s="527">
        <v>7753</v>
      </c>
      <c r="K241" s="534"/>
      <c r="L241" s="527" t="s">
        <v>2574</v>
      </c>
    </row>
    <row r="242" spans="1:12" ht="90" x14ac:dyDescent="0.25">
      <c r="A242" s="527">
        <v>15</v>
      </c>
      <c r="B242" s="528" t="s">
        <v>2348</v>
      </c>
      <c r="C242" s="529" t="s">
        <v>2245</v>
      </c>
      <c r="D242" s="530">
        <v>4.9491938225925933</v>
      </c>
      <c r="E242" s="531">
        <v>0.29166666666666669</v>
      </c>
      <c r="F242" s="532">
        <v>15</v>
      </c>
      <c r="G242" s="531">
        <v>0.66666666666666663</v>
      </c>
      <c r="H242" s="532">
        <f t="shared" si="9"/>
        <v>15</v>
      </c>
      <c r="I242" s="527">
        <v>540</v>
      </c>
      <c r="J242" s="527">
        <v>2150</v>
      </c>
      <c r="K242" s="534" t="s">
        <v>2517</v>
      </c>
      <c r="L242" s="527" t="s">
        <v>2531</v>
      </c>
    </row>
    <row r="243" spans="1:12" ht="45" x14ac:dyDescent="0.25">
      <c r="A243" s="527">
        <v>16</v>
      </c>
      <c r="B243" s="528" t="s">
        <v>2349</v>
      </c>
      <c r="C243" s="529" t="s">
        <v>59</v>
      </c>
      <c r="D243" s="530">
        <v>1.0839802199215682</v>
      </c>
      <c r="E243" s="531">
        <v>0.29166666666666669</v>
      </c>
      <c r="F243" s="532">
        <v>15</v>
      </c>
      <c r="G243" s="531">
        <v>0.66666666666666663</v>
      </c>
      <c r="H243" s="532">
        <f t="shared" si="9"/>
        <v>15</v>
      </c>
      <c r="I243" s="527">
        <v>540</v>
      </c>
      <c r="J243" s="527">
        <v>1272</v>
      </c>
      <c r="K243" s="534"/>
      <c r="L243" s="527" t="s">
        <v>2471</v>
      </c>
    </row>
    <row r="244" spans="1:12" ht="30" x14ac:dyDescent="0.25">
      <c r="A244" s="527">
        <v>17</v>
      </c>
      <c r="B244" s="528" t="s">
        <v>2350</v>
      </c>
      <c r="C244" s="529" t="s">
        <v>2246</v>
      </c>
      <c r="D244" s="530">
        <v>2.5748993896470584</v>
      </c>
      <c r="E244" s="531">
        <v>0.29166666666666669</v>
      </c>
      <c r="F244" s="532">
        <v>15</v>
      </c>
      <c r="G244" s="531">
        <v>0.66666666666666663</v>
      </c>
      <c r="H244" s="532">
        <f t="shared" si="9"/>
        <v>15</v>
      </c>
      <c r="I244" s="527">
        <v>540</v>
      </c>
      <c r="J244" s="527">
        <v>1576</v>
      </c>
      <c r="K244" s="534"/>
      <c r="L244" s="527" t="s">
        <v>2576</v>
      </c>
    </row>
    <row r="245" spans="1:12" ht="60" x14ac:dyDescent="0.25">
      <c r="A245" s="527">
        <v>18</v>
      </c>
      <c r="B245" s="528" t="s">
        <v>2351</v>
      </c>
      <c r="C245" s="529" t="s">
        <v>2247</v>
      </c>
      <c r="D245" s="530">
        <v>8.2706980311578935</v>
      </c>
      <c r="E245" s="531">
        <v>0.29166666666666669</v>
      </c>
      <c r="F245" s="532">
        <v>15</v>
      </c>
      <c r="G245" s="531">
        <v>0.66666666666666663</v>
      </c>
      <c r="H245" s="532">
        <f t="shared" si="9"/>
        <v>15</v>
      </c>
      <c r="I245" s="527">
        <v>540</v>
      </c>
      <c r="J245" s="527">
        <v>5218</v>
      </c>
      <c r="K245" s="534" t="s">
        <v>2533</v>
      </c>
      <c r="L245" s="527" t="s">
        <v>2532</v>
      </c>
    </row>
    <row r="246" spans="1:12" x14ac:dyDescent="0.25">
      <c r="A246" s="527">
        <v>19</v>
      </c>
      <c r="B246" s="528" t="s">
        <v>2329</v>
      </c>
      <c r="C246" s="529" t="s">
        <v>59</v>
      </c>
      <c r="D246" s="530">
        <v>2.5</v>
      </c>
      <c r="E246" s="531">
        <v>0.29166666666666669</v>
      </c>
      <c r="F246" s="532">
        <v>15</v>
      </c>
      <c r="G246" s="531">
        <v>0.66666666666666663</v>
      </c>
      <c r="H246" s="532">
        <f t="shared" si="9"/>
        <v>15</v>
      </c>
      <c r="I246" s="527">
        <v>540</v>
      </c>
      <c r="J246" s="527">
        <v>5369</v>
      </c>
      <c r="K246" s="534"/>
      <c r="L246" s="527" t="s">
        <v>2474</v>
      </c>
    </row>
    <row r="247" spans="1:12" ht="30" x14ac:dyDescent="0.25">
      <c r="A247" s="527">
        <v>20</v>
      </c>
      <c r="B247" s="528" t="s">
        <v>2353</v>
      </c>
      <c r="C247" s="529" t="s">
        <v>64</v>
      </c>
      <c r="D247" s="530">
        <v>2.3308162893052629</v>
      </c>
      <c r="E247" s="531">
        <v>0.29166666666666669</v>
      </c>
      <c r="F247" s="532">
        <v>15</v>
      </c>
      <c r="G247" s="531">
        <v>0.66666666666666663</v>
      </c>
      <c r="H247" s="532">
        <f t="shared" si="9"/>
        <v>15</v>
      </c>
      <c r="I247" s="527">
        <v>540</v>
      </c>
      <c r="J247" s="527">
        <v>4363</v>
      </c>
      <c r="K247" s="534"/>
      <c r="L247" s="527" t="s">
        <v>2577</v>
      </c>
    </row>
    <row r="248" spans="1:12" ht="60" x14ac:dyDescent="0.25">
      <c r="A248" s="527">
        <v>21</v>
      </c>
      <c r="B248" s="528" t="s">
        <v>2354</v>
      </c>
      <c r="C248" s="529" t="s">
        <v>64</v>
      </c>
      <c r="D248" s="530">
        <v>7.6648066506947359</v>
      </c>
      <c r="E248" s="531">
        <v>0.29166666666666669</v>
      </c>
      <c r="F248" s="532">
        <v>15</v>
      </c>
      <c r="G248" s="531">
        <v>0.66666666666666663</v>
      </c>
      <c r="H248" s="532">
        <f t="shared" si="9"/>
        <v>15</v>
      </c>
      <c r="I248" s="527">
        <v>540</v>
      </c>
      <c r="J248" s="527">
        <v>6792</v>
      </c>
      <c r="K248" s="534"/>
      <c r="L248" s="527" t="s">
        <v>2578</v>
      </c>
    </row>
    <row r="249" spans="1:12" ht="60" x14ac:dyDescent="0.25">
      <c r="A249" s="527">
        <v>22</v>
      </c>
      <c r="B249" s="528" t="s">
        <v>2355</v>
      </c>
      <c r="C249" s="529" t="s">
        <v>2249</v>
      </c>
      <c r="D249" s="530">
        <v>2.3296000541176469</v>
      </c>
      <c r="E249" s="531">
        <v>0.29166666666666669</v>
      </c>
      <c r="F249" s="532">
        <v>15</v>
      </c>
      <c r="G249" s="531">
        <v>0.66666666666666663</v>
      </c>
      <c r="H249" s="532">
        <f t="shared" si="9"/>
        <v>15</v>
      </c>
      <c r="I249" s="527">
        <v>540</v>
      </c>
      <c r="J249" s="527">
        <v>3025</v>
      </c>
      <c r="K249" s="534"/>
      <c r="L249" s="527" t="s">
        <v>2579</v>
      </c>
    </row>
    <row r="250" spans="1:12" ht="30" x14ac:dyDescent="0.25">
      <c r="A250" s="527">
        <v>23</v>
      </c>
      <c r="B250" s="528" t="s">
        <v>2357</v>
      </c>
      <c r="C250" s="529" t="s">
        <v>28</v>
      </c>
      <c r="D250" s="530">
        <v>0.75835198533333326</v>
      </c>
      <c r="E250" s="531">
        <v>0.29166666666666669</v>
      </c>
      <c r="F250" s="532">
        <v>15</v>
      </c>
      <c r="G250" s="531">
        <v>0.66666666666666663</v>
      </c>
      <c r="H250" s="532">
        <f t="shared" si="9"/>
        <v>15</v>
      </c>
      <c r="I250" s="527">
        <v>540</v>
      </c>
      <c r="J250" s="527">
        <v>706</v>
      </c>
      <c r="K250" s="534"/>
      <c r="L250" s="527" t="s">
        <v>2581</v>
      </c>
    </row>
    <row r="251" spans="1:12" ht="135" x14ac:dyDescent="0.25">
      <c r="A251" s="527">
        <v>24</v>
      </c>
      <c r="B251" s="528" t="s">
        <v>2358</v>
      </c>
      <c r="C251" s="529" t="s">
        <v>28</v>
      </c>
      <c r="D251" s="530">
        <v>13.681360665754386</v>
      </c>
      <c r="E251" s="531">
        <v>0.29166666666666669</v>
      </c>
      <c r="F251" s="532">
        <v>15</v>
      </c>
      <c r="G251" s="531">
        <v>0.66666666666666663</v>
      </c>
      <c r="H251" s="532">
        <f t="shared" si="9"/>
        <v>15</v>
      </c>
      <c r="I251" s="527">
        <v>540</v>
      </c>
      <c r="J251" s="527">
        <v>25962</v>
      </c>
      <c r="K251" s="534"/>
      <c r="L251" s="527" t="s">
        <v>2596</v>
      </c>
    </row>
    <row r="252" spans="1:12" ht="30" x14ac:dyDescent="0.25">
      <c r="A252" s="527">
        <v>25</v>
      </c>
      <c r="B252" s="528" t="s">
        <v>2359</v>
      </c>
      <c r="C252" s="529" t="s">
        <v>28</v>
      </c>
      <c r="D252" s="530">
        <v>2.7257268421052632</v>
      </c>
      <c r="E252" s="531">
        <v>0.29166666666666669</v>
      </c>
      <c r="F252" s="532">
        <v>15</v>
      </c>
      <c r="G252" s="531">
        <v>0.66666666666666663</v>
      </c>
      <c r="H252" s="532">
        <f t="shared" si="9"/>
        <v>15</v>
      </c>
      <c r="I252" s="527">
        <v>540</v>
      </c>
      <c r="J252" s="527">
        <v>2642</v>
      </c>
      <c r="K252" s="534"/>
      <c r="L252" s="527" t="s">
        <v>2582</v>
      </c>
    </row>
    <row r="253" spans="1:12" ht="75" x14ac:dyDescent="0.25">
      <c r="A253" s="527">
        <v>26</v>
      </c>
      <c r="B253" s="528" t="s">
        <v>2360</v>
      </c>
      <c r="C253" s="529" t="s">
        <v>168</v>
      </c>
      <c r="D253" s="530">
        <v>4.3311841930105262</v>
      </c>
      <c r="E253" s="531">
        <v>0.29166666666666669</v>
      </c>
      <c r="F253" s="532">
        <v>15</v>
      </c>
      <c r="G253" s="531">
        <v>0.66666666666666663</v>
      </c>
      <c r="H253" s="532">
        <f t="shared" si="9"/>
        <v>15</v>
      </c>
      <c r="I253" s="527">
        <v>540</v>
      </c>
      <c r="J253" s="527">
        <v>4834</v>
      </c>
      <c r="K253" s="534"/>
      <c r="L253" s="527" t="s">
        <v>2583</v>
      </c>
    </row>
    <row r="254" spans="1:12" ht="60" x14ac:dyDescent="0.25">
      <c r="A254" s="527">
        <v>27</v>
      </c>
      <c r="B254" s="528" t="s">
        <v>2361</v>
      </c>
      <c r="C254" s="529" t="s">
        <v>61</v>
      </c>
      <c r="D254" s="530">
        <v>1.9233537283137252</v>
      </c>
      <c r="E254" s="531">
        <v>0.29166666666666669</v>
      </c>
      <c r="F254" s="532">
        <v>15</v>
      </c>
      <c r="G254" s="531">
        <v>0.66666666666666663</v>
      </c>
      <c r="H254" s="532">
        <f t="shared" si="9"/>
        <v>15</v>
      </c>
      <c r="I254" s="527">
        <v>540</v>
      </c>
      <c r="J254" s="527">
        <v>1214</v>
      </c>
      <c r="K254" s="534"/>
      <c r="L254" s="527" t="s">
        <v>2584</v>
      </c>
    </row>
    <row r="255" spans="1:12" ht="90" x14ac:dyDescent="0.25">
      <c r="A255" s="527">
        <v>28</v>
      </c>
      <c r="B255" s="528" t="s">
        <v>2364</v>
      </c>
      <c r="C255" s="529" t="s">
        <v>1895</v>
      </c>
      <c r="D255" s="530">
        <v>5.3412607268888888</v>
      </c>
      <c r="E255" s="531">
        <v>0.29166666666666669</v>
      </c>
      <c r="F255" s="532">
        <v>15</v>
      </c>
      <c r="G255" s="531">
        <v>0.66666666666666663</v>
      </c>
      <c r="H255" s="532">
        <f t="shared" si="9"/>
        <v>15</v>
      </c>
      <c r="I255" s="527">
        <v>540</v>
      </c>
      <c r="J255" s="527">
        <v>6599</v>
      </c>
      <c r="K255" s="534"/>
      <c r="L255" s="527" t="s">
        <v>2586</v>
      </c>
    </row>
    <row r="256" spans="1:12" ht="75" x14ac:dyDescent="0.25">
      <c r="A256" s="527">
        <v>29</v>
      </c>
      <c r="B256" s="528" t="s">
        <v>2363</v>
      </c>
      <c r="C256" s="529" t="s">
        <v>63</v>
      </c>
      <c r="D256" s="530">
        <v>4.1143849498823544</v>
      </c>
      <c r="E256" s="531">
        <v>0.29166666666666669</v>
      </c>
      <c r="F256" s="532">
        <v>15</v>
      </c>
      <c r="G256" s="531">
        <v>0.66666666666666663</v>
      </c>
      <c r="H256" s="532">
        <f t="shared" si="9"/>
        <v>15</v>
      </c>
      <c r="I256" s="527">
        <v>540</v>
      </c>
      <c r="J256" s="527">
        <v>7193</v>
      </c>
      <c r="K256" s="534"/>
      <c r="L256" s="527" t="s">
        <v>2587</v>
      </c>
    </row>
    <row r="257" spans="1:12" ht="60" x14ac:dyDescent="0.25">
      <c r="A257" s="527">
        <v>30</v>
      </c>
      <c r="B257" s="528" t="s">
        <v>2365</v>
      </c>
      <c r="C257" s="529" t="s">
        <v>63</v>
      </c>
      <c r="D257" s="530">
        <v>5.4764140169629627</v>
      </c>
      <c r="E257" s="531">
        <v>0.29166666666666669</v>
      </c>
      <c r="F257" s="532">
        <v>15</v>
      </c>
      <c r="G257" s="531">
        <v>0.66666666666666663</v>
      </c>
      <c r="H257" s="532">
        <f t="shared" si="9"/>
        <v>15</v>
      </c>
      <c r="I257" s="527">
        <v>540</v>
      </c>
      <c r="J257" s="527">
        <v>11992</v>
      </c>
      <c r="K257" s="534"/>
      <c r="L257" s="527" t="s">
        <v>2588</v>
      </c>
    </row>
    <row r="258" spans="1:12" ht="45" x14ac:dyDescent="0.25">
      <c r="A258" s="527">
        <v>31</v>
      </c>
      <c r="B258" s="528" t="s">
        <v>2366</v>
      </c>
      <c r="C258" s="529" t="s">
        <v>63</v>
      </c>
      <c r="D258" s="530">
        <v>5.399065466622222</v>
      </c>
      <c r="E258" s="531">
        <v>0.29166666666666669</v>
      </c>
      <c r="F258" s="532">
        <v>15</v>
      </c>
      <c r="G258" s="531">
        <v>0.66666666666666663</v>
      </c>
      <c r="H258" s="532">
        <f t="shared" si="9"/>
        <v>15</v>
      </c>
      <c r="I258" s="527">
        <v>540</v>
      </c>
      <c r="J258" s="527">
        <v>6868</v>
      </c>
      <c r="K258" s="534"/>
      <c r="L258" s="527" t="s">
        <v>2589</v>
      </c>
    </row>
    <row r="259" spans="1:12" s="542" customFormat="1" ht="14.25" x14ac:dyDescent="0.2">
      <c r="A259" s="535"/>
      <c r="B259" s="536" t="s">
        <v>1865</v>
      </c>
      <c r="C259" s="537"/>
      <c r="D259" s="538">
        <f ca="1">SUM(D228:D284)</f>
        <v>130.36541500696862</v>
      </c>
      <c r="E259" s="539"/>
      <c r="F259" s="540"/>
      <c r="G259" s="539"/>
      <c r="H259" s="540"/>
      <c r="I259" s="535"/>
      <c r="J259" s="535"/>
      <c r="K259" s="541"/>
      <c r="L259" s="539"/>
    </row>
    <row r="260" spans="1:12" s="571" customFormat="1" ht="27.75" customHeight="1" x14ac:dyDescent="0.25">
      <c r="A260" s="570" t="s">
        <v>2239</v>
      </c>
      <c r="B260" s="570"/>
      <c r="C260" s="570"/>
      <c r="D260" s="570"/>
      <c r="E260" s="570"/>
      <c r="F260" s="570"/>
      <c r="G260" s="570"/>
      <c r="H260" s="570"/>
      <c r="I260" s="572"/>
      <c r="J260" s="570"/>
      <c r="K260" s="570"/>
      <c r="L260" s="570"/>
    </row>
    <row r="261" spans="1:12" ht="30" x14ac:dyDescent="0.25">
      <c r="A261" s="527">
        <v>1</v>
      </c>
      <c r="B261" s="528" t="s">
        <v>2377</v>
      </c>
      <c r="C261" s="529" t="s">
        <v>60</v>
      </c>
      <c r="D261" s="530">
        <v>4.5</v>
      </c>
      <c r="E261" s="531">
        <v>0.66666666666666663</v>
      </c>
      <c r="F261" s="532">
        <v>15</v>
      </c>
      <c r="G261" s="531">
        <v>0.99930555555555556</v>
      </c>
      <c r="H261" s="532">
        <v>15</v>
      </c>
      <c r="I261" s="527">
        <v>479</v>
      </c>
      <c r="J261" s="527">
        <v>351</v>
      </c>
      <c r="K261" s="527" t="s">
        <v>2598</v>
      </c>
      <c r="L261" s="527"/>
    </row>
    <row r="262" spans="1:12" ht="30" x14ac:dyDescent="0.25">
      <c r="A262" s="527">
        <v>2</v>
      </c>
      <c r="B262" s="528" t="s">
        <v>2211</v>
      </c>
      <c r="C262" s="529" t="s">
        <v>60</v>
      </c>
      <c r="D262" s="530">
        <v>4.5</v>
      </c>
      <c r="E262" s="531">
        <v>0.66666666666666663</v>
      </c>
      <c r="F262" s="532">
        <v>15</v>
      </c>
      <c r="G262" s="531">
        <v>0.29166666666666669</v>
      </c>
      <c r="H262" s="532">
        <v>16</v>
      </c>
      <c r="I262" s="527">
        <v>900</v>
      </c>
      <c r="J262" s="527">
        <v>1</v>
      </c>
      <c r="K262" s="527" t="s">
        <v>2491</v>
      </c>
      <c r="L262" s="527"/>
    </row>
    <row r="263" spans="1:12" x14ac:dyDescent="0.25">
      <c r="A263" s="527">
        <v>3</v>
      </c>
      <c r="B263" s="528" t="s">
        <v>2212</v>
      </c>
      <c r="C263" s="529" t="s">
        <v>60</v>
      </c>
      <c r="D263" s="530">
        <v>0.5</v>
      </c>
      <c r="E263" s="531">
        <v>0.66666666666666663</v>
      </c>
      <c r="F263" s="532">
        <v>15</v>
      </c>
      <c r="G263" s="531">
        <v>0.29166666666666669</v>
      </c>
      <c r="H263" s="532">
        <v>16</v>
      </c>
      <c r="I263" s="527">
        <v>900</v>
      </c>
      <c r="J263" s="527">
        <v>1</v>
      </c>
      <c r="K263" s="527" t="s">
        <v>2492</v>
      </c>
      <c r="L263" s="527"/>
    </row>
    <row r="264" spans="1:12" ht="30" x14ac:dyDescent="0.25">
      <c r="A264" s="527">
        <v>4</v>
      </c>
      <c r="B264" s="528" t="s">
        <v>2213</v>
      </c>
      <c r="C264" s="529" t="s">
        <v>60</v>
      </c>
      <c r="D264" s="530">
        <v>2.5</v>
      </c>
      <c r="E264" s="531">
        <v>0.66666666666666663</v>
      </c>
      <c r="F264" s="532">
        <v>15</v>
      </c>
      <c r="G264" s="531">
        <v>0.29166666666666669</v>
      </c>
      <c r="H264" s="532">
        <v>16</v>
      </c>
      <c r="I264" s="527">
        <v>900</v>
      </c>
      <c r="J264" s="527">
        <v>1</v>
      </c>
      <c r="K264" s="527" t="s">
        <v>2493</v>
      </c>
      <c r="L264" s="527"/>
    </row>
    <row r="265" spans="1:12" ht="60" x14ac:dyDescent="0.25">
      <c r="A265" s="527">
        <v>5</v>
      </c>
      <c r="B265" s="528" t="s">
        <v>2368</v>
      </c>
      <c r="C265" s="529" t="s">
        <v>1</v>
      </c>
      <c r="D265" s="530">
        <v>3.6089521283333332</v>
      </c>
      <c r="E265" s="531">
        <v>0.66666666666666663</v>
      </c>
      <c r="F265" s="532">
        <v>15</v>
      </c>
      <c r="G265" s="531">
        <v>0.99930555555555556</v>
      </c>
      <c r="H265" s="532">
        <v>15</v>
      </c>
      <c r="I265" s="527">
        <v>479</v>
      </c>
      <c r="J265" s="527">
        <v>2797</v>
      </c>
      <c r="K265" s="534" t="s">
        <v>2617</v>
      </c>
      <c r="L265" s="527" t="s">
        <v>2591</v>
      </c>
    </row>
    <row r="266" spans="1:12" ht="30" x14ac:dyDescent="0.25">
      <c r="A266" s="527">
        <v>6</v>
      </c>
      <c r="B266" s="528" t="s">
        <v>2378</v>
      </c>
      <c r="C266" s="529" t="s">
        <v>64</v>
      </c>
      <c r="D266" s="530">
        <v>3.5</v>
      </c>
      <c r="E266" s="531">
        <v>0.66666666666666663</v>
      </c>
      <c r="F266" s="532">
        <v>15</v>
      </c>
      <c r="G266" s="531">
        <v>0.99930555555555556</v>
      </c>
      <c r="H266" s="532">
        <v>15</v>
      </c>
      <c r="I266" s="527">
        <v>479</v>
      </c>
      <c r="J266" s="527">
        <v>2651</v>
      </c>
      <c r="K266" s="534"/>
      <c r="L266" s="527" t="s">
        <v>2495</v>
      </c>
    </row>
    <row r="267" spans="1:12" ht="90" x14ac:dyDescent="0.25">
      <c r="A267" s="527">
        <v>7</v>
      </c>
      <c r="B267" s="528" t="s">
        <v>2369</v>
      </c>
      <c r="C267" s="529" t="s">
        <v>63</v>
      </c>
      <c r="D267" s="530">
        <v>14.297318810166665</v>
      </c>
      <c r="E267" s="531">
        <v>0.66666666666666663</v>
      </c>
      <c r="F267" s="532">
        <v>15</v>
      </c>
      <c r="G267" s="531">
        <v>0.99930555555555556</v>
      </c>
      <c r="H267" s="532">
        <v>15</v>
      </c>
      <c r="I267" s="527">
        <v>479</v>
      </c>
      <c r="J267" s="527">
        <v>20082</v>
      </c>
      <c r="K267" s="534"/>
      <c r="L267" s="527" t="s">
        <v>2592</v>
      </c>
    </row>
    <row r="268" spans="1:12" ht="135" x14ac:dyDescent="0.25">
      <c r="A268" s="527">
        <v>8</v>
      </c>
      <c r="B268" s="528" t="s">
        <v>2370</v>
      </c>
      <c r="C268" s="529" t="s">
        <v>168</v>
      </c>
      <c r="D268" s="530">
        <v>14.587585695529411</v>
      </c>
      <c r="E268" s="531">
        <v>0.66666666666666663</v>
      </c>
      <c r="F268" s="532">
        <v>15</v>
      </c>
      <c r="G268" s="531">
        <v>0.99930555555555556</v>
      </c>
      <c r="H268" s="532">
        <v>15</v>
      </c>
      <c r="I268" s="527">
        <v>479</v>
      </c>
      <c r="J268" s="527">
        <v>17725</v>
      </c>
      <c r="K268" s="534"/>
      <c r="L268" s="527" t="s">
        <v>2593</v>
      </c>
    </row>
    <row r="269" spans="1:12" ht="30" x14ac:dyDescent="0.25">
      <c r="A269" s="527">
        <v>9</v>
      </c>
      <c r="B269" s="528" t="s">
        <v>2197</v>
      </c>
      <c r="C269" s="529" t="s">
        <v>60</v>
      </c>
      <c r="D269" s="530">
        <v>7.1507494764666646</v>
      </c>
      <c r="E269" s="531"/>
      <c r="F269" s="532"/>
      <c r="G269" s="531"/>
      <c r="H269" s="532"/>
      <c r="I269" s="527">
        <v>0</v>
      </c>
      <c r="J269" s="527">
        <v>0</v>
      </c>
      <c r="K269" s="527" t="s">
        <v>2443</v>
      </c>
      <c r="L269" s="527"/>
    </row>
    <row r="270" spans="1:12" ht="60" x14ac:dyDescent="0.25">
      <c r="A270" s="527">
        <v>10</v>
      </c>
      <c r="B270" s="528" t="s">
        <v>2315</v>
      </c>
      <c r="C270" s="529" t="s">
        <v>60</v>
      </c>
      <c r="D270" s="530">
        <v>10.945299929058066</v>
      </c>
      <c r="E270" s="531">
        <v>0.66666666666666663</v>
      </c>
      <c r="F270" s="532">
        <v>15</v>
      </c>
      <c r="G270" s="531">
        <v>0.29166666666666669</v>
      </c>
      <c r="H270" s="532">
        <v>16</v>
      </c>
      <c r="I270" s="527">
        <v>900</v>
      </c>
      <c r="J270" s="527">
        <v>18</v>
      </c>
      <c r="K270" s="527" t="s">
        <v>2443</v>
      </c>
      <c r="L270" s="527"/>
    </row>
    <row r="271" spans="1:12" ht="30" x14ac:dyDescent="0.25">
      <c r="A271" s="527">
        <v>11</v>
      </c>
      <c r="B271" s="528" t="s">
        <v>2198</v>
      </c>
      <c r="C271" s="529" t="s">
        <v>60</v>
      </c>
      <c r="D271" s="530">
        <v>1.1987902851500001</v>
      </c>
      <c r="E271" s="531"/>
      <c r="F271" s="532"/>
      <c r="G271" s="531"/>
      <c r="H271" s="532"/>
      <c r="I271" s="527">
        <v>0</v>
      </c>
      <c r="J271" s="527">
        <v>0</v>
      </c>
      <c r="K271" s="527" t="s">
        <v>2443</v>
      </c>
      <c r="L271" s="527"/>
    </row>
    <row r="272" spans="1:12" ht="30" x14ac:dyDescent="0.25">
      <c r="A272" s="527">
        <v>12</v>
      </c>
      <c r="B272" s="528" t="s">
        <v>2382</v>
      </c>
      <c r="C272" s="529" t="s">
        <v>64</v>
      </c>
      <c r="D272" s="530">
        <v>5.9081773966021505</v>
      </c>
      <c r="E272" s="531">
        <v>0.66666666666666663</v>
      </c>
      <c r="F272" s="532">
        <v>15</v>
      </c>
      <c r="G272" s="531">
        <v>0.29166666666666669</v>
      </c>
      <c r="H272" s="532">
        <v>16</v>
      </c>
      <c r="I272" s="527">
        <v>900</v>
      </c>
      <c r="J272" s="527">
        <v>378</v>
      </c>
      <c r="K272" s="527" t="s">
        <v>2501</v>
      </c>
      <c r="L272" s="527"/>
    </row>
    <row r="273" spans="1:12" ht="45" x14ac:dyDescent="0.25">
      <c r="A273" s="527">
        <v>13</v>
      </c>
      <c r="B273" s="528" t="s">
        <v>2383</v>
      </c>
      <c r="C273" s="529" t="s">
        <v>2086</v>
      </c>
      <c r="D273" s="530">
        <v>2.9187493618580644</v>
      </c>
      <c r="E273" s="531">
        <v>0.66666666666666663</v>
      </c>
      <c r="F273" s="532">
        <v>15</v>
      </c>
      <c r="G273" s="531">
        <v>0.29166666666666669</v>
      </c>
      <c r="H273" s="532">
        <v>16</v>
      </c>
      <c r="I273" s="527">
        <v>900</v>
      </c>
      <c r="J273" s="527">
        <v>1944</v>
      </c>
      <c r="K273" s="527" t="s">
        <v>2502</v>
      </c>
      <c r="L273" s="527"/>
    </row>
    <row r="274" spans="1:12" ht="45" x14ac:dyDescent="0.25">
      <c r="A274" s="527">
        <v>14</v>
      </c>
      <c r="B274" s="528" t="s">
        <v>2384</v>
      </c>
      <c r="C274" s="529" t="s">
        <v>2086</v>
      </c>
      <c r="D274" s="530">
        <v>3.3044905089032257</v>
      </c>
      <c r="E274" s="531">
        <v>0.66666666666666663</v>
      </c>
      <c r="F274" s="532">
        <v>15</v>
      </c>
      <c r="G274" s="531">
        <v>0.29166666666666669</v>
      </c>
      <c r="H274" s="532">
        <v>16</v>
      </c>
      <c r="I274" s="527">
        <v>900</v>
      </c>
      <c r="J274" s="527">
        <v>9</v>
      </c>
      <c r="K274" s="527" t="s">
        <v>2502</v>
      </c>
      <c r="L274" s="527"/>
    </row>
    <row r="275" spans="1:12" x14ac:dyDescent="0.25">
      <c r="A275" s="527">
        <v>15</v>
      </c>
      <c r="B275" s="528" t="s">
        <v>2312</v>
      </c>
      <c r="C275" s="529" t="s">
        <v>2091</v>
      </c>
      <c r="D275" s="530">
        <v>5.9408201987833342</v>
      </c>
      <c r="E275" s="531"/>
      <c r="F275" s="532"/>
      <c r="G275" s="531"/>
      <c r="H275" s="532"/>
      <c r="I275" s="527">
        <v>0</v>
      </c>
      <c r="J275" s="527">
        <v>0</v>
      </c>
      <c r="K275" s="527" t="s">
        <v>2450</v>
      </c>
      <c r="L275" s="527"/>
    </row>
    <row r="276" spans="1:12" ht="30" x14ac:dyDescent="0.25">
      <c r="A276" s="527">
        <v>16</v>
      </c>
      <c r="B276" s="528" t="s">
        <v>2385</v>
      </c>
      <c r="C276" s="529" t="s">
        <v>2093</v>
      </c>
      <c r="D276" s="530">
        <v>4.6946228589458325</v>
      </c>
      <c r="E276" s="531">
        <v>0.66666666666666663</v>
      </c>
      <c r="F276" s="532">
        <v>15</v>
      </c>
      <c r="G276" s="531">
        <v>0.29166666666666669</v>
      </c>
      <c r="H276" s="532">
        <v>16</v>
      </c>
      <c r="I276" s="527">
        <v>900</v>
      </c>
      <c r="J276" s="527">
        <v>1</v>
      </c>
      <c r="K276" s="527" t="s">
        <v>2503</v>
      </c>
      <c r="L276" s="527"/>
    </row>
    <row r="277" spans="1:12" ht="30" x14ac:dyDescent="0.25">
      <c r="A277" s="527">
        <v>17</v>
      </c>
      <c r="B277" s="528" t="s">
        <v>2386</v>
      </c>
      <c r="C277" s="529" t="s">
        <v>2093</v>
      </c>
      <c r="D277" s="530">
        <v>2.7855010744666671</v>
      </c>
      <c r="E277" s="531">
        <v>0.66666666666666663</v>
      </c>
      <c r="F277" s="532">
        <v>15</v>
      </c>
      <c r="G277" s="531">
        <v>0.29166666666666669</v>
      </c>
      <c r="H277" s="532">
        <v>16</v>
      </c>
      <c r="I277" s="527">
        <v>900</v>
      </c>
      <c r="J277" s="527">
        <v>1</v>
      </c>
      <c r="K277" s="527" t="s">
        <v>2503</v>
      </c>
      <c r="L277" s="527"/>
    </row>
    <row r="278" spans="1:12" ht="30" x14ac:dyDescent="0.25">
      <c r="A278" s="527">
        <v>18</v>
      </c>
      <c r="B278" s="528" t="s">
        <v>2387</v>
      </c>
      <c r="C278" s="529" t="s">
        <v>2093</v>
      </c>
      <c r="D278" s="530">
        <v>3.8959067689458347</v>
      </c>
      <c r="E278" s="531">
        <v>0.66666666666666663</v>
      </c>
      <c r="F278" s="532">
        <v>15</v>
      </c>
      <c r="G278" s="531">
        <v>0.29166666666666669</v>
      </c>
      <c r="H278" s="532">
        <v>16</v>
      </c>
      <c r="I278" s="527">
        <v>900</v>
      </c>
      <c r="J278" s="527">
        <v>1</v>
      </c>
      <c r="K278" s="527" t="s">
        <v>2503</v>
      </c>
      <c r="L278" s="527"/>
    </row>
    <row r="279" spans="1:12" ht="135" x14ac:dyDescent="0.25">
      <c r="A279" s="527">
        <v>19</v>
      </c>
      <c r="B279" s="528" t="s">
        <v>2340</v>
      </c>
      <c r="C279" s="529" t="s">
        <v>2023</v>
      </c>
      <c r="D279" s="530">
        <v>12.429947101333333</v>
      </c>
      <c r="E279" s="531">
        <v>0.83333333333333337</v>
      </c>
      <c r="F279" s="532">
        <v>15</v>
      </c>
      <c r="G279" s="531">
        <v>0</v>
      </c>
      <c r="H279" s="532">
        <v>16</v>
      </c>
      <c r="I279" s="527">
        <v>240</v>
      </c>
      <c r="J279" s="527">
        <v>12799</v>
      </c>
      <c r="K279" s="534"/>
      <c r="L279" s="527" t="s">
        <v>2594</v>
      </c>
    </row>
    <row r="280" spans="1:12" ht="75" x14ac:dyDescent="0.25">
      <c r="A280" s="527">
        <v>20</v>
      </c>
      <c r="B280" s="528" t="s">
        <v>2347</v>
      </c>
      <c r="C280" s="529" t="s">
        <v>2025</v>
      </c>
      <c r="D280" s="530">
        <v>9.5147133163294093</v>
      </c>
      <c r="E280" s="531">
        <v>0.83333333333333337</v>
      </c>
      <c r="F280" s="532">
        <v>15</v>
      </c>
      <c r="G280" s="531">
        <v>0</v>
      </c>
      <c r="H280" s="532">
        <v>16</v>
      </c>
      <c r="I280" s="527">
        <v>240</v>
      </c>
      <c r="J280" s="527">
        <v>10483</v>
      </c>
      <c r="K280" s="534"/>
      <c r="L280" s="527" t="s">
        <v>2575</v>
      </c>
    </row>
    <row r="281" spans="1:12" ht="120" x14ac:dyDescent="0.25">
      <c r="A281" s="527">
        <v>21</v>
      </c>
      <c r="B281" s="528" t="s">
        <v>2352</v>
      </c>
      <c r="C281" s="529" t="s">
        <v>2248</v>
      </c>
      <c r="D281" s="530">
        <v>11.698567966807017</v>
      </c>
      <c r="E281" s="531">
        <v>0.83333333333333337</v>
      </c>
      <c r="F281" s="532">
        <v>15</v>
      </c>
      <c r="G281" s="531">
        <v>0</v>
      </c>
      <c r="H281" s="532">
        <v>16</v>
      </c>
      <c r="I281" s="527">
        <v>240</v>
      </c>
      <c r="J281" s="527">
        <v>11762</v>
      </c>
      <c r="K281" s="534"/>
      <c r="L281" s="527" t="s">
        <v>2595</v>
      </c>
    </row>
    <row r="282" spans="1:12" ht="60" x14ac:dyDescent="0.25">
      <c r="A282" s="527">
        <v>22</v>
      </c>
      <c r="B282" s="528" t="s">
        <v>2356</v>
      </c>
      <c r="C282" s="529" t="s">
        <v>28</v>
      </c>
      <c r="D282" s="530">
        <v>6.9912553849824581</v>
      </c>
      <c r="E282" s="531">
        <v>0.83333333333333337</v>
      </c>
      <c r="F282" s="532">
        <v>15</v>
      </c>
      <c r="G282" s="531">
        <v>0</v>
      </c>
      <c r="H282" s="532">
        <v>16</v>
      </c>
      <c r="I282" s="527">
        <v>240</v>
      </c>
      <c r="J282" s="527">
        <v>13850</v>
      </c>
      <c r="K282" s="534"/>
      <c r="L282" s="527" t="s">
        <v>2580</v>
      </c>
    </row>
    <row r="283" spans="1:12" ht="45" x14ac:dyDescent="0.25">
      <c r="A283" s="527">
        <v>23</v>
      </c>
      <c r="B283" s="528" t="s">
        <v>2362</v>
      </c>
      <c r="C283" s="529" t="s">
        <v>1895</v>
      </c>
      <c r="D283" s="530">
        <v>10.235233959157895</v>
      </c>
      <c r="E283" s="531">
        <v>0.83333333333333337</v>
      </c>
      <c r="F283" s="532">
        <v>15</v>
      </c>
      <c r="G283" s="531">
        <v>0</v>
      </c>
      <c r="H283" s="532">
        <v>16</v>
      </c>
      <c r="I283" s="527">
        <v>240</v>
      </c>
      <c r="J283" s="527">
        <v>11842</v>
      </c>
      <c r="K283" s="534"/>
      <c r="L283" s="527" t="s">
        <v>2585</v>
      </c>
    </row>
    <row r="284" spans="1:12" ht="60" x14ac:dyDescent="0.25">
      <c r="A284" s="527">
        <v>24</v>
      </c>
      <c r="B284" s="528" t="s">
        <v>2367</v>
      </c>
      <c r="C284" s="529" t="s">
        <v>57</v>
      </c>
      <c r="D284" s="530">
        <v>5.6038503434814819</v>
      </c>
      <c r="E284" s="531">
        <v>0.83333333333333337</v>
      </c>
      <c r="F284" s="532">
        <v>15</v>
      </c>
      <c r="G284" s="531">
        <v>0</v>
      </c>
      <c r="H284" s="532">
        <v>16</v>
      </c>
      <c r="I284" s="527">
        <v>240</v>
      </c>
      <c r="J284" s="527">
        <v>8080</v>
      </c>
      <c r="K284" s="534"/>
      <c r="L284" s="527" t="s">
        <v>2590</v>
      </c>
    </row>
    <row r="285" spans="1:12" s="542" customFormat="1" ht="28.5" customHeight="1" x14ac:dyDescent="0.2">
      <c r="A285" s="535"/>
      <c r="B285" s="536" t="s">
        <v>1865</v>
      </c>
      <c r="C285" s="537"/>
      <c r="D285" s="538">
        <f>SUM(D261:D284)</f>
        <v>153.21053256530078</v>
      </c>
      <c r="E285" s="539"/>
      <c r="F285" s="540"/>
      <c r="G285" s="539"/>
      <c r="H285" s="540"/>
      <c r="I285" s="535"/>
      <c r="J285" s="535"/>
      <c r="K285" s="541"/>
      <c r="L285" s="539"/>
    </row>
    <row r="286" spans="1:12" s="571" customFormat="1" ht="27.75" customHeight="1" x14ac:dyDescent="0.25">
      <c r="A286" s="570" t="s">
        <v>2221</v>
      </c>
      <c r="B286" s="570"/>
      <c r="C286" s="570"/>
      <c r="D286" s="570"/>
      <c r="E286" s="570"/>
      <c r="F286" s="570"/>
      <c r="G286" s="570"/>
      <c r="H286" s="570"/>
      <c r="I286" s="572"/>
      <c r="J286" s="570"/>
      <c r="K286" s="570"/>
      <c r="L286" s="570"/>
    </row>
    <row r="287" spans="1:12" ht="45" customHeight="1" x14ac:dyDescent="0.25">
      <c r="A287" s="535">
        <v>1</v>
      </c>
      <c r="B287" s="543" t="s">
        <v>147</v>
      </c>
      <c r="C287" s="527" t="s">
        <v>148</v>
      </c>
      <c r="D287" s="527">
        <v>25</v>
      </c>
      <c r="E287" s="531">
        <v>0.29166666666666669</v>
      </c>
      <c r="F287" s="532">
        <v>16</v>
      </c>
      <c r="G287" s="531">
        <v>4.1666666666666664E-2</v>
      </c>
      <c r="H287" s="532">
        <v>17</v>
      </c>
      <c r="I287" s="540"/>
      <c r="J287" s="568"/>
      <c r="K287" s="545"/>
      <c r="L287" s="569"/>
    </row>
    <row r="288" spans="1:12" ht="30.75" customHeight="1" x14ac:dyDescent="0.25">
      <c r="A288" s="535">
        <v>2</v>
      </c>
      <c r="B288" s="541" t="s">
        <v>2152</v>
      </c>
      <c r="C288" s="541"/>
      <c r="D288" s="541"/>
      <c r="E288" s="541"/>
      <c r="F288" s="541"/>
      <c r="G288" s="541"/>
      <c r="H288" s="541"/>
      <c r="I288" s="535"/>
      <c r="J288" s="541"/>
      <c r="K288" s="541"/>
      <c r="L288" s="541"/>
    </row>
    <row r="289" spans="1:12" s="571" customFormat="1" ht="27.75" customHeight="1" x14ac:dyDescent="0.25">
      <c r="A289" s="570" t="s">
        <v>2222</v>
      </c>
      <c r="B289" s="570"/>
      <c r="C289" s="570"/>
      <c r="D289" s="570"/>
      <c r="E289" s="570"/>
      <c r="F289" s="570"/>
      <c r="G289" s="570"/>
      <c r="H289" s="570"/>
      <c r="I289" s="572"/>
      <c r="J289" s="570"/>
      <c r="K289" s="570"/>
      <c r="L289" s="570"/>
    </row>
    <row r="290" spans="1:12" ht="30" x14ac:dyDescent="0.25">
      <c r="A290" s="527">
        <v>1</v>
      </c>
      <c r="B290" s="528" t="s">
        <v>2133</v>
      </c>
      <c r="C290" s="529" t="s">
        <v>60</v>
      </c>
      <c r="D290" s="530">
        <v>6.5328859127696992</v>
      </c>
      <c r="E290" s="531">
        <v>0.29166666666666669</v>
      </c>
      <c r="F290" s="532">
        <v>16</v>
      </c>
      <c r="G290" s="531">
        <v>0.5</v>
      </c>
      <c r="H290" s="532">
        <f t="shared" ref="H290:H328" si="10">+F290</f>
        <v>16</v>
      </c>
      <c r="I290" s="527">
        <v>300</v>
      </c>
      <c r="J290" s="527">
        <v>0</v>
      </c>
      <c r="K290" s="534"/>
      <c r="L290" s="527" t="s">
        <v>2398</v>
      </c>
    </row>
    <row r="291" spans="1:12" ht="30" x14ac:dyDescent="0.25">
      <c r="A291" s="527">
        <v>2</v>
      </c>
      <c r="B291" s="528" t="s">
        <v>2134</v>
      </c>
      <c r="C291" s="529" t="s">
        <v>60</v>
      </c>
      <c r="D291" s="530">
        <v>1.8213056968727273</v>
      </c>
      <c r="E291" s="531">
        <v>0.29166666666666669</v>
      </c>
      <c r="F291" s="532">
        <v>16</v>
      </c>
      <c r="G291" s="531">
        <v>0.5</v>
      </c>
      <c r="H291" s="532">
        <f t="shared" si="10"/>
        <v>16</v>
      </c>
      <c r="I291" s="527">
        <v>300</v>
      </c>
      <c r="J291" s="527">
        <v>0</v>
      </c>
      <c r="K291" s="534"/>
      <c r="L291" s="527" t="s">
        <v>2399</v>
      </c>
    </row>
    <row r="292" spans="1:12" ht="30" x14ac:dyDescent="0.25">
      <c r="A292" s="527">
        <v>3</v>
      </c>
      <c r="B292" s="528" t="s">
        <v>2393</v>
      </c>
      <c r="C292" s="529" t="s">
        <v>60</v>
      </c>
      <c r="D292" s="530">
        <v>3.3</v>
      </c>
      <c r="E292" s="531">
        <v>0.29166666666666669</v>
      </c>
      <c r="F292" s="532">
        <v>16</v>
      </c>
      <c r="G292" s="531">
        <v>0.45833333333333331</v>
      </c>
      <c r="H292" s="532">
        <f t="shared" si="10"/>
        <v>16</v>
      </c>
      <c r="I292" s="527">
        <v>240</v>
      </c>
      <c r="J292" s="527">
        <v>2833</v>
      </c>
      <c r="K292" s="534"/>
      <c r="L292" s="527" t="s">
        <v>2597</v>
      </c>
    </row>
    <row r="293" spans="1:12" ht="30" x14ac:dyDescent="0.25">
      <c r="A293" s="527">
        <v>4</v>
      </c>
      <c r="B293" s="528" t="s">
        <v>2188</v>
      </c>
      <c r="C293" s="529" t="s">
        <v>60</v>
      </c>
      <c r="D293" s="530">
        <v>3</v>
      </c>
      <c r="E293" s="531">
        <v>0.29166666666666669</v>
      </c>
      <c r="F293" s="532">
        <v>16</v>
      </c>
      <c r="G293" s="531">
        <v>0.5</v>
      </c>
      <c r="H293" s="532">
        <f t="shared" si="10"/>
        <v>16</v>
      </c>
      <c r="I293" s="527">
        <v>300</v>
      </c>
      <c r="J293" s="527">
        <v>0</v>
      </c>
      <c r="K293" s="534"/>
      <c r="L293" s="527" t="s">
        <v>2402</v>
      </c>
    </row>
    <row r="294" spans="1:12" ht="30" x14ac:dyDescent="0.25">
      <c r="A294" s="527">
        <v>5</v>
      </c>
      <c r="B294" s="528" t="s">
        <v>2151</v>
      </c>
      <c r="C294" s="529" t="s">
        <v>2150</v>
      </c>
      <c r="D294" s="530">
        <v>2.5</v>
      </c>
      <c r="E294" s="531">
        <v>0.41666666666666669</v>
      </c>
      <c r="F294" s="532">
        <v>16</v>
      </c>
      <c r="G294" s="531">
        <v>0.66666666666666663</v>
      </c>
      <c r="H294" s="532">
        <f t="shared" si="10"/>
        <v>16</v>
      </c>
      <c r="I294" s="527">
        <v>360</v>
      </c>
      <c r="J294" s="527">
        <v>3108</v>
      </c>
      <c r="K294" s="534"/>
      <c r="L294" s="527" t="s">
        <v>2403</v>
      </c>
    </row>
    <row r="295" spans="1:12" ht="60" x14ac:dyDescent="0.25">
      <c r="A295" s="527">
        <v>6</v>
      </c>
      <c r="B295" s="528" t="s">
        <v>2250</v>
      </c>
      <c r="C295" s="529" t="s">
        <v>2077</v>
      </c>
      <c r="D295" s="530">
        <v>9.9029577024888908</v>
      </c>
      <c r="E295" s="531">
        <v>0.3125</v>
      </c>
      <c r="F295" s="532">
        <v>16</v>
      </c>
      <c r="G295" s="531">
        <v>0.66666666666666663</v>
      </c>
      <c r="H295" s="532">
        <f t="shared" si="10"/>
        <v>16</v>
      </c>
      <c r="I295" s="527">
        <v>510</v>
      </c>
      <c r="J295" s="527">
        <v>14912</v>
      </c>
      <c r="K295" s="534"/>
      <c r="L295" s="527" t="s">
        <v>2539</v>
      </c>
    </row>
    <row r="296" spans="1:12" ht="30" x14ac:dyDescent="0.25">
      <c r="A296" s="527">
        <v>7</v>
      </c>
      <c r="B296" s="528" t="s">
        <v>2251</v>
      </c>
      <c r="C296" s="529" t="s">
        <v>60</v>
      </c>
      <c r="D296" s="530">
        <v>0.89296001484444432</v>
      </c>
      <c r="E296" s="531">
        <v>0.3125</v>
      </c>
      <c r="F296" s="532">
        <v>16</v>
      </c>
      <c r="G296" s="531">
        <v>0.66666666666666663</v>
      </c>
      <c r="H296" s="532">
        <f t="shared" si="10"/>
        <v>16</v>
      </c>
      <c r="I296" s="527">
        <v>510</v>
      </c>
      <c r="J296" s="527">
        <v>1505</v>
      </c>
      <c r="K296" s="534"/>
      <c r="L296" s="527" t="s">
        <v>2540</v>
      </c>
    </row>
    <row r="297" spans="1:12" ht="60" x14ac:dyDescent="0.25">
      <c r="A297" s="527">
        <v>8</v>
      </c>
      <c r="B297" s="528" t="s">
        <v>2256</v>
      </c>
      <c r="C297" s="529" t="s">
        <v>2077</v>
      </c>
      <c r="D297" s="530">
        <v>3.4991000102222212</v>
      </c>
      <c r="E297" s="531">
        <v>0.3125</v>
      </c>
      <c r="F297" s="532">
        <v>16</v>
      </c>
      <c r="G297" s="531">
        <v>0.66666666666666663</v>
      </c>
      <c r="H297" s="532">
        <f t="shared" si="10"/>
        <v>16</v>
      </c>
      <c r="I297" s="527">
        <v>510</v>
      </c>
      <c r="J297" s="527">
        <v>4197</v>
      </c>
      <c r="K297" s="534"/>
      <c r="L297" s="527" t="s">
        <v>2541</v>
      </c>
    </row>
    <row r="298" spans="1:12" ht="30" x14ac:dyDescent="0.25">
      <c r="A298" s="527">
        <v>9</v>
      </c>
      <c r="B298" s="528" t="s">
        <v>2243</v>
      </c>
      <c r="C298" s="529" t="s">
        <v>2077</v>
      </c>
      <c r="D298" s="530">
        <v>2.5</v>
      </c>
      <c r="E298" s="531">
        <v>0.3125</v>
      </c>
      <c r="F298" s="532">
        <v>16</v>
      </c>
      <c r="G298" s="531">
        <v>0.66666666666666663</v>
      </c>
      <c r="H298" s="532">
        <f t="shared" si="10"/>
        <v>16</v>
      </c>
      <c r="I298" s="527">
        <v>510</v>
      </c>
      <c r="J298" s="527">
        <v>1781</v>
      </c>
      <c r="K298" s="534"/>
      <c r="L298" s="527" t="s">
        <v>2407</v>
      </c>
    </row>
    <row r="299" spans="1:12" ht="30" x14ac:dyDescent="0.25">
      <c r="A299" s="527">
        <v>10</v>
      </c>
      <c r="B299" s="528" t="s">
        <v>2184</v>
      </c>
      <c r="C299" s="529" t="s">
        <v>60</v>
      </c>
      <c r="D299" s="530">
        <v>3</v>
      </c>
      <c r="E299" s="531">
        <v>0.3125</v>
      </c>
      <c r="F299" s="532">
        <v>16</v>
      </c>
      <c r="G299" s="531">
        <v>0.99930555555555556</v>
      </c>
      <c r="H299" s="532">
        <f t="shared" si="10"/>
        <v>16</v>
      </c>
      <c r="I299" s="527">
        <v>989</v>
      </c>
      <c r="J299" s="527">
        <v>1</v>
      </c>
      <c r="K299" s="527" t="s">
        <v>2408</v>
      </c>
      <c r="L299" s="527"/>
    </row>
    <row r="300" spans="1:12" ht="30" x14ac:dyDescent="0.25">
      <c r="A300" s="527">
        <v>11</v>
      </c>
      <c r="B300" s="528" t="s">
        <v>2185</v>
      </c>
      <c r="C300" s="529" t="s">
        <v>60</v>
      </c>
      <c r="D300" s="530">
        <v>1.5</v>
      </c>
      <c r="E300" s="531">
        <v>0.3125</v>
      </c>
      <c r="F300" s="532">
        <v>16</v>
      </c>
      <c r="G300" s="531">
        <v>0.99930555555555556</v>
      </c>
      <c r="H300" s="532">
        <f t="shared" si="10"/>
        <v>16</v>
      </c>
      <c r="I300" s="527">
        <v>989</v>
      </c>
      <c r="J300" s="527">
        <v>1</v>
      </c>
      <c r="K300" s="527" t="s">
        <v>2409</v>
      </c>
      <c r="L300" s="527"/>
    </row>
    <row r="301" spans="1:12" ht="30" x14ac:dyDescent="0.25">
      <c r="A301" s="527">
        <v>12</v>
      </c>
      <c r="B301" s="528" t="s">
        <v>2187</v>
      </c>
      <c r="C301" s="529" t="s">
        <v>60</v>
      </c>
      <c r="D301" s="530">
        <v>2.9</v>
      </c>
      <c r="E301" s="531">
        <v>0.3125</v>
      </c>
      <c r="F301" s="532">
        <v>16</v>
      </c>
      <c r="G301" s="531">
        <v>0.5</v>
      </c>
      <c r="H301" s="532">
        <f t="shared" si="10"/>
        <v>16</v>
      </c>
      <c r="I301" s="527">
        <v>270</v>
      </c>
      <c r="J301" s="527">
        <v>0</v>
      </c>
      <c r="K301" s="534"/>
      <c r="L301" s="527" t="s">
        <v>2410</v>
      </c>
    </row>
    <row r="302" spans="1:12" ht="30" x14ac:dyDescent="0.25">
      <c r="A302" s="527">
        <v>13</v>
      </c>
      <c r="B302" s="528" t="s">
        <v>2257</v>
      </c>
      <c r="C302" s="529" t="s">
        <v>58</v>
      </c>
      <c r="D302" s="530">
        <v>1.3315789473684214</v>
      </c>
      <c r="E302" s="531">
        <v>0.29166666666666669</v>
      </c>
      <c r="F302" s="532">
        <v>16</v>
      </c>
      <c r="G302" s="531">
        <v>0.66666666666666663</v>
      </c>
      <c r="H302" s="532">
        <f t="shared" si="10"/>
        <v>16</v>
      </c>
      <c r="I302" s="527">
        <v>540</v>
      </c>
      <c r="J302" s="527">
        <v>2153</v>
      </c>
      <c r="K302" s="534"/>
      <c r="L302" s="527" t="s">
        <v>2542</v>
      </c>
    </row>
    <row r="303" spans="1:12" ht="30" x14ac:dyDescent="0.25">
      <c r="A303" s="527">
        <v>14</v>
      </c>
      <c r="B303" s="528" t="s">
        <v>2258</v>
      </c>
      <c r="C303" s="529" t="s">
        <v>2077</v>
      </c>
      <c r="D303" s="530">
        <v>4.4773343782456143</v>
      </c>
      <c r="E303" s="531">
        <v>0.29166666666666669</v>
      </c>
      <c r="F303" s="532">
        <v>16</v>
      </c>
      <c r="G303" s="531">
        <v>0.66666666666666663</v>
      </c>
      <c r="H303" s="532">
        <f t="shared" si="10"/>
        <v>16</v>
      </c>
      <c r="I303" s="527">
        <v>540</v>
      </c>
      <c r="J303" s="527">
        <v>4566</v>
      </c>
      <c r="K303" s="534"/>
      <c r="L303" s="527" t="s">
        <v>2543</v>
      </c>
    </row>
    <row r="304" spans="1:12" ht="45" x14ac:dyDescent="0.25">
      <c r="A304" s="527">
        <v>15</v>
      </c>
      <c r="B304" s="528" t="s">
        <v>2287</v>
      </c>
      <c r="C304" s="529" t="s">
        <v>63</v>
      </c>
      <c r="D304" s="530">
        <v>5.4885164941894748</v>
      </c>
      <c r="E304" s="531">
        <v>0.29166666666666669</v>
      </c>
      <c r="F304" s="532">
        <v>16</v>
      </c>
      <c r="G304" s="531">
        <v>0.66666666666666663</v>
      </c>
      <c r="H304" s="532">
        <f t="shared" si="10"/>
        <v>16</v>
      </c>
      <c r="I304" s="527">
        <v>540</v>
      </c>
      <c r="J304" s="527">
        <v>10169</v>
      </c>
      <c r="K304" s="534"/>
      <c r="L304" s="527" t="s">
        <v>2544</v>
      </c>
    </row>
    <row r="305" spans="1:12" ht="45" x14ac:dyDescent="0.25">
      <c r="A305" s="527">
        <v>16</v>
      </c>
      <c r="B305" s="528" t="s">
        <v>2286</v>
      </c>
      <c r="C305" s="529" t="s">
        <v>57</v>
      </c>
      <c r="D305" s="530">
        <v>5.5950453878596491</v>
      </c>
      <c r="E305" s="531">
        <v>0.29166666666666669</v>
      </c>
      <c r="F305" s="532">
        <v>16</v>
      </c>
      <c r="G305" s="531">
        <v>0.66666666666666663</v>
      </c>
      <c r="H305" s="532">
        <f t="shared" si="10"/>
        <v>16</v>
      </c>
      <c r="I305" s="527">
        <v>540</v>
      </c>
      <c r="J305" s="527">
        <v>5433</v>
      </c>
      <c r="K305" s="534"/>
      <c r="L305" s="527" t="s">
        <v>2545</v>
      </c>
    </row>
    <row r="306" spans="1:12" ht="90" x14ac:dyDescent="0.25">
      <c r="A306" s="527">
        <v>17</v>
      </c>
      <c r="B306" s="528" t="s">
        <v>2289</v>
      </c>
      <c r="C306" s="529" t="s">
        <v>2242</v>
      </c>
      <c r="D306" s="530">
        <v>7.3344238225263148</v>
      </c>
      <c r="E306" s="531">
        <v>0.29166666666666669</v>
      </c>
      <c r="F306" s="532">
        <v>16</v>
      </c>
      <c r="G306" s="531">
        <v>0.66666666666666663</v>
      </c>
      <c r="H306" s="532">
        <f t="shared" si="10"/>
        <v>16</v>
      </c>
      <c r="I306" s="527">
        <v>540</v>
      </c>
      <c r="J306" s="527">
        <v>9509</v>
      </c>
      <c r="K306" s="534"/>
      <c r="L306" s="527" t="s">
        <v>2547</v>
      </c>
    </row>
    <row r="307" spans="1:12" ht="30" x14ac:dyDescent="0.25">
      <c r="A307" s="527">
        <v>18</v>
      </c>
      <c r="B307" s="528" t="s">
        <v>2290</v>
      </c>
      <c r="C307" s="529" t="s">
        <v>57</v>
      </c>
      <c r="D307" s="530">
        <v>2.0838276515368421</v>
      </c>
      <c r="E307" s="531">
        <v>0.29166666666666669</v>
      </c>
      <c r="F307" s="532">
        <v>16</v>
      </c>
      <c r="G307" s="531">
        <v>0.66666666666666663</v>
      </c>
      <c r="H307" s="532">
        <f t="shared" si="10"/>
        <v>16</v>
      </c>
      <c r="I307" s="527">
        <v>540</v>
      </c>
      <c r="J307" s="527">
        <v>2093</v>
      </c>
      <c r="K307" s="534"/>
      <c r="L307" s="527" t="s">
        <v>2548</v>
      </c>
    </row>
    <row r="308" spans="1:12" ht="60" x14ac:dyDescent="0.25">
      <c r="A308" s="527">
        <v>19</v>
      </c>
      <c r="B308" s="528" t="s">
        <v>2292</v>
      </c>
      <c r="C308" s="529" t="s">
        <v>57</v>
      </c>
      <c r="D308" s="530">
        <v>1.9403694063157892</v>
      </c>
      <c r="E308" s="531">
        <v>0.29166666666666669</v>
      </c>
      <c r="F308" s="532">
        <v>16</v>
      </c>
      <c r="G308" s="531">
        <v>0.66666666666666663</v>
      </c>
      <c r="H308" s="532">
        <f t="shared" si="10"/>
        <v>16</v>
      </c>
      <c r="I308" s="527">
        <v>540</v>
      </c>
      <c r="J308" s="527">
        <v>2784</v>
      </c>
      <c r="K308" s="534"/>
      <c r="L308" s="527" t="s">
        <v>2549</v>
      </c>
    </row>
    <row r="309" spans="1:12" ht="30" x14ac:dyDescent="0.25">
      <c r="A309" s="527">
        <v>20</v>
      </c>
      <c r="B309" s="528" t="s">
        <v>2291</v>
      </c>
      <c r="C309" s="529" t="s">
        <v>57</v>
      </c>
      <c r="D309" s="530">
        <v>4.5858010850105257</v>
      </c>
      <c r="E309" s="531">
        <v>0.29166666666666669</v>
      </c>
      <c r="F309" s="532">
        <v>16</v>
      </c>
      <c r="G309" s="531">
        <v>0.66666666666666663</v>
      </c>
      <c r="H309" s="532">
        <f t="shared" si="10"/>
        <v>16</v>
      </c>
      <c r="I309" s="527">
        <v>540</v>
      </c>
      <c r="J309" s="527">
        <v>4972</v>
      </c>
      <c r="K309" s="534"/>
      <c r="L309" s="527" t="s">
        <v>2550</v>
      </c>
    </row>
    <row r="310" spans="1:12" ht="30" x14ac:dyDescent="0.25">
      <c r="A310" s="527">
        <v>21</v>
      </c>
      <c r="B310" s="528" t="s">
        <v>2294</v>
      </c>
      <c r="C310" s="529" t="s">
        <v>61</v>
      </c>
      <c r="D310" s="530">
        <v>4.9044589760842099</v>
      </c>
      <c r="E310" s="531">
        <v>0.29166666666666669</v>
      </c>
      <c r="F310" s="532">
        <v>16</v>
      </c>
      <c r="G310" s="531">
        <v>0.66666666666666663</v>
      </c>
      <c r="H310" s="532">
        <f t="shared" si="10"/>
        <v>16</v>
      </c>
      <c r="I310" s="527">
        <v>540</v>
      </c>
      <c r="J310" s="527">
        <v>8091</v>
      </c>
      <c r="K310" s="534"/>
      <c r="L310" s="527" t="s">
        <v>2552</v>
      </c>
    </row>
    <row r="311" spans="1:12" ht="30" x14ac:dyDescent="0.25">
      <c r="A311" s="527">
        <v>22</v>
      </c>
      <c r="B311" s="528" t="s">
        <v>2295</v>
      </c>
      <c r="C311" s="529" t="s">
        <v>61</v>
      </c>
      <c r="D311" s="530">
        <v>0.53438494938947367</v>
      </c>
      <c r="E311" s="531">
        <v>0.29166666666666669</v>
      </c>
      <c r="F311" s="532">
        <v>16</v>
      </c>
      <c r="G311" s="531">
        <v>0.66666666666666663</v>
      </c>
      <c r="H311" s="532">
        <f t="shared" si="10"/>
        <v>16</v>
      </c>
      <c r="I311" s="527">
        <v>540</v>
      </c>
      <c r="J311" s="527">
        <v>592</v>
      </c>
      <c r="K311" s="534"/>
      <c r="L311" s="527" t="s">
        <v>2553</v>
      </c>
    </row>
    <row r="312" spans="1:12" ht="45" x14ac:dyDescent="0.25">
      <c r="A312" s="527">
        <v>23</v>
      </c>
      <c r="B312" s="528" t="s">
        <v>2296</v>
      </c>
      <c r="C312" s="529" t="s">
        <v>63</v>
      </c>
      <c r="D312" s="530">
        <v>1.1009418001403508</v>
      </c>
      <c r="E312" s="531">
        <v>0.29166666666666669</v>
      </c>
      <c r="F312" s="532">
        <v>16</v>
      </c>
      <c r="G312" s="531">
        <v>0.66666666666666663</v>
      </c>
      <c r="H312" s="532">
        <f t="shared" si="10"/>
        <v>16</v>
      </c>
      <c r="I312" s="527">
        <v>540</v>
      </c>
      <c r="J312" s="527">
        <v>2561</v>
      </c>
      <c r="K312" s="534"/>
      <c r="L312" s="527" t="s">
        <v>2554</v>
      </c>
    </row>
    <row r="313" spans="1:12" ht="30" x14ac:dyDescent="0.25">
      <c r="A313" s="527">
        <v>24</v>
      </c>
      <c r="B313" s="528" t="s">
        <v>2297</v>
      </c>
      <c r="C313" s="529" t="s">
        <v>63</v>
      </c>
      <c r="D313" s="530">
        <v>3.190895890652631</v>
      </c>
      <c r="E313" s="531">
        <v>0.29166666666666669</v>
      </c>
      <c r="F313" s="532">
        <v>16</v>
      </c>
      <c r="G313" s="531">
        <v>0.66666666666666663</v>
      </c>
      <c r="H313" s="532">
        <f t="shared" si="10"/>
        <v>16</v>
      </c>
      <c r="I313" s="527">
        <v>540</v>
      </c>
      <c r="J313" s="527">
        <v>10648</v>
      </c>
      <c r="K313" s="534"/>
      <c r="L313" s="527" t="s">
        <v>2555</v>
      </c>
    </row>
    <row r="314" spans="1:12" ht="30" x14ac:dyDescent="0.25">
      <c r="A314" s="527">
        <v>25</v>
      </c>
      <c r="B314" s="528" t="s">
        <v>2298</v>
      </c>
      <c r="C314" s="529" t="s">
        <v>62</v>
      </c>
      <c r="D314" s="530">
        <v>3.9868310826666673</v>
      </c>
      <c r="E314" s="531">
        <v>0.29166666666666669</v>
      </c>
      <c r="F314" s="532">
        <v>16</v>
      </c>
      <c r="G314" s="531">
        <v>0.66666666666666663</v>
      </c>
      <c r="H314" s="532">
        <f t="shared" si="10"/>
        <v>16</v>
      </c>
      <c r="I314" s="527">
        <v>540</v>
      </c>
      <c r="J314" s="527">
        <v>1159</v>
      </c>
      <c r="K314" s="534"/>
      <c r="L314" s="527" t="s">
        <v>2556</v>
      </c>
    </row>
    <row r="315" spans="1:12" ht="30" x14ac:dyDescent="0.25">
      <c r="A315" s="527">
        <v>26</v>
      </c>
      <c r="B315" s="528" t="s">
        <v>2299</v>
      </c>
      <c r="C315" s="529" t="s">
        <v>62</v>
      </c>
      <c r="D315" s="530">
        <v>0.9855820832982457</v>
      </c>
      <c r="E315" s="531">
        <v>0.29166666666666669</v>
      </c>
      <c r="F315" s="532">
        <v>16</v>
      </c>
      <c r="G315" s="531">
        <v>0.66666666666666663</v>
      </c>
      <c r="H315" s="532">
        <f t="shared" si="10"/>
        <v>16</v>
      </c>
      <c r="I315" s="527">
        <v>540</v>
      </c>
      <c r="J315" s="527">
        <v>1159</v>
      </c>
      <c r="K315" s="534"/>
      <c r="L315" s="527" t="s">
        <v>2557</v>
      </c>
    </row>
    <row r="316" spans="1:12" ht="45" x14ac:dyDescent="0.25">
      <c r="A316" s="527">
        <v>27</v>
      </c>
      <c r="B316" s="528" t="s">
        <v>2300</v>
      </c>
      <c r="C316" s="529" t="s">
        <v>59</v>
      </c>
      <c r="D316" s="530">
        <v>5.6173231528842109</v>
      </c>
      <c r="E316" s="531">
        <v>0.29166666666666669</v>
      </c>
      <c r="F316" s="532">
        <v>16</v>
      </c>
      <c r="G316" s="531">
        <v>0.66666666666666663</v>
      </c>
      <c r="H316" s="532">
        <f t="shared" si="10"/>
        <v>16</v>
      </c>
      <c r="I316" s="527">
        <v>540</v>
      </c>
      <c r="J316" s="527">
        <v>7685</v>
      </c>
      <c r="K316" s="534"/>
      <c r="L316" s="527" t="s">
        <v>2558</v>
      </c>
    </row>
    <row r="317" spans="1:12" ht="30" x14ac:dyDescent="0.25">
      <c r="A317" s="527">
        <v>28</v>
      </c>
      <c r="B317" s="528" t="s">
        <v>2301</v>
      </c>
      <c r="C317" s="529" t="s">
        <v>59</v>
      </c>
      <c r="D317" s="530">
        <v>0.54128601503157903</v>
      </c>
      <c r="E317" s="531">
        <v>0.29166666666666669</v>
      </c>
      <c r="F317" s="532">
        <v>16</v>
      </c>
      <c r="G317" s="531">
        <v>0.66666666666666663</v>
      </c>
      <c r="H317" s="532">
        <f t="shared" si="10"/>
        <v>16</v>
      </c>
      <c r="I317" s="527">
        <v>540</v>
      </c>
      <c r="J317" s="527">
        <v>894</v>
      </c>
      <c r="K317" s="534"/>
      <c r="L317" s="527" t="s">
        <v>2559</v>
      </c>
    </row>
    <row r="318" spans="1:12" ht="30" x14ac:dyDescent="0.25">
      <c r="A318" s="527">
        <v>29</v>
      </c>
      <c r="B318" s="528" t="s">
        <v>2189</v>
      </c>
      <c r="C318" s="529" t="s">
        <v>1909</v>
      </c>
      <c r="D318" s="530">
        <v>7.245259437333333</v>
      </c>
      <c r="E318" s="531">
        <v>0.3125</v>
      </c>
      <c r="F318" s="532">
        <v>16</v>
      </c>
      <c r="G318" s="531">
        <v>0.66666666666666663</v>
      </c>
      <c r="H318" s="532">
        <f t="shared" si="10"/>
        <v>16</v>
      </c>
      <c r="I318" s="527">
        <v>510</v>
      </c>
      <c r="J318" s="527">
        <v>3851</v>
      </c>
      <c r="K318" s="534"/>
      <c r="L318" s="527" t="s">
        <v>2429</v>
      </c>
    </row>
    <row r="319" spans="1:12" ht="75" x14ac:dyDescent="0.25">
      <c r="A319" s="527">
        <v>30</v>
      </c>
      <c r="B319" s="528" t="s">
        <v>2302</v>
      </c>
      <c r="C319" s="529" t="s">
        <v>60</v>
      </c>
      <c r="D319" s="530">
        <v>3.4624697188</v>
      </c>
      <c r="E319" s="531">
        <v>0.3125</v>
      </c>
      <c r="F319" s="532">
        <v>16</v>
      </c>
      <c r="G319" s="531">
        <v>0.5</v>
      </c>
      <c r="H319" s="532">
        <f t="shared" si="10"/>
        <v>16</v>
      </c>
      <c r="I319" s="527">
        <v>270</v>
      </c>
      <c r="J319" s="527">
        <v>1057</v>
      </c>
      <c r="K319" s="534"/>
      <c r="L319" s="527" t="s">
        <v>2560</v>
      </c>
    </row>
    <row r="320" spans="1:12" ht="45" x14ac:dyDescent="0.25">
      <c r="A320" s="527">
        <v>31</v>
      </c>
      <c r="B320" s="528" t="s">
        <v>2303</v>
      </c>
      <c r="C320" s="529" t="s">
        <v>60</v>
      </c>
      <c r="D320" s="530">
        <v>1.4431201778666665</v>
      </c>
      <c r="E320" s="531">
        <v>0.3125</v>
      </c>
      <c r="F320" s="532">
        <v>16</v>
      </c>
      <c r="G320" s="531">
        <v>0.5</v>
      </c>
      <c r="H320" s="532">
        <f t="shared" si="10"/>
        <v>16</v>
      </c>
      <c r="I320" s="527">
        <v>270</v>
      </c>
      <c r="J320" s="527">
        <v>2888</v>
      </c>
      <c r="K320" s="534" t="s">
        <v>2524</v>
      </c>
      <c r="L320" s="527" t="s">
        <v>2534</v>
      </c>
    </row>
    <row r="321" spans="1:12" ht="36" customHeight="1" x14ac:dyDescent="0.25">
      <c r="A321" s="527">
        <v>32</v>
      </c>
      <c r="B321" s="528" t="s">
        <v>2191</v>
      </c>
      <c r="C321" s="529" t="s">
        <v>60</v>
      </c>
      <c r="D321" s="530">
        <v>5</v>
      </c>
      <c r="E321" s="531">
        <v>0.3125</v>
      </c>
      <c r="F321" s="532">
        <v>16</v>
      </c>
      <c r="G321" s="531">
        <v>0.66666666666666663</v>
      </c>
      <c r="H321" s="532">
        <f t="shared" si="10"/>
        <v>16</v>
      </c>
      <c r="I321" s="527">
        <v>510</v>
      </c>
      <c r="J321" s="527">
        <v>1</v>
      </c>
      <c r="K321" s="527" t="s">
        <v>2432</v>
      </c>
      <c r="L321" s="527"/>
    </row>
    <row r="322" spans="1:12" ht="30" x14ac:dyDescent="0.25">
      <c r="A322" s="527">
        <v>33</v>
      </c>
      <c r="B322" s="528" t="s">
        <v>2192</v>
      </c>
      <c r="C322" s="529" t="s">
        <v>59</v>
      </c>
      <c r="D322" s="530">
        <v>3.9</v>
      </c>
      <c r="E322" s="531">
        <v>0.29166666666666669</v>
      </c>
      <c r="F322" s="532">
        <v>16</v>
      </c>
      <c r="G322" s="531">
        <v>0.99930555555555556</v>
      </c>
      <c r="H322" s="532">
        <f t="shared" si="10"/>
        <v>16</v>
      </c>
      <c r="I322" s="527">
        <v>1019</v>
      </c>
      <c r="J322" s="527">
        <v>0</v>
      </c>
      <c r="K322" s="534"/>
      <c r="L322" s="527" t="s">
        <v>2433</v>
      </c>
    </row>
    <row r="323" spans="1:12" s="542" customFormat="1" ht="30" customHeight="1" x14ac:dyDescent="0.2">
      <c r="A323" s="535"/>
      <c r="B323" s="536" t="s">
        <v>1865</v>
      </c>
      <c r="C323" s="537"/>
      <c r="D323" s="538">
        <f>SUM(D290:D322)</f>
        <v>116.09865979439797</v>
      </c>
      <c r="E323" s="539"/>
      <c r="F323" s="540"/>
      <c r="G323" s="539"/>
      <c r="H323" s="540"/>
      <c r="I323" s="535"/>
      <c r="J323" s="535"/>
      <c r="K323" s="541"/>
      <c r="L323" s="539"/>
    </row>
    <row r="324" spans="1:12" s="571" customFormat="1" ht="27.75" customHeight="1" x14ac:dyDescent="0.25">
      <c r="A324" s="570" t="s">
        <v>2223</v>
      </c>
      <c r="B324" s="570"/>
      <c r="C324" s="570"/>
      <c r="D324" s="570"/>
      <c r="E324" s="570"/>
      <c r="F324" s="570"/>
      <c r="G324" s="570"/>
      <c r="H324" s="570"/>
      <c r="I324" s="572"/>
      <c r="J324" s="570"/>
      <c r="K324" s="570"/>
      <c r="L324" s="570"/>
    </row>
    <row r="325" spans="1:12" ht="45" x14ac:dyDescent="0.25">
      <c r="A325" s="527">
        <v>1</v>
      </c>
      <c r="B325" s="528" t="s">
        <v>2304</v>
      </c>
      <c r="C325" s="529" t="s">
        <v>60</v>
      </c>
      <c r="D325" s="530">
        <v>1.3583607375058826</v>
      </c>
      <c r="E325" s="531">
        <v>0.66666666666666663</v>
      </c>
      <c r="F325" s="532">
        <v>16</v>
      </c>
      <c r="G325" s="531">
        <v>0.99930555555555556</v>
      </c>
      <c r="H325" s="532">
        <f t="shared" ref="H325" si="11">+F325</f>
        <v>16</v>
      </c>
      <c r="I325" s="527">
        <v>479</v>
      </c>
      <c r="J325" s="527">
        <v>430</v>
      </c>
      <c r="K325" s="534" t="s">
        <v>2535</v>
      </c>
      <c r="L325" s="527" t="s">
        <v>2509</v>
      </c>
    </row>
    <row r="326" spans="1:12" ht="45" x14ac:dyDescent="0.25">
      <c r="A326" s="527">
        <v>2</v>
      </c>
      <c r="B326" s="528" t="s">
        <v>2305</v>
      </c>
      <c r="C326" s="529" t="s">
        <v>57</v>
      </c>
      <c r="D326" s="530">
        <v>5.4168151730196072</v>
      </c>
      <c r="E326" s="531">
        <v>0.66666666666666663</v>
      </c>
      <c r="F326" s="532">
        <v>16</v>
      </c>
      <c r="G326" s="531">
        <v>0.99930555555555556</v>
      </c>
      <c r="H326" s="532">
        <f t="shared" si="10"/>
        <v>16</v>
      </c>
      <c r="I326" s="527">
        <v>479</v>
      </c>
      <c r="J326" s="527">
        <v>2917</v>
      </c>
      <c r="K326" s="534" t="s">
        <v>2536</v>
      </c>
      <c r="L326" s="527" t="s">
        <v>2526</v>
      </c>
    </row>
    <row r="327" spans="1:12" ht="75" x14ac:dyDescent="0.25">
      <c r="A327" s="527">
        <v>3</v>
      </c>
      <c r="B327" s="528" t="s">
        <v>2306</v>
      </c>
      <c r="C327" s="529" t="s">
        <v>2073</v>
      </c>
      <c r="D327" s="530">
        <v>4.134507632</v>
      </c>
      <c r="E327" s="531">
        <v>0.66666666666666663</v>
      </c>
      <c r="F327" s="532">
        <v>16</v>
      </c>
      <c r="G327" s="531">
        <v>0.99930555555555556</v>
      </c>
      <c r="H327" s="532">
        <f t="shared" si="10"/>
        <v>16</v>
      </c>
      <c r="I327" s="527">
        <v>479</v>
      </c>
      <c r="J327" s="527">
        <v>2887</v>
      </c>
      <c r="K327" s="534" t="s">
        <v>2537</v>
      </c>
      <c r="L327" s="527" t="s">
        <v>2528</v>
      </c>
    </row>
    <row r="328" spans="1:12" ht="45" x14ac:dyDescent="0.25">
      <c r="A328" s="527">
        <v>4</v>
      </c>
      <c r="B328" s="528" t="s">
        <v>2308</v>
      </c>
      <c r="C328" s="529" t="s">
        <v>61</v>
      </c>
      <c r="D328" s="530">
        <v>9.9210790115294145</v>
      </c>
      <c r="E328" s="531">
        <v>0.66666666666666663</v>
      </c>
      <c r="F328" s="532">
        <v>16</v>
      </c>
      <c r="G328" s="531">
        <v>0.99930555555555556</v>
      </c>
      <c r="H328" s="532">
        <f t="shared" si="10"/>
        <v>16</v>
      </c>
      <c r="I328" s="527">
        <v>479</v>
      </c>
      <c r="J328" s="527">
        <v>4725</v>
      </c>
      <c r="K328" s="534" t="s">
        <v>2563</v>
      </c>
      <c r="L328" s="527" t="s">
        <v>2513</v>
      </c>
    </row>
    <row r="329" spans="1:12" ht="30" x14ac:dyDescent="0.25">
      <c r="A329" s="527">
        <v>5</v>
      </c>
      <c r="B329" s="528" t="s">
        <v>2194</v>
      </c>
      <c r="C329" s="529" t="s">
        <v>61</v>
      </c>
      <c r="D329" s="530">
        <v>8</v>
      </c>
      <c r="E329" s="531">
        <v>0.66666666666666663</v>
      </c>
      <c r="F329" s="532">
        <v>16</v>
      </c>
      <c r="G329" s="531">
        <v>0.29166666666666669</v>
      </c>
      <c r="H329" s="532">
        <v>17</v>
      </c>
      <c r="I329" s="527">
        <v>900</v>
      </c>
      <c r="J329" s="527">
        <v>1</v>
      </c>
      <c r="K329" s="527" t="s">
        <v>2438</v>
      </c>
      <c r="L329" s="527"/>
    </row>
    <row r="330" spans="1:12" ht="60" x14ac:dyDescent="0.25">
      <c r="A330" s="527">
        <v>6</v>
      </c>
      <c r="B330" s="528" t="s">
        <v>2309</v>
      </c>
      <c r="C330" s="529" t="s">
        <v>1926</v>
      </c>
      <c r="D330" s="530">
        <v>3.5396196135686284</v>
      </c>
      <c r="E330" s="531">
        <v>0.66666666666666663</v>
      </c>
      <c r="F330" s="532">
        <v>16</v>
      </c>
      <c r="G330" s="531">
        <v>0.99930555555555556</v>
      </c>
      <c r="H330" s="532">
        <f t="shared" ref="H330" si="12">+F330</f>
        <v>16</v>
      </c>
      <c r="I330" s="527">
        <v>479</v>
      </c>
      <c r="J330" s="527">
        <v>4061</v>
      </c>
      <c r="K330" s="534"/>
      <c r="L330" s="527" t="s">
        <v>2564</v>
      </c>
    </row>
    <row r="331" spans="1:12" ht="30" x14ac:dyDescent="0.25">
      <c r="A331" s="527">
        <v>7</v>
      </c>
      <c r="B331" s="528" t="s">
        <v>2195</v>
      </c>
      <c r="C331" s="529" t="s">
        <v>63</v>
      </c>
      <c r="D331" s="530">
        <v>3.5666666666666669</v>
      </c>
      <c r="E331" s="531">
        <v>0.66666666666666663</v>
      </c>
      <c r="F331" s="532">
        <v>16</v>
      </c>
      <c r="G331" s="531">
        <v>0.29166666666666669</v>
      </c>
      <c r="H331" s="532">
        <v>17</v>
      </c>
      <c r="I331" s="527">
        <v>900</v>
      </c>
      <c r="J331" s="527">
        <v>652</v>
      </c>
      <c r="K331" s="527" t="s">
        <v>2440</v>
      </c>
      <c r="L331" s="527"/>
    </row>
    <row r="332" spans="1:12" ht="45" x14ac:dyDescent="0.25">
      <c r="A332" s="527">
        <v>8</v>
      </c>
      <c r="B332" s="528" t="s">
        <v>2196</v>
      </c>
      <c r="C332" s="529" t="s">
        <v>59</v>
      </c>
      <c r="D332" s="530">
        <v>3</v>
      </c>
      <c r="E332" s="531">
        <v>0.66666666666666663</v>
      </c>
      <c r="F332" s="532">
        <v>16</v>
      </c>
      <c r="G332" s="531">
        <v>0.29166666666666669</v>
      </c>
      <c r="H332" s="532">
        <v>17</v>
      </c>
      <c r="I332" s="527">
        <v>900</v>
      </c>
      <c r="J332" s="527">
        <v>9</v>
      </c>
      <c r="K332" s="527" t="s">
        <v>2441</v>
      </c>
      <c r="L332" s="527"/>
    </row>
    <row r="333" spans="1:12" ht="30" x14ac:dyDescent="0.25">
      <c r="A333" s="527">
        <v>9</v>
      </c>
      <c r="B333" s="528" t="s">
        <v>2314</v>
      </c>
      <c r="C333" s="529" t="s">
        <v>62</v>
      </c>
      <c r="D333" s="530">
        <v>4.2738337291764701</v>
      </c>
      <c r="E333" s="531">
        <v>0.66666666666666663</v>
      </c>
      <c r="F333" s="532">
        <v>16</v>
      </c>
      <c r="G333" s="531">
        <v>0.99930555555555556</v>
      </c>
      <c r="H333" s="532">
        <f t="shared" ref="H333" si="13">+F333</f>
        <v>16</v>
      </c>
      <c r="I333" s="527">
        <v>479</v>
      </c>
      <c r="J333" s="527">
        <v>3390</v>
      </c>
      <c r="K333" s="534" t="s">
        <v>2530</v>
      </c>
      <c r="L333" s="527" t="s">
        <v>2529</v>
      </c>
    </row>
    <row r="334" spans="1:12" ht="30" x14ac:dyDescent="0.25">
      <c r="A334" s="527">
        <v>10</v>
      </c>
      <c r="B334" s="528" t="s">
        <v>2197</v>
      </c>
      <c r="C334" s="529" t="s">
        <v>60</v>
      </c>
      <c r="D334" s="530">
        <v>7.1507494764666646</v>
      </c>
      <c r="E334" s="531"/>
      <c r="F334" s="532"/>
      <c r="G334" s="531"/>
      <c r="H334" s="532"/>
      <c r="I334" s="527">
        <v>0</v>
      </c>
      <c r="J334" s="527">
        <v>0</v>
      </c>
      <c r="K334" s="527" t="s">
        <v>2443</v>
      </c>
      <c r="L334" s="527"/>
    </row>
    <row r="335" spans="1:12" ht="30" x14ac:dyDescent="0.25">
      <c r="A335" s="527">
        <v>11</v>
      </c>
      <c r="B335" s="528" t="s">
        <v>2198</v>
      </c>
      <c r="C335" s="529" t="s">
        <v>60</v>
      </c>
      <c r="D335" s="530">
        <v>1.1987902851500001</v>
      </c>
      <c r="E335" s="531"/>
      <c r="F335" s="532"/>
      <c r="G335" s="531"/>
      <c r="H335" s="532"/>
      <c r="I335" s="527">
        <v>0</v>
      </c>
      <c r="J335" s="527">
        <v>0</v>
      </c>
      <c r="K335" s="527" t="s">
        <v>2443</v>
      </c>
      <c r="L335" s="527"/>
    </row>
    <row r="336" spans="1:12" ht="75" x14ac:dyDescent="0.25">
      <c r="A336" s="527">
        <v>12</v>
      </c>
      <c r="B336" s="528" t="s">
        <v>2318</v>
      </c>
      <c r="C336" s="529" t="s">
        <v>2082</v>
      </c>
      <c r="D336" s="530">
        <v>8.9680338013677421</v>
      </c>
      <c r="E336" s="531">
        <v>0.66666666666666663</v>
      </c>
      <c r="F336" s="532">
        <v>16</v>
      </c>
      <c r="G336" s="531">
        <v>0.29166666666666669</v>
      </c>
      <c r="H336" s="532">
        <v>17</v>
      </c>
      <c r="I336" s="527">
        <v>900</v>
      </c>
      <c r="J336" s="527">
        <v>274</v>
      </c>
      <c r="K336" s="527" t="s">
        <v>2498</v>
      </c>
      <c r="L336" s="527"/>
    </row>
    <row r="337" spans="1:12" ht="30" x14ac:dyDescent="0.25">
      <c r="A337" s="527">
        <v>13</v>
      </c>
      <c r="B337" s="528" t="s">
        <v>2382</v>
      </c>
      <c r="C337" s="529" t="s">
        <v>64</v>
      </c>
      <c r="D337" s="530">
        <v>5.9081773966021505</v>
      </c>
      <c r="E337" s="531">
        <v>0.66666666666666663</v>
      </c>
      <c r="F337" s="532">
        <v>16</v>
      </c>
      <c r="G337" s="531">
        <v>0.29166666666666669</v>
      </c>
      <c r="H337" s="532">
        <v>17</v>
      </c>
      <c r="I337" s="527">
        <v>900</v>
      </c>
      <c r="J337" s="527">
        <v>378</v>
      </c>
      <c r="K337" s="527" t="s">
        <v>2501</v>
      </c>
      <c r="L337" s="527"/>
    </row>
    <row r="338" spans="1:12" ht="45" x14ac:dyDescent="0.25">
      <c r="A338" s="527">
        <v>14</v>
      </c>
      <c r="B338" s="528" t="s">
        <v>2383</v>
      </c>
      <c r="C338" s="529" t="s">
        <v>2086</v>
      </c>
      <c r="D338" s="530">
        <v>2.9187493618580644</v>
      </c>
      <c r="E338" s="531">
        <v>0.66666666666666663</v>
      </c>
      <c r="F338" s="532">
        <v>16</v>
      </c>
      <c r="G338" s="531">
        <v>0.29166666666666669</v>
      </c>
      <c r="H338" s="532">
        <v>17</v>
      </c>
      <c r="I338" s="527">
        <v>900</v>
      </c>
      <c r="J338" s="527">
        <v>1944</v>
      </c>
      <c r="K338" s="527" t="s">
        <v>2502</v>
      </c>
      <c r="L338" s="527"/>
    </row>
    <row r="339" spans="1:12" ht="45" x14ac:dyDescent="0.25">
      <c r="A339" s="527">
        <v>15</v>
      </c>
      <c r="B339" s="528" t="s">
        <v>2384</v>
      </c>
      <c r="C339" s="529" t="s">
        <v>2086</v>
      </c>
      <c r="D339" s="530">
        <v>3.3044905089032257</v>
      </c>
      <c r="E339" s="531">
        <v>0.66666666666666663</v>
      </c>
      <c r="F339" s="532">
        <v>16</v>
      </c>
      <c r="G339" s="531">
        <v>0.29166666666666669</v>
      </c>
      <c r="H339" s="532">
        <v>17</v>
      </c>
      <c r="I339" s="527">
        <v>900</v>
      </c>
      <c r="J339" s="527">
        <v>9</v>
      </c>
      <c r="K339" s="527" t="s">
        <v>2502</v>
      </c>
      <c r="L339" s="527"/>
    </row>
    <row r="340" spans="1:12" ht="30" x14ac:dyDescent="0.25">
      <c r="A340" s="527">
        <v>16</v>
      </c>
      <c r="B340" s="528" t="s">
        <v>2324</v>
      </c>
      <c r="C340" s="529" t="s">
        <v>2089</v>
      </c>
      <c r="D340" s="530">
        <v>6.4000000000000012</v>
      </c>
      <c r="E340" s="531">
        <v>0.66666666666666663</v>
      </c>
      <c r="F340" s="532">
        <v>16</v>
      </c>
      <c r="G340" s="531">
        <v>0.99930555555555556</v>
      </c>
      <c r="H340" s="532">
        <v>16</v>
      </c>
      <c r="I340" s="527">
        <v>479</v>
      </c>
      <c r="J340" s="527">
        <v>1</v>
      </c>
      <c r="K340" s="527" t="s">
        <v>2448</v>
      </c>
      <c r="L340" s="527"/>
    </row>
    <row r="341" spans="1:12" ht="60" x14ac:dyDescent="0.25">
      <c r="A341" s="527">
        <v>17</v>
      </c>
      <c r="B341" s="528" t="s">
        <v>2325</v>
      </c>
      <c r="C341" s="529" t="s">
        <v>2090</v>
      </c>
      <c r="D341" s="530">
        <v>5.3533505504313723</v>
      </c>
      <c r="E341" s="531">
        <v>0.66666666666666663</v>
      </c>
      <c r="F341" s="532">
        <v>16</v>
      </c>
      <c r="G341" s="531">
        <v>0.99930555555555556</v>
      </c>
      <c r="H341" s="532">
        <v>16</v>
      </c>
      <c r="I341" s="527">
        <v>479</v>
      </c>
      <c r="J341" s="527">
        <v>2</v>
      </c>
      <c r="K341" s="527" t="s">
        <v>2449</v>
      </c>
      <c r="L341" s="527"/>
    </row>
    <row r="342" spans="1:12" x14ac:dyDescent="0.25">
      <c r="A342" s="527">
        <v>18</v>
      </c>
      <c r="B342" s="528" t="s">
        <v>2312</v>
      </c>
      <c r="C342" s="529" t="s">
        <v>2091</v>
      </c>
      <c r="D342" s="530">
        <v>5.9408201987833342</v>
      </c>
      <c r="E342" s="531"/>
      <c r="F342" s="532"/>
      <c r="G342" s="531"/>
      <c r="H342" s="532"/>
      <c r="I342" s="527">
        <v>0</v>
      </c>
      <c r="J342" s="527">
        <v>0</v>
      </c>
      <c r="K342" s="527" t="s">
        <v>2450</v>
      </c>
      <c r="L342" s="527"/>
    </row>
    <row r="343" spans="1:12" ht="30" x14ac:dyDescent="0.25">
      <c r="A343" s="527">
        <v>19</v>
      </c>
      <c r="B343" s="528" t="s">
        <v>2381</v>
      </c>
      <c r="C343" s="529" t="s">
        <v>2092</v>
      </c>
      <c r="D343" s="530">
        <v>2.3873020009904762</v>
      </c>
      <c r="E343" s="531">
        <v>0.29166666666666669</v>
      </c>
      <c r="F343" s="532">
        <v>16</v>
      </c>
      <c r="G343" s="531">
        <v>0.99930555555555556</v>
      </c>
      <c r="H343" s="532">
        <v>16</v>
      </c>
      <c r="I343" s="527">
        <v>1019</v>
      </c>
      <c r="J343" s="527">
        <v>1</v>
      </c>
      <c r="K343" s="527" t="s">
        <v>2451</v>
      </c>
      <c r="L343" s="527"/>
    </row>
    <row r="344" spans="1:12" ht="30" x14ac:dyDescent="0.25">
      <c r="A344" s="527">
        <v>20</v>
      </c>
      <c r="B344" s="528" t="s">
        <v>2327</v>
      </c>
      <c r="C344" s="529" t="s">
        <v>2097</v>
      </c>
      <c r="D344" s="530">
        <v>0.33333333333333326</v>
      </c>
      <c r="E344" s="531">
        <v>0.66666666666666663</v>
      </c>
      <c r="F344" s="532">
        <v>16</v>
      </c>
      <c r="G344" s="531">
        <v>0.99930555555555556</v>
      </c>
      <c r="H344" s="532">
        <v>16</v>
      </c>
      <c r="I344" s="527">
        <v>479</v>
      </c>
      <c r="J344" s="527">
        <v>1</v>
      </c>
      <c r="K344" s="527" t="s">
        <v>2452</v>
      </c>
      <c r="L344" s="527"/>
    </row>
    <row r="345" spans="1:12" ht="75" x14ac:dyDescent="0.25">
      <c r="A345" s="527">
        <v>21</v>
      </c>
      <c r="B345" s="528" t="s">
        <v>2288</v>
      </c>
      <c r="C345" s="529" t="s">
        <v>2242</v>
      </c>
      <c r="D345" s="530">
        <v>10.288079058596495</v>
      </c>
      <c r="E345" s="531">
        <v>0.29166666666666669</v>
      </c>
      <c r="F345" s="532">
        <v>16</v>
      </c>
      <c r="G345" s="531">
        <v>0.66666666666666663</v>
      </c>
      <c r="H345" s="532">
        <f>+F345</f>
        <v>16</v>
      </c>
      <c r="I345" s="527">
        <v>540</v>
      </c>
      <c r="J345" s="527">
        <v>10447</v>
      </c>
      <c r="K345" s="534"/>
      <c r="L345" s="527" t="s">
        <v>2546</v>
      </c>
    </row>
    <row r="346" spans="1:12" ht="75" x14ac:dyDescent="0.25">
      <c r="A346" s="527">
        <v>22</v>
      </c>
      <c r="B346" s="528" t="s">
        <v>2293</v>
      </c>
      <c r="C346" s="529" t="s">
        <v>2241</v>
      </c>
      <c r="D346" s="530">
        <v>7.7615022530526314</v>
      </c>
      <c r="E346" s="531">
        <v>0.29166666666666669</v>
      </c>
      <c r="F346" s="532">
        <v>16</v>
      </c>
      <c r="G346" s="531">
        <v>0.66666666666666663</v>
      </c>
      <c r="H346" s="532">
        <f>+F346</f>
        <v>16</v>
      </c>
      <c r="I346" s="527">
        <v>540</v>
      </c>
      <c r="J346" s="527">
        <v>7992</v>
      </c>
      <c r="K346" s="534" t="s">
        <v>2522</v>
      </c>
      <c r="L346" s="527" t="s">
        <v>2521</v>
      </c>
    </row>
    <row r="347" spans="1:12" s="542" customFormat="1" ht="29.25" customHeight="1" x14ac:dyDescent="0.2">
      <c r="A347" s="535"/>
      <c r="B347" s="536" t="s">
        <v>1865</v>
      </c>
      <c r="C347" s="537"/>
      <c r="D347" s="538">
        <f>SUM(D325:D346)</f>
        <v>111.12426078900215</v>
      </c>
      <c r="E347" s="539"/>
      <c r="F347" s="540"/>
      <c r="G347" s="539"/>
      <c r="H347" s="540"/>
      <c r="I347" s="535"/>
      <c r="J347" s="535"/>
      <c r="K347" s="541"/>
      <c r="L347" s="539"/>
    </row>
    <row r="348" spans="1:12" s="571" customFormat="1" ht="27.75" customHeight="1" x14ac:dyDescent="0.25">
      <c r="A348" s="570" t="s">
        <v>2224</v>
      </c>
      <c r="B348" s="570"/>
      <c r="C348" s="570"/>
      <c r="D348" s="570"/>
      <c r="E348" s="570"/>
      <c r="F348" s="570"/>
      <c r="G348" s="570"/>
      <c r="H348" s="570"/>
      <c r="I348" s="572"/>
      <c r="J348" s="570"/>
      <c r="K348" s="570"/>
      <c r="L348" s="570"/>
    </row>
    <row r="349" spans="1:12" ht="36.75" customHeight="1" x14ac:dyDescent="0.25">
      <c r="A349" s="535">
        <v>1</v>
      </c>
      <c r="B349" s="543" t="s">
        <v>147</v>
      </c>
      <c r="C349" s="527" t="s">
        <v>148</v>
      </c>
      <c r="D349" s="527">
        <v>25</v>
      </c>
      <c r="E349" s="531">
        <v>0.29166666666666669</v>
      </c>
      <c r="F349" s="532">
        <v>17</v>
      </c>
      <c r="G349" s="531">
        <v>4.1666666666666664E-2</v>
      </c>
      <c r="H349" s="532">
        <v>18</v>
      </c>
      <c r="I349" s="540"/>
      <c r="J349" s="568"/>
      <c r="K349" s="545"/>
      <c r="L349" s="569"/>
    </row>
    <row r="350" spans="1:12" ht="30.75" customHeight="1" x14ac:dyDescent="0.25">
      <c r="A350" s="535">
        <v>2</v>
      </c>
      <c r="B350" s="541" t="s">
        <v>2152</v>
      </c>
      <c r="C350" s="541"/>
      <c r="D350" s="541"/>
      <c r="E350" s="541"/>
      <c r="F350" s="541"/>
      <c r="G350" s="541"/>
      <c r="H350" s="541"/>
      <c r="I350" s="535"/>
      <c r="J350" s="541"/>
      <c r="K350" s="541"/>
      <c r="L350" s="541"/>
    </row>
    <row r="351" spans="1:12" s="571" customFormat="1" ht="27.75" customHeight="1" x14ac:dyDescent="0.25">
      <c r="A351" s="570" t="s">
        <v>2225</v>
      </c>
      <c r="B351" s="570"/>
      <c r="C351" s="570"/>
      <c r="D351" s="570"/>
      <c r="E351" s="570"/>
      <c r="F351" s="570"/>
      <c r="G351" s="570"/>
      <c r="H351" s="570"/>
      <c r="I351" s="572"/>
      <c r="J351" s="570"/>
      <c r="K351" s="570"/>
      <c r="L351" s="570"/>
    </row>
    <row r="352" spans="1:12" ht="60" x14ac:dyDescent="0.25">
      <c r="A352" s="527">
        <v>1</v>
      </c>
      <c r="B352" s="528" t="s">
        <v>2334</v>
      </c>
      <c r="C352" s="529" t="s">
        <v>60</v>
      </c>
      <c r="D352" s="530">
        <v>2.1896511418666664</v>
      </c>
      <c r="E352" s="531">
        <v>0.3125</v>
      </c>
      <c r="F352" s="532">
        <v>17</v>
      </c>
      <c r="G352" s="531">
        <v>0.5</v>
      </c>
      <c r="H352" s="532">
        <f t="shared" ref="H352:H382" si="14">+F352</f>
        <v>17</v>
      </c>
      <c r="I352" s="527">
        <v>270</v>
      </c>
      <c r="J352" s="527">
        <v>2390</v>
      </c>
      <c r="K352" s="534"/>
      <c r="L352" s="527" t="s">
        <v>2565</v>
      </c>
    </row>
    <row r="353" spans="1:12" ht="75" x14ac:dyDescent="0.25">
      <c r="A353" s="527">
        <v>2</v>
      </c>
      <c r="B353" s="528" t="s">
        <v>2335</v>
      </c>
      <c r="C353" s="529" t="s">
        <v>60</v>
      </c>
      <c r="D353" s="530">
        <v>0.82177312120000001</v>
      </c>
      <c r="E353" s="531">
        <v>0.3125</v>
      </c>
      <c r="F353" s="532">
        <v>17</v>
      </c>
      <c r="G353" s="531">
        <v>0.5</v>
      </c>
      <c r="H353" s="532">
        <f t="shared" si="14"/>
        <v>17</v>
      </c>
      <c r="I353" s="527">
        <v>270</v>
      </c>
      <c r="J353" s="527">
        <v>1173</v>
      </c>
      <c r="K353" s="534"/>
      <c r="L353" s="527" t="s">
        <v>2566</v>
      </c>
    </row>
    <row r="354" spans="1:12" ht="45" x14ac:dyDescent="0.25">
      <c r="A354" s="527">
        <v>3</v>
      </c>
      <c r="B354" s="528" t="s">
        <v>2336</v>
      </c>
      <c r="C354" s="529" t="s">
        <v>60</v>
      </c>
      <c r="D354" s="530">
        <v>1.7034615793600001</v>
      </c>
      <c r="E354" s="531">
        <v>0.3125</v>
      </c>
      <c r="F354" s="532">
        <v>17</v>
      </c>
      <c r="G354" s="531">
        <v>0.5</v>
      </c>
      <c r="H354" s="532">
        <f t="shared" si="14"/>
        <v>17</v>
      </c>
      <c r="I354" s="527">
        <v>270</v>
      </c>
      <c r="J354" s="527">
        <v>1986</v>
      </c>
      <c r="K354" s="534"/>
      <c r="L354" s="527" t="s">
        <v>2567</v>
      </c>
    </row>
    <row r="355" spans="1:12" ht="45" x14ac:dyDescent="0.25">
      <c r="A355" s="527">
        <v>4</v>
      </c>
      <c r="B355" s="528" t="s">
        <v>2337</v>
      </c>
      <c r="C355" s="529" t="s">
        <v>60</v>
      </c>
      <c r="D355" s="530">
        <v>9.3106160945454537</v>
      </c>
      <c r="E355" s="531">
        <v>0.41666666666666669</v>
      </c>
      <c r="F355" s="532">
        <v>17</v>
      </c>
      <c r="G355" s="531">
        <v>0.625</v>
      </c>
      <c r="H355" s="532">
        <f t="shared" si="14"/>
        <v>17</v>
      </c>
      <c r="I355" s="527">
        <v>300</v>
      </c>
      <c r="J355" s="527">
        <v>2285</v>
      </c>
      <c r="K355" s="534"/>
      <c r="L355" s="527" t="s">
        <v>2457</v>
      </c>
    </row>
    <row r="356" spans="1:12" ht="30" x14ac:dyDescent="0.25">
      <c r="A356" s="527">
        <v>5</v>
      </c>
      <c r="B356" s="528" t="s">
        <v>2135</v>
      </c>
      <c r="C356" s="529" t="s">
        <v>60</v>
      </c>
      <c r="D356" s="530">
        <v>2.4482230059200001</v>
      </c>
      <c r="E356" s="531">
        <v>0.3125</v>
      </c>
      <c r="F356" s="532">
        <v>17</v>
      </c>
      <c r="G356" s="531">
        <v>0.5</v>
      </c>
      <c r="H356" s="532">
        <f t="shared" si="14"/>
        <v>17</v>
      </c>
      <c r="I356" s="527">
        <v>270</v>
      </c>
      <c r="J356" s="527">
        <v>0</v>
      </c>
      <c r="K356" s="534"/>
      <c r="L356" s="527" t="s">
        <v>2458</v>
      </c>
    </row>
    <row r="357" spans="1:12" ht="30" x14ac:dyDescent="0.25">
      <c r="A357" s="527">
        <v>6</v>
      </c>
      <c r="B357" s="528" t="s">
        <v>2209</v>
      </c>
      <c r="C357" s="529" t="s">
        <v>60</v>
      </c>
      <c r="D357" s="530">
        <v>5.0999999999999996</v>
      </c>
      <c r="E357" s="531">
        <v>0.41666666666666669</v>
      </c>
      <c r="F357" s="532">
        <v>17</v>
      </c>
      <c r="G357" s="531">
        <v>0.66666666666666663</v>
      </c>
      <c r="H357" s="532">
        <f t="shared" si="14"/>
        <v>17</v>
      </c>
      <c r="I357" s="527">
        <v>360</v>
      </c>
      <c r="J357" s="527">
        <v>0</v>
      </c>
      <c r="K357" s="534"/>
      <c r="L357" s="527" t="s">
        <v>2459</v>
      </c>
    </row>
    <row r="358" spans="1:12" ht="30" x14ac:dyDescent="0.25">
      <c r="A358" s="527">
        <v>7</v>
      </c>
      <c r="B358" s="528" t="s">
        <v>2339</v>
      </c>
      <c r="C358" s="529" t="s">
        <v>60</v>
      </c>
      <c r="D358" s="530">
        <v>3.9</v>
      </c>
      <c r="E358" s="531">
        <v>0.41666666666666669</v>
      </c>
      <c r="F358" s="532">
        <v>17</v>
      </c>
      <c r="G358" s="531">
        <v>0.66666666666666663</v>
      </c>
      <c r="H358" s="532">
        <f t="shared" si="14"/>
        <v>17</v>
      </c>
      <c r="I358" s="527">
        <v>360</v>
      </c>
      <c r="J358" s="527">
        <v>2512</v>
      </c>
      <c r="K358" s="534"/>
      <c r="L358" s="527" t="s">
        <v>2460</v>
      </c>
    </row>
    <row r="359" spans="1:12" ht="105" x14ac:dyDescent="0.25">
      <c r="A359" s="527">
        <v>8</v>
      </c>
      <c r="B359" s="528" t="s">
        <v>2338</v>
      </c>
      <c r="C359" s="529" t="s">
        <v>2244</v>
      </c>
      <c r="D359" s="530">
        <v>7.9783981440740757</v>
      </c>
      <c r="E359" s="531">
        <v>0.3125</v>
      </c>
      <c r="F359" s="532">
        <v>17</v>
      </c>
      <c r="G359" s="531">
        <v>0.66666666666666663</v>
      </c>
      <c r="H359" s="532">
        <f t="shared" si="14"/>
        <v>17</v>
      </c>
      <c r="I359" s="527">
        <v>510</v>
      </c>
      <c r="J359" s="527">
        <v>14253</v>
      </c>
      <c r="K359" s="534"/>
      <c r="L359" s="527" t="s">
        <v>2568</v>
      </c>
    </row>
    <row r="360" spans="1:12" ht="60" x14ac:dyDescent="0.25">
      <c r="A360" s="527">
        <v>9</v>
      </c>
      <c r="B360" s="528" t="s">
        <v>2341</v>
      </c>
      <c r="C360" s="529" t="s">
        <v>1</v>
      </c>
      <c r="D360" s="530">
        <v>2.4809788756078426</v>
      </c>
      <c r="E360" s="531">
        <v>0.3125</v>
      </c>
      <c r="F360" s="532">
        <v>17</v>
      </c>
      <c r="G360" s="531">
        <v>0.66666666666666663</v>
      </c>
      <c r="H360" s="532">
        <f t="shared" si="14"/>
        <v>17</v>
      </c>
      <c r="I360" s="527">
        <v>510</v>
      </c>
      <c r="J360" s="527">
        <v>4381</v>
      </c>
      <c r="K360" s="534"/>
      <c r="L360" s="529" t="s">
        <v>2569</v>
      </c>
    </row>
    <row r="361" spans="1:12" ht="30" x14ac:dyDescent="0.25">
      <c r="A361" s="527">
        <v>10</v>
      </c>
      <c r="B361" s="528" t="s">
        <v>2342</v>
      </c>
      <c r="C361" s="529" t="s">
        <v>1</v>
      </c>
      <c r="D361" s="530">
        <v>1.0179300155789472</v>
      </c>
      <c r="E361" s="531">
        <v>0.3125</v>
      </c>
      <c r="F361" s="532">
        <v>17</v>
      </c>
      <c r="G361" s="531">
        <v>0.99930555555555556</v>
      </c>
      <c r="H361" s="532">
        <f t="shared" si="14"/>
        <v>17</v>
      </c>
      <c r="I361" s="527">
        <v>989</v>
      </c>
      <c r="J361" s="527">
        <v>1289</v>
      </c>
      <c r="K361" s="534"/>
      <c r="L361" s="527" t="s">
        <v>2570</v>
      </c>
    </row>
    <row r="362" spans="1:12" ht="60" x14ac:dyDescent="0.25">
      <c r="A362" s="527">
        <v>11</v>
      </c>
      <c r="B362" s="528" t="s">
        <v>2343</v>
      </c>
      <c r="C362" s="529" t="s">
        <v>1</v>
      </c>
      <c r="D362" s="530">
        <v>2.6582022096470586</v>
      </c>
      <c r="E362" s="531">
        <v>0.3125</v>
      </c>
      <c r="F362" s="532">
        <v>17</v>
      </c>
      <c r="G362" s="531">
        <v>0.99930555555555556</v>
      </c>
      <c r="H362" s="532">
        <f t="shared" si="14"/>
        <v>17</v>
      </c>
      <c r="I362" s="527">
        <v>989</v>
      </c>
      <c r="J362" s="527">
        <v>3105</v>
      </c>
      <c r="K362" s="534"/>
      <c r="L362" s="527" t="s">
        <v>2571</v>
      </c>
    </row>
    <row r="363" spans="1:12" ht="60" x14ac:dyDescent="0.25">
      <c r="A363" s="527">
        <v>12</v>
      </c>
      <c r="B363" s="528" t="s">
        <v>2344</v>
      </c>
      <c r="C363" s="529" t="s">
        <v>1</v>
      </c>
      <c r="D363" s="530">
        <v>2.5837584706666665</v>
      </c>
      <c r="E363" s="531">
        <v>0.3125</v>
      </c>
      <c r="F363" s="532">
        <v>17</v>
      </c>
      <c r="G363" s="531">
        <v>0.5</v>
      </c>
      <c r="H363" s="532">
        <f t="shared" si="14"/>
        <v>17</v>
      </c>
      <c r="I363" s="527">
        <v>270</v>
      </c>
      <c r="J363" s="527">
        <v>4020</v>
      </c>
      <c r="K363" s="534"/>
      <c r="L363" s="527" t="s">
        <v>2572</v>
      </c>
    </row>
    <row r="364" spans="1:12" ht="45" x14ac:dyDescent="0.25">
      <c r="A364" s="527">
        <v>13</v>
      </c>
      <c r="B364" s="528" t="s">
        <v>2345</v>
      </c>
      <c r="C364" s="529" t="s">
        <v>1</v>
      </c>
      <c r="D364" s="530">
        <v>2.3853535352982456</v>
      </c>
      <c r="E364" s="531">
        <v>0.29166666666666669</v>
      </c>
      <c r="F364" s="532">
        <v>17</v>
      </c>
      <c r="G364" s="531">
        <v>0.66666666666666663</v>
      </c>
      <c r="H364" s="532">
        <f t="shared" si="14"/>
        <v>17</v>
      </c>
      <c r="I364" s="527">
        <v>540</v>
      </c>
      <c r="J364" s="527">
        <v>2650</v>
      </c>
      <c r="K364" s="534"/>
      <c r="L364" s="527" t="s">
        <v>2573</v>
      </c>
    </row>
    <row r="365" spans="1:12" ht="75" x14ac:dyDescent="0.25">
      <c r="A365" s="527">
        <v>14</v>
      </c>
      <c r="B365" s="528" t="s">
        <v>2347</v>
      </c>
      <c r="C365" s="529" t="s">
        <v>2025</v>
      </c>
      <c r="D365" s="530">
        <v>9.5147133163294093</v>
      </c>
      <c r="E365" s="531">
        <v>0.29166666666666669</v>
      </c>
      <c r="F365" s="532">
        <v>17</v>
      </c>
      <c r="G365" s="531">
        <v>0.66666666666666663</v>
      </c>
      <c r="H365" s="532">
        <f t="shared" si="14"/>
        <v>17</v>
      </c>
      <c r="I365" s="527">
        <v>540</v>
      </c>
      <c r="J365" s="527">
        <v>10483</v>
      </c>
      <c r="K365" s="534"/>
      <c r="L365" s="527" t="s">
        <v>2575</v>
      </c>
    </row>
    <row r="366" spans="1:12" ht="90" x14ac:dyDescent="0.25">
      <c r="A366" s="527">
        <v>15</v>
      </c>
      <c r="B366" s="528" t="s">
        <v>2348</v>
      </c>
      <c r="C366" s="529" t="s">
        <v>2245</v>
      </c>
      <c r="D366" s="530">
        <v>4.9491938225925933</v>
      </c>
      <c r="E366" s="531">
        <v>0.29166666666666669</v>
      </c>
      <c r="F366" s="532">
        <v>17</v>
      </c>
      <c r="G366" s="531">
        <v>0.66666666666666663</v>
      </c>
      <c r="H366" s="532">
        <f t="shared" si="14"/>
        <v>17</v>
      </c>
      <c r="I366" s="527">
        <v>540</v>
      </c>
      <c r="J366" s="527">
        <v>2150</v>
      </c>
      <c r="K366" s="534" t="s">
        <v>2517</v>
      </c>
      <c r="L366" s="527" t="s">
        <v>2538</v>
      </c>
    </row>
    <row r="367" spans="1:12" ht="45" x14ac:dyDescent="0.25">
      <c r="A367" s="527">
        <v>16</v>
      </c>
      <c r="B367" s="528" t="s">
        <v>2349</v>
      </c>
      <c r="C367" s="529" t="s">
        <v>59</v>
      </c>
      <c r="D367" s="530">
        <v>1.0839802199215682</v>
      </c>
      <c r="E367" s="531">
        <v>0.29166666666666669</v>
      </c>
      <c r="F367" s="532">
        <v>17</v>
      </c>
      <c r="G367" s="531">
        <v>0.66666666666666663</v>
      </c>
      <c r="H367" s="532">
        <f t="shared" si="14"/>
        <v>17</v>
      </c>
      <c r="I367" s="527">
        <v>540</v>
      </c>
      <c r="J367" s="527">
        <v>1272</v>
      </c>
      <c r="K367" s="534"/>
      <c r="L367" s="527" t="s">
        <v>2471</v>
      </c>
    </row>
    <row r="368" spans="1:12" ht="30" x14ac:dyDescent="0.25">
      <c r="A368" s="527">
        <v>17</v>
      </c>
      <c r="B368" s="528" t="s">
        <v>2350</v>
      </c>
      <c r="C368" s="529" t="s">
        <v>2246</v>
      </c>
      <c r="D368" s="530">
        <v>2.5748993896470584</v>
      </c>
      <c r="E368" s="531">
        <v>0.29166666666666669</v>
      </c>
      <c r="F368" s="532">
        <v>17</v>
      </c>
      <c r="G368" s="531">
        <v>0.66666666666666663</v>
      </c>
      <c r="H368" s="532">
        <f t="shared" si="14"/>
        <v>17</v>
      </c>
      <c r="I368" s="527">
        <v>540</v>
      </c>
      <c r="J368" s="527">
        <v>1576</v>
      </c>
      <c r="K368" s="534"/>
      <c r="L368" s="527" t="s">
        <v>2576</v>
      </c>
    </row>
    <row r="369" spans="1:12" x14ac:dyDescent="0.25">
      <c r="A369" s="527">
        <v>18</v>
      </c>
      <c r="B369" s="528" t="s">
        <v>2329</v>
      </c>
      <c r="C369" s="529" t="s">
        <v>59</v>
      </c>
      <c r="D369" s="530">
        <v>2.5</v>
      </c>
      <c r="E369" s="531">
        <v>0.29166666666666669</v>
      </c>
      <c r="F369" s="532">
        <v>17</v>
      </c>
      <c r="G369" s="531">
        <v>0.66666666666666663</v>
      </c>
      <c r="H369" s="532">
        <f t="shared" si="14"/>
        <v>17</v>
      </c>
      <c r="I369" s="527">
        <v>540</v>
      </c>
      <c r="J369" s="527">
        <v>5369</v>
      </c>
      <c r="K369" s="534"/>
      <c r="L369" s="527" t="s">
        <v>2474</v>
      </c>
    </row>
    <row r="370" spans="1:12" ht="120" x14ac:dyDescent="0.25">
      <c r="A370" s="527">
        <v>19</v>
      </c>
      <c r="B370" s="528" t="s">
        <v>2352</v>
      </c>
      <c r="C370" s="529" t="s">
        <v>2248</v>
      </c>
      <c r="D370" s="530">
        <v>11.698567966807017</v>
      </c>
      <c r="E370" s="531">
        <v>0.29166666666666669</v>
      </c>
      <c r="F370" s="532">
        <v>17</v>
      </c>
      <c r="G370" s="531">
        <v>0.66666666666666663</v>
      </c>
      <c r="H370" s="532">
        <f t="shared" si="14"/>
        <v>17</v>
      </c>
      <c r="I370" s="527">
        <v>540</v>
      </c>
      <c r="J370" s="527">
        <v>11762</v>
      </c>
      <c r="K370" s="534"/>
      <c r="L370" s="527" t="s">
        <v>2595</v>
      </c>
    </row>
    <row r="371" spans="1:12" ht="30" x14ac:dyDescent="0.25">
      <c r="A371" s="527">
        <v>20</v>
      </c>
      <c r="B371" s="528" t="s">
        <v>2353</v>
      </c>
      <c r="C371" s="529" t="s">
        <v>64</v>
      </c>
      <c r="D371" s="530">
        <v>2.3308162893052629</v>
      </c>
      <c r="E371" s="531">
        <v>0.29166666666666669</v>
      </c>
      <c r="F371" s="532">
        <v>17</v>
      </c>
      <c r="G371" s="531">
        <v>0.66666666666666663</v>
      </c>
      <c r="H371" s="532">
        <f t="shared" si="14"/>
        <v>17</v>
      </c>
      <c r="I371" s="527">
        <v>540</v>
      </c>
      <c r="J371" s="527">
        <v>4363</v>
      </c>
      <c r="K371" s="534"/>
      <c r="L371" s="527" t="s">
        <v>2577</v>
      </c>
    </row>
    <row r="372" spans="1:12" ht="60" x14ac:dyDescent="0.25">
      <c r="A372" s="527">
        <v>21</v>
      </c>
      <c r="B372" s="528" t="s">
        <v>2354</v>
      </c>
      <c r="C372" s="529" t="s">
        <v>64</v>
      </c>
      <c r="D372" s="530">
        <v>7.6648066506947359</v>
      </c>
      <c r="E372" s="531">
        <v>0.29166666666666669</v>
      </c>
      <c r="F372" s="532">
        <v>17</v>
      </c>
      <c r="G372" s="531">
        <v>0.66666666666666663</v>
      </c>
      <c r="H372" s="532">
        <f t="shared" si="14"/>
        <v>17</v>
      </c>
      <c r="I372" s="527">
        <v>540</v>
      </c>
      <c r="J372" s="527">
        <v>6792</v>
      </c>
      <c r="K372" s="534"/>
      <c r="L372" s="527" t="s">
        <v>2578</v>
      </c>
    </row>
    <row r="373" spans="1:12" ht="60" x14ac:dyDescent="0.25">
      <c r="A373" s="527">
        <v>22</v>
      </c>
      <c r="B373" s="528" t="s">
        <v>2355</v>
      </c>
      <c r="C373" s="529" t="s">
        <v>2249</v>
      </c>
      <c r="D373" s="530">
        <v>2.3296000541176469</v>
      </c>
      <c r="E373" s="531">
        <v>0.29166666666666669</v>
      </c>
      <c r="F373" s="532">
        <v>17</v>
      </c>
      <c r="G373" s="531">
        <v>0.66666666666666663</v>
      </c>
      <c r="H373" s="532">
        <f t="shared" si="14"/>
        <v>17</v>
      </c>
      <c r="I373" s="527">
        <v>540</v>
      </c>
      <c r="J373" s="527">
        <v>3025</v>
      </c>
      <c r="K373" s="534"/>
      <c r="L373" s="527" t="s">
        <v>2579</v>
      </c>
    </row>
    <row r="374" spans="1:12" ht="60" x14ac:dyDescent="0.25">
      <c r="A374" s="527">
        <v>23</v>
      </c>
      <c r="B374" s="528" t="s">
        <v>2356</v>
      </c>
      <c r="C374" s="529" t="s">
        <v>28</v>
      </c>
      <c r="D374" s="530">
        <v>6.9912553849824581</v>
      </c>
      <c r="E374" s="531">
        <v>0.29166666666666669</v>
      </c>
      <c r="F374" s="532">
        <v>17</v>
      </c>
      <c r="G374" s="531">
        <v>0.66666666666666663</v>
      </c>
      <c r="H374" s="532">
        <f t="shared" si="14"/>
        <v>17</v>
      </c>
      <c r="I374" s="527">
        <v>540</v>
      </c>
      <c r="J374" s="527">
        <v>13850</v>
      </c>
      <c r="K374" s="534"/>
      <c r="L374" s="527" t="s">
        <v>2580</v>
      </c>
    </row>
    <row r="375" spans="1:12" ht="30" x14ac:dyDescent="0.25">
      <c r="A375" s="527">
        <v>24</v>
      </c>
      <c r="B375" s="528" t="s">
        <v>2357</v>
      </c>
      <c r="C375" s="529" t="s">
        <v>28</v>
      </c>
      <c r="D375" s="530">
        <v>0.75835198533333326</v>
      </c>
      <c r="E375" s="531">
        <v>0.29166666666666669</v>
      </c>
      <c r="F375" s="532">
        <v>17</v>
      </c>
      <c r="G375" s="531">
        <v>0.66666666666666663</v>
      </c>
      <c r="H375" s="532">
        <f t="shared" si="14"/>
        <v>17</v>
      </c>
      <c r="I375" s="527">
        <v>540</v>
      </c>
      <c r="J375" s="527">
        <v>706</v>
      </c>
      <c r="K375" s="534"/>
      <c r="L375" s="527" t="s">
        <v>2581</v>
      </c>
    </row>
    <row r="376" spans="1:12" ht="30" x14ac:dyDescent="0.25">
      <c r="A376" s="527">
        <v>25</v>
      </c>
      <c r="B376" s="528" t="s">
        <v>2359</v>
      </c>
      <c r="C376" s="529" t="s">
        <v>28</v>
      </c>
      <c r="D376" s="530">
        <v>2.7257268421052632</v>
      </c>
      <c r="E376" s="531">
        <v>0.29166666666666669</v>
      </c>
      <c r="F376" s="532">
        <v>17</v>
      </c>
      <c r="G376" s="531">
        <v>0.66666666666666663</v>
      </c>
      <c r="H376" s="532">
        <f t="shared" si="14"/>
        <v>17</v>
      </c>
      <c r="I376" s="527">
        <v>540</v>
      </c>
      <c r="J376" s="527">
        <v>2642</v>
      </c>
      <c r="K376" s="534"/>
      <c r="L376" s="527" t="s">
        <v>2582</v>
      </c>
    </row>
    <row r="377" spans="1:12" ht="60" x14ac:dyDescent="0.25">
      <c r="A377" s="527">
        <v>26</v>
      </c>
      <c r="B377" s="528" t="s">
        <v>2361</v>
      </c>
      <c r="C377" s="529" t="s">
        <v>61</v>
      </c>
      <c r="D377" s="530">
        <v>1.9233537283137252</v>
      </c>
      <c r="E377" s="531">
        <v>0.29166666666666669</v>
      </c>
      <c r="F377" s="532">
        <v>17</v>
      </c>
      <c r="G377" s="531">
        <v>0.66666666666666663</v>
      </c>
      <c r="H377" s="532">
        <f t="shared" si="14"/>
        <v>17</v>
      </c>
      <c r="I377" s="527">
        <v>540</v>
      </c>
      <c r="J377" s="527">
        <v>1214</v>
      </c>
      <c r="K377" s="534"/>
      <c r="L377" s="527" t="s">
        <v>2584</v>
      </c>
    </row>
    <row r="378" spans="1:12" ht="45" x14ac:dyDescent="0.25">
      <c r="A378" s="527">
        <v>27</v>
      </c>
      <c r="B378" s="528" t="s">
        <v>2362</v>
      </c>
      <c r="C378" s="529" t="s">
        <v>1895</v>
      </c>
      <c r="D378" s="530">
        <v>10.235233959157895</v>
      </c>
      <c r="E378" s="531">
        <v>0.29166666666666669</v>
      </c>
      <c r="F378" s="532">
        <v>17</v>
      </c>
      <c r="G378" s="531">
        <v>0.66666666666666663</v>
      </c>
      <c r="H378" s="532">
        <f t="shared" si="14"/>
        <v>17</v>
      </c>
      <c r="I378" s="527">
        <v>540</v>
      </c>
      <c r="J378" s="527">
        <v>11842</v>
      </c>
      <c r="K378" s="534"/>
      <c r="L378" s="527" t="s">
        <v>2585</v>
      </c>
    </row>
    <row r="379" spans="1:12" ht="90" x14ac:dyDescent="0.25">
      <c r="A379" s="527">
        <v>28</v>
      </c>
      <c r="B379" s="528" t="s">
        <v>2364</v>
      </c>
      <c r="C379" s="529" t="s">
        <v>1895</v>
      </c>
      <c r="D379" s="530">
        <v>5.3412607268888888</v>
      </c>
      <c r="E379" s="531">
        <v>0.29166666666666669</v>
      </c>
      <c r="F379" s="532">
        <v>17</v>
      </c>
      <c r="G379" s="531">
        <v>0.66666666666666663</v>
      </c>
      <c r="H379" s="532">
        <f t="shared" si="14"/>
        <v>17</v>
      </c>
      <c r="I379" s="527">
        <v>540</v>
      </c>
      <c r="J379" s="527">
        <v>6599</v>
      </c>
      <c r="K379" s="534"/>
      <c r="L379" s="527" t="s">
        <v>2586</v>
      </c>
    </row>
    <row r="380" spans="1:12" ht="75" x14ac:dyDescent="0.25">
      <c r="A380" s="527">
        <v>29</v>
      </c>
      <c r="B380" s="528" t="s">
        <v>2363</v>
      </c>
      <c r="C380" s="529" t="s">
        <v>63</v>
      </c>
      <c r="D380" s="530">
        <v>4.1143849498823544</v>
      </c>
      <c r="E380" s="531">
        <v>0.29166666666666669</v>
      </c>
      <c r="F380" s="532">
        <v>17</v>
      </c>
      <c r="G380" s="531">
        <v>0.66666666666666663</v>
      </c>
      <c r="H380" s="532">
        <f t="shared" si="14"/>
        <v>17</v>
      </c>
      <c r="I380" s="527">
        <v>540</v>
      </c>
      <c r="J380" s="527">
        <v>7193</v>
      </c>
      <c r="K380" s="534"/>
      <c r="L380" s="527" t="s">
        <v>2587</v>
      </c>
    </row>
    <row r="381" spans="1:12" ht="45" x14ac:dyDescent="0.25">
      <c r="A381" s="527">
        <v>30</v>
      </c>
      <c r="B381" s="528" t="s">
        <v>2366</v>
      </c>
      <c r="C381" s="529" t="s">
        <v>63</v>
      </c>
      <c r="D381" s="530">
        <v>5.399065466622222</v>
      </c>
      <c r="E381" s="531">
        <v>0.29166666666666669</v>
      </c>
      <c r="F381" s="532">
        <v>17</v>
      </c>
      <c r="G381" s="531">
        <v>0.66666666666666663</v>
      </c>
      <c r="H381" s="532">
        <f t="shared" si="14"/>
        <v>17</v>
      </c>
      <c r="I381" s="527">
        <v>540</v>
      </c>
      <c r="J381" s="527">
        <v>6868</v>
      </c>
      <c r="K381" s="534"/>
      <c r="L381" s="527" t="s">
        <v>2589</v>
      </c>
    </row>
    <row r="382" spans="1:12" ht="60" x14ac:dyDescent="0.25">
      <c r="A382" s="527">
        <v>31</v>
      </c>
      <c r="B382" s="528" t="s">
        <v>2367</v>
      </c>
      <c r="C382" s="529" t="s">
        <v>57</v>
      </c>
      <c r="D382" s="530">
        <v>5.6038503434814819</v>
      </c>
      <c r="E382" s="531">
        <v>0.29166666666666669</v>
      </c>
      <c r="F382" s="532">
        <v>17</v>
      </c>
      <c r="G382" s="531">
        <v>0.66666666666666663</v>
      </c>
      <c r="H382" s="532">
        <f t="shared" si="14"/>
        <v>17</v>
      </c>
      <c r="I382" s="527">
        <v>540</v>
      </c>
      <c r="J382" s="527">
        <v>8080</v>
      </c>
      <c r="K382" s="534"/>
      <c r="L382" s="527" t="s">
        <v>2590</v>
      </c>
    </row>
    <row r="383" spans="1:12" s="542" customFormat="1" ht="36.75" customHeight="1" x14ac:dyDescent="0.2">
      <c r="A383" s="535"/>
      <c r="B383" s="536" t="s">
        <v>1865</v>
      </c>
      <c r="C383" s="537"/>
      <c r="D383" s="538">
        <f>SUM(D352:D382)</f>
        <v>132.31740728994785</v>
      </c>
      <c r="E383" s="539"/>
      <c r="F383" s="540"/>
      <c r="G383" s="539"/>
      <c r="H383" s="540"/>
      <c r="I383" s="535"/>
      <c r="J383" s="535"/>
      <c r="K383" s="541"/>
      <c r="L383" s="539"/>
    </row>
    <row r="384" spans="1:12" s="571" customFormat="1" ht="27.75" customHeight="1" x14ac:dyDescent="0.25">
      <c r="A384" s="570" t="s">
        <v>2229</v>
      </c>
      <c r="B384" s="570"/>
      <c r="C384" s="570"/>
      <c r="D384" s="570"/>
      <c r="E384" s="570"/>
      <c r="F384" s="570"/>
      <c r="G384" s="570"/>
      <c r="H384" s="570"/>
      <c r="I384" s="572"/>
      <c r="J384" s="570"/>
      <c r="K384" s="570"/>
      <c r="L384" s="570"/>
    </row>
    <row r="385" spans="1:12" x14ac:dyDescent="0.25">
      <c r="A385" s="527">
        <v>1</v>
      </c>
      <c r="B385" s="528" t="s">
        <v>2226</v>
      </c>
      <c r="C385" s="529" t="s">
        <v>60</v>
      </c>
      <c r="D385" s="530">
        <v>4.5</v>
      </c>
      <c r="E385" s="531">
        <v>0.66666666666666663</v>
      </c>
      <c r="F385" s="532">
        <v>17</v>
      </c>
      <c r="G385" s="531">
        <v>0.99930555555555556</v>
      </c>
      <c r="H385" s="532">
        <v>17</v>
      </c>
      <c r="I385" s="527">
        <v>479</v>
      </c>
      <c r="J385" s="527">
        <v>215</v>
      </c>
      <c r="K385" s="527" t="s">
        <v>2491</v>
      </c>
      <c r="L385" s="527"/>
    </row>
    <row r="386" spans="1:12" ht="30" x14ac:dyDescent="0.25">
      <c r="A386" s="527">
        <v>2</v>
      </c>
      <c r="B386" s="528" t="s">
        <v>2211</v>
      </c>
      <c r="C386" s="529" t="s">
        <v>60</v>
      </c>
      <c r="D386" s="530">
        <v>4.5</v>
      </c>
      <c r="E386" s="531">
        <v>0.66666666666666663</v>
      </c>
      <c r="F386" s="532">
        <v>17</v>
      </c>
      <c r="G386" s="531">
        <v>0.29166666666666669</v>
      </c>
      <c r="H386" s="532">
        <v>18</v>
      </c>
      <c r="I386" s="527">
        <v>900</v>
      </c>
      <c r="J386" s="527">
        <v>1</v>
      </c>
      <c r="K386" s="527" t="s">
        <v>2491</v>
      </c>
      <c r="L386" s="527"/>
    </row>
    <row r="387" spans="1:12" x14ac:dyDescent="0.25">
      <c r="A387" s="527">
        <v>3</v>
      </c>
      <c r="B387" s="528" t="s">
        <v>2212</v>
      </c>
      <c r="C387" s="529" t="s">
        <v>60</v>
      </c>
      <c r="D387" s="530">
        <v>0.5</v>
      </c>
      <c r="E387" s="531">
        <v>0.66666666666666663</v>
      </c>
      <c r="F387" s="532">
        <v>17</v>
      </c>
      <c r="G387" s="531">
        <v>0.29166666666666669</v>
      </c>
      <c r="H387" s="532">
        <v>18</v>
      </c>
      <c r="I387" s="527">
        <v>900</v>
      </c>
      <c r="J387" s="527">
        <v>1</v>
      </c>
      <c r="K387" s="527" t="s">
        <v>2492</v>
      </c>
      <c r="L387" s="527"/>
    </row>
    <row r="388" spans="1:12" ht="30" x14ac:dyDescent="0.25">
      <c r="A388" s="527">
        <v>4</v>
      </c>
      <c r="B388" s="528" t="s">
        <v>2213</v>
      </c>
      <c r="C388" s="529" t="s">
        <v>60</v>
      </c>
      <c r="D388" s="530">
        <v>2.5</v>
      </c>
      <c r="E388" s="531">
        <v>0.66666666666666663</v>
      </c>
      <c r="F388" s="532">
        <v>17</v>
      </c>
      <c r="G388" s="531">
        <v>0.29166666666666669</v>
      </c>
      <c r="H388" s="532">
        <v>18</v>
      </c>
      <c r="I388" s="527">
        <v>900</v>
      </c>
      <c r="J388" s="527">
        <v>1</v>
      </c>
      <c r="K388" s="527" t="s">
        <v>2493</v>
      </c>
      <c r="L388" s="527"/>
    </row>
    <row r="389" spans="1:12" ht="60" x14ac:dyDescent="0.25">
      <c r="A389" s="527">
        <v>5</v>
      </c>
      <c r="B389" s="528" t="s">
        <v>2368</v>
      </c>
      <c r="C389" s="529" t="s">
        <v>1</v>
      </c>
      <c r="D389" s="530">
        <v>3.6089521283333332</v>
      </c>
      <c r="E389" s="531">
        <v>0.66666666666666663</v>
      </c>
      <c r="F389" s="532">
        <v>17</v>
      </c>
      <c r="G389" s="531">
        <v>0.99930555555555556</v>
      </c>
      <c r="H389" s="532">
        <v>17</v>
      </c>
      <c r="I389" s="527">
        <v>479</v>
      </c>
      <c r="J389" s="527">
        <v>2797</v>
      </c>
      <c r="K389" s="534" t="s">
        <v>2617</v>
      </c>
      <c r="L389" s="527" t="s">
        <v>2591</v>
      </c>
    </row>
    <row r="390" spans="1:12" ht="30" x14ac:dyDescent="0.25">
      <c r="A390" s="527">
        <v>6</v>
      </c>
      <c r="B390" s="528" t="s">
        <v>2378</v>
      </c>
      <c r="C390" s="529" t="s">
        <v>64</v>
      </c>
      <c r="D390" s="530">
        <v>3.5</v>
      </c>
      <c r="E390" s="531">
        <v>0.66666666666666663</v>
      </c>
      <c r="F390" s="532">
        <v>17</v>
      </c>
      <c r="G390" s="531">
        <v>0.99930555555555556</v>
      </c>
      <c r="H390" s="532">
        <v>17</v>
      </c>
      <c r="I390" s="527">
        <v>479</v>
      </c>
      <c r="J390" s="527">
        <v>2564</v>
      </c>
      <c r="K390" s="534"/>
      <c r="L390" s="527" t="s">
        <v>2495</v>
      </c>
    </row>
    <row r="391" spans="1:12" ht="90" x14ac:dyDescent="0.25">
      <c r="A391" s="527">
        <v>7</v>
      </c>
      <c r="B391" s="528" t="s">
        <v>2369</v>
      </c>
      <c r="C391" s="529" t="s">
        <v>63</v>
      </c>
      <c r="D391" s="530">
        <v>14.297318810166665</v>
      </c>
      <c r="E391" s="531">
        <v>0.66666666666666663</v>
      </c>
      <c r="F391" s="532">
        <v>17</v>
      </c>
      <c r="G391" s="531">
        <v>0.99930555555555556</v>
      </c>
      <c r="H391" s="532">
        <v>17</v>
      </c>
      <c r="I391" s="527">
        <v>479</v>
      </c>
      <c r="J391" s="527">
        <v>20082</v>
      </c>
      <c r="K391" s="534"/>
      <c r="L391" s="527" t="s">
        <v>2592</v>
      </c>
    </row>
    <row r="392" spans="1:12" ht="120" x14ac:dyDescent="0.25">
      <c r="A392" s="527">
        <v>8</v>
      </c>
      <c r="B392" s="528" t="s">
        <v>2370</v>
      </c>
      <c r="C392" s="529" t="s">
        <v>168</v>
      </c>
      <c r="D392" s="530">
        <v>14.587585695529411</v>
      </c>
      <c r="E392" s="531">
        <v>0.66666666666666663</v>
      </c>
      <c r="F392" s="532">
        <v>17</v>
      </c>
      <c r="G392" s="531">
        <v>0.99930555555555556</v>
      </c>
      <c r="H392" s="532">
        <v>17</v>
      </c>
      <c r="I392" s="527">
        <v>479</v>
      </c>
      <c r="J392" s="527">
        <v>17725</v>
      </c>
      <c r="K392" s="534" t="s">
        <v>2600</v>
      </c>
      <c r="L392" s="527" t="s">
        <v>2599</v>
      </c>
    </row>
    <row r="393" spans="1:12" ht="30" x14ac:dyDescent="0.25">
      <c r="A393" s="527">
        <v>9</v>
      </c>
      <c r="B393" s="528" t="s">
        <v>2197</v>
      </c>
      <c r="C393" s="529" t="s">
        <v>60</v>
      </c>
      <c r="D393" s="530">
        <v>7.1507494764666646</v>
      </c>
      <c r="E393" s="531"/>
      <c r="F393" s="532"/>
      <c r="G393" s="531"/>
      <c r="H393" s="532"/>
      <c r="I393" s="527">
        <v>0</v>
      </c>
      <c r="J393" s="527">
        <v>0</v>
      </c>
      <c r="K393" s="527" t="s">
        <v>2443</v>
      </c>
      <c r="L393" s="527"/>
    </row>
    <row r="394" spans="1:12" ht="30" x14ac:dyDescent="0.25">
      <c r="A394" s="527">
        <v>10</v>
      </c>
      <c r="B394" s="528" t="s">
        <v>2198</v>
      </c>
      <c r="C394" s="529" t="s">
        <v>60</v>
      </c>
      <c r="D394" s="530">
        <v>1.1987902851500001</v>
      </c>
      <c r="E394" s="531"/>
      <c r="F394" s="532"/>
      <c r="G394" s="531"/>
      <c r="H394" s="532"/>
      <c r="I394" s="527">
        <v>0</v>
      </c>
      <c r="J394" s="527">
        <v>0</v>
      </c>
      <c r="K394" s="527" t="s">
        <v>2443</v>
      </c>
      <c r="L394" s="527"/>
    </row>
    <row r="395" spans="1:12" ht="60" x14ac:dyDescent="0.25">
      <c r="A395" s="527">
        <v>11</v>
      </c>
      <c r="B395" s="528" t="s">
        <v>2315</v>
      </c>
      <c r="C395" s="529" t="s">
        <v>60</v>
      </c>
      <c r="D395" s="530">
        <v>10.945299929058066</v>
      </c>
      <c r="E395" s="531">
        <v>0.66666666666666663</v>
      </c>
      <c r="F395" s="532">
        <v>17</v>
      </c>
      <c r="G395" s="531">
        <v>0.29166666666666669</v>
      </c>
      <c r="H395" s="532">
        <v>18</v>
      </c>
      <c r="I395" s="527">
        <v>900</v>
      </c>
      <c r="J395" s="527">
        <v>18</v>
      </c>
      <c r="K395" s="527" t="s">
        <v>2443</v>
      </c>
      <c r="L395" s="527"/>
    </row>
    <row r="396" spans="1:12" ht="30" x14ac:dyDescent="0.25">
      <c r="A396" s="527">
        <v>12</v>
      </c>
      <c r="B396" s="528" t="s">
        <v>2316</v>
      </c>
      <c r="C396" s="529" t="s">
        <v>64</v>
      </c>
      <c r="D396" s="530">
        <v>0.54434260998709683</v>
      </c>
      <c r="E396" s="531">
        <v>0.66666666666666663</v>
      </c>
      <c r="F396" s="532">
        <v>17</v>
      </c>
      <c r="G396" s="531">
        <v>0.29166666666666669</v>
      </c>
      <c r="H396" s="532">
        <v>18</v>
      </c>
      <c r="I396" s="527">
        <v>900</v>
      </c>
      <c r="J396" s="527">
        <v>1</v>
      </c>
      <c r="K396" s="527" t="s">
        <v>2504</v>
      </c>
      <c r="L396" s="527"/>
    </row>
    <row r="397" spans="1:12" ht="105" x14ac:dyDescent="0.25">
      <c r="A397" s="527">
        <v>13</v>
      </c>
      <c r="B397" s="528" t="s">
        <v>2317</v>
      </c>
      <c r="C397" s="529" t="s">
        <v>60</v>
      </c>
      <c r="D397" s="530">
        <v>6.6622485555268804</v>
      </c>
      <c r="E397" s="531">
        <v>0.66666666666666663</v>
      </c>
      <c r="F397" s="532">
        <v>17</v>
      </c>
      <c r="G397" s="531">
        <v>0.29166666666666669</v>
      </c>
      <c r="H397" s="532">
        <v>18</v>
      </c>
      <c r="I397" s="527">
        <v>900</v>
      </c>
      <c r="J397" s="527">
        <v>37</v>
      </c>
      <c r="K397" s="527" t="s">
        <v>2443</v>
      </c>
      <c r="L397" s="527"/>
    </row>
    <row r="398" spans="1:12" ht="45" x14ac:dyDescent="0.25">
      <c r="A398" s="527">
        <v>14</v>
      </c>
      <c r="B398" s="528" t="s">
        <v>2320</v>
      </c>
      <c r="C398" s="529" t="s">
        <v>64</v>
      </c>
      <c r="D398" s="530">
        <v>3.4013433168258072</v>
      </c>
      <c r="E398" s="531">
        <v>0.66666666666666663</v>
      </c>
      <c r="F398" s="532">
        <v>17</v>
      </c>
      <c r="G398" s="531">
        <v>0.29166666666666669</v>
      </c>
      <c r="H398" s="532">
        <v>18</v>
      </c>
      <c r="I398" s="527">
        <v>900</v>
      </c>
      <c r="J398" s="527">
        <v>1</v>
      </c>
      <c r="K398" s="527" t="s">
        <v>2505</v>
      </c>
      <c r="L398" s="527"/>
    </row>
    <row r="399" spans="1:12" ht="45" x14ac:dyDescent="0.25">
      <c r="A399" s="527">
        <v>15</v>
      </c>
      <c r="B399" s="528" t="s">
        <v>2321</v>
      </c>
      <c r="C399" s="529" t="s">
        <v>64</v>
      </c>
      <c r="D399" s="530">
        <v>6.451415648051614</v>
      </c>
      <c r="E399" s="531">
        <v>0.66666666666666663</v>
      </c>
      <c r="F399" s="532">
        <v>17</v>
      </c>
      <c r="G399" s="531">
        <v>0.29166666666666669</v>
      </c>
      <c r="H399" s="532">
        <v>18</v>
      </c>
      <c r="I399" s="527">
        <v>900</v>
      </c>
      <c r="J399" s="527">
        <v>1</v>
      </c>
      <c r="K399" s="527" t="s">
        <v>2505</v>
      </c>
      <c r="L399" s="527"/>
    </row>
    <row r="400" spans="1:12" x14ac:dyDescent="0.25">
      <c r="A400" s="527">
        <v>16</v>
      </c>
      <c r="B400" s="528" t="s">
        <v>2312</v>
      </c>
      <c r="C400" s="529" t="s">
        <v>2091</v>
      </c>
      <c r="D400" s="530">
        <v>5.9408201987833342</v>
      </c>
      <c r="E400" s="531"/>
      <c r="F400" s="532"/>
      <c r="G400" s="531"/>
      <c r="H400" s="532"/>
      <c r="I400" s="527">
        <v>0</v>
      </c>
      <c r="J400" s="527">
        <v>0</v>
      </c>
      <c r="K400" s="527" t="s">
        <v>2450</v>
      </c>
      <c r="L400" s="527"/>
    </row>
    <row r="401" spans="1:12" ht="135" x14ac:dyDescent="0.25">
      <c r="A401" s="527">
        <v>17</v>
      </c>
      <c r="B401" s="528" t="s">
        <v>2340</v>
      </c>
      <c r="C401" s="529" t="s">
        <v>2023</v>
      </c>
      <c r="D401" s="530">
        <v>12.429947101333333</v>
      </c>
      <c r="E401" s="531">
        <v>0.6875</v>
      </c>
      <c r="F401" s="532">
        <v>17</v>
      </c>
      <c r="G401" s="531">
        <v>0.97916666666666663</v>
      </c>
      <c r="H401" s="532">
        <f>+F401</f>
        <v>17</v>
      </c>
      <c r="I401" s="527">
        <v>420</v>
      </c>
      <c r="J401" s="527">
        <v>12799</v>
      </c>
      <c r="K401" s="534"/>
      <c r="L401" s="527" t="s">
        <v>2594</v>
      </c>
    </row>
    <row r="402" spans="1:12" ht="90" x14ac:dyDescent="0.25">
      <c r="A402" s="527">
        <v>18</v>
      </c>
      <c r="B402" s="528" t="s">
        <v>2346</v>
      </c>
      <c r="C402" s="529" t="s">
        <v>2024</v>
      </c>
      <c r="D402" s="530">
        <v>4.7281214374117653</v>
      </c>
      <c r="E402" s="531">
        <v>0.6875</v>
      </c>
      <c r="F402" s="532">
        <v>17</v>
      </c>
      <c r="G402" s="531">
        <v>0.97916666666666663</v>
      </c>
      <c r="H402" s="532">
        <f>+F402</f>
        <v>17</v>
      </c>
      <c r="I402" s="527">
        <v>420</v>
      </c>
      <c r="J402" s="527">
        <v>7753</v>
      </c>
      <c r="K402" s="534"/>
      <c r="L402" s="527" t="s">
        <v>2574</v>
      </c>
    </row>
    <row r="403" spans="1:12" ht="75" x14ac:dyDescent="0.25">
      <c r="A403" s="527">
        <v>19</v>
      </c>
      <c r="B403" s="528" t="s">
        <v>2351</v>
      </c>
      <c r="C403" s="529" t="s">
        <v>2247</v>
      </c>
      <c r="D403" s="530">
        <v>8.2706980311578935</v>
      </c>
      <c r="E403" s="531">
        <v>0.83333333333333337</v>
      </c>
      <c r="F403" s="532">
        <v>17</v>
      </c>
      <c r="G403" s="531">
        <v>0</v>
      </c>
      <c r="H403" s="532">
        <v>18</v>
      </c>
      <c r="I403" s="527">
        <v>240</v>
      </c>
      <c r="J403" s="527">
        <v>5218</v>
      </c>
      <c r="K403" s="534" t="s">
        <v>2602</v>
      </c>
      <c r="L403" s="527" t="s">
        <v>2601</v>
      </c>
    </row>
    <row r="404" spans="1:12" ht="135" x14ac:dyDescent="0.25">
      <c r="A404" s="527">
        <v>20</v>
      </c>
      <c r="B404" s="528" t="s">
        <v>2358</v>
      </c>
      <c r="C404" s="529" t="s">
        <v>28</v>
      </c>
      <c r="D404" s="530">
        <v>13.681360665754386</v>
      </c>
      <c r="E404" s="531">
        <v>0.83333333333333337</v>
      </c>
      <c r="F404" s="532">
        <v>17</v>
      </c>
      <c r="G404" s="531">
        <v>0</v>
      </c>
      <c r="H404" s="532">
        <v>18</v>
      </c>
      <c r="I404" s="527">
        <v>240</v>
      </c>
      <c r="J404" s="527">
        <v>25962</v>
      </c>
      <c r="K404" s="534"/>
      <c r="L404" s="527" t="s">
        <v>2596</v>
      </c>
    </row>
    <row r="405" spans="1:12" ht="75" x14ac:dyDescent="0.25">
      <c r="A405" s="527">
        <v>21</v>
      </c>
      <c r="B405" s="528" t="s">
        <v>2360</v>
      </c>
      <c r="C405" s="529" t="s">
        <v>168</v>
      </c>
      <c r="D405" s="530">
        <v>4.3311841930105262</v>
      </c>
      <c r="E405" s="531">
        <v>0.79166666666666663</v>
      </c>
      <c r="F405" s="532">
        <v>17</v>
      </c>
      <c r="G405" s="531">
        <v>0</v>
      </c>
      <c r="H405" s="532">
        <v>18</v>
      </c>
      <c r="I405" s="527">
        <v>300</v>
      </c>
      <c r="J405" s="527">
        <v>4834</v>
      </c>
      <c r="K405" s="534"/>
      <c r="L405" s="527" t="s">
        <v>2583</v>
      </c>
    </row>
    <row r="406" spans="1:12" ht="60" x14ac:dyDescent="0.25">
      <c r="A406" s="527">
        <v>22</v>
      </c>
      <c r="B406" s="528" t="s">
        <v>2365</v>
      </c>
      <c r="C406" s="529" t="s">
        <v>63</v>
      </c>
      <c r="D406" s="530">
        <v>5.4764140169629627</v>
      </c>
      <c r="E406" s="531">
        <v>0.83333333333333337</v>
      </c>
      <c r="F406" s="532">
        <v>17</v>
      </c>
      <c r="G406" s="531">
        <v>0</v>
      </c>
      <c r="H406" s="532">
        <v>18</v>
      </c>
      <c r="I406" s="527">
        <v>240</v>
      </c>
      <c r="J406" s="527">
        <v>11992</v>
      </c>
      <c r="K406" s="534"/>
      <c r="L406" s="527" t="s">
        <v>2588</v>
      </c>
    </row>
    <row r="407" spans="1:12" s="542" customFormat="1" ht="36.75" customHeight="1" x14ac:dyDescent="0.2">
      <c r="A407" s="535"/>
      <c r="B407" s="536" t="s">
        <v>1865</v>
      </c>
      <c r="C407" s="537"/>
      <c r="D407" s="538">
        <f>SUM(D385:D406)</f>
        <v>139.20659209950975</v>
      </c>
      <c r="E407" s="539"/>
      <c r="F407" s="540"/>
      <c r="G407" s="539"/>
      <c r="H407" s="540"/>
      <c r="I407" s="535"/>
      <c r="J407" s="535"/>
      <c r="K407" s="541"/>
      <c r="L407" s="539"/>
    </row>
    <row r="408" spans="1:12" s="571" customFormat="1" ht="27.75" customHeight="1" x14ac:dyDescent="0.25">
      <c r="A408" s="570" t="s">
        <v>2227</v>
      </c>
      <c r="B408" s="570"/>
      <c r="C408" s="570"/>
      <c r="D408" s="570"/>
      <c r="E408" s="570"/>
      <c r="F408" s="570"/>
      <c r="G408" s="570"/>
      <c r="H408" s="570"/>
      <c r="I408" s="572"/>
      <c r="J408" s="570"/>
      <c r="K408" s="570"/>
      <c r="L408" s="570"/>
    </row>
    <row r="409" spans="1:12" ht="63" customHeight="1" x14ac:dyDescent="0.25">
      <c r="A409" s="535">
        <v>1</v>
      </c>
      <c r="B409" s="543" t="s">
        <v>147</v>
      </c>
      <c r="C409" s="527" t="s">
        <v>148</v>
      </c>
      <c r="D409" s="527">
        <v>25</v>
      </c>
      <c r="E409" s="531">
        <v>0.29166666666666669</v>
      </c>
      <c r="F409" s="532">
        <v>18</v>
      </c>
      <c r="G409" s="531">
        <v>4.1666666666666664E-2</v>
      </c>
      <c r="H409" s="532">
        <v>19</v>
      </c>
      <c r="I409" s="540"/>
      <c r="J409" s="568"/>
      <c r="K409" s="545"/>
      <c r="L409" s="569"/>
    </row>
    <row r="410" spans="1:12" ht="30.75" customHeight="1" x14ac:dyDescent="0.25">
      <c r="A410" s="535">
        <v>2</v>
      </c>
      <c r="B410" s="541" t="s">
        <v>2152</v>
      </c>
      <c r="C410" s="541"/>
      <c r="D410" s="541"/>
      <c r="E410" s="541"/>
      <c r="F410" s="541"/>
      <c r="G410" s="541"/>
      <c r="H410" s="541"/>
      <c r="I410" s="535"/>
      <c r="J410" s="541"/>
      <c r="K410" s="541"/>
      <c r="L410" s="541"/>
    </row>
    <row r="411" spans="1:12" s="571" customFormat="1" ht="27.75" customHeight="1" x14ac:dyDescent="0.25">
      <c r="A411" s="570" t="s">
        <v>2228</v>
      </c>
      <c r="B411" s="570"/>
      <c r="C411" s="570"/>
      <c r="D411" s="570"/>
      <c r="E411" s="570"/>
      <c r="F411" s="570"/>
      <c r="G411" s="570"/>
      <c r="H411" s="570"/>
      <c r="I411" s="572"/>
      <c r="J411" s="570"/>
      <c r="K411" s="570"/>
      <c r="L411" s="570"/>
    </row>
    <row r="412" spans="1:12" ht="30" x14ac:dyDescent="0.25">
      <c r="A412" s="527">
        <v>1</v>
      </c>
      <c r="B412" s="528" t="s">
        <v>2133</v>
      </c>
      <c r="C412" s="529" t="s">
        <v>60</v>
      </c>
      <c r="D412" s="530">
        <v>6.5328859127696992</v>
      </c>
      <c r="E412" s="531">
        <v>0.29166666666666669</v>
      </c>
      <c r="F412" s="532">
        <v>18</v>
      </c>
      <c r="G412" s="531">
        <v>0.5</v>
      </c>
      <c r="H412" s="532">
        <f t="shared" ref="H412:H449" si="15">+F412</f>
        <v>18</v>
      </c>
      <c r="I412" s="527">
        <v>300</v>
      </c>
      <c r="J412" s="527">
        <v>0</v>
      </c>
      <c r="K412" s="534"/>
      <c r="L412" s="527" t="s">
        <v>2398</v>
      </c>
    </row>
    <row r="413" spans="1:12" ht="30" x14ac:dyDescent="0.25">
      <c r="A413" s="527">
        <v>2</v>
      </c>
      <c r="B413" s="528" t="s">
        <v>2134</v>
      </c>
      <c r="C413" s="529" t="s">
        <v>60</v>
      </c>
      <c r="D413" s="530">
        <v>1.8213056968727273</v>
      </c>
      <c r="E413" s="531">
        <v>0.29166666666666669</v>
      </c>
      <c r="F413" s="532">
        <v>18</v>
      </c>
      <c r="G413" s="531">
        <v>0.5</v>
      </c>
      <c r="H413" s="532">
        <f t="shared" si="15"/>
        <v>18</v>
      </c>
      <c r="I413" s="527">
        <v>300</v>
      </c>
      <c r="J413" s="527">
        <v>0</v>
      </c>
      <c r="K413" s="534"/>
      <c r="L413" s="527" t="s">
        <v>2399</v>
      </c>
    </row>
    <row r="414" spans="1:12" ht="30" x14ac:dyDescent="0.25">
      <c r="A414" s="527">
        <v>3</v>
      </c>
      <c r="B414" s="528" t="s">
        <v>2188</v>
      </c>
      <c r="C414" s="529" t="s">
        <v>60</v>
      </c>
      <c r="D414" s="530">
        <v>3</v>
      </c>
      <c r="E414" s="531">
        <v>0.29166666666666669</v>
      </c>
      <c r="F414" s="532">
        <v>18</v>
      </c>
      <c r="G414" s="531">
        <v>0.5</v>
      </c>
      <c r="H414" s="532">
        <f t="shared" si="15"/>
        <v>18</v>
      </c>
      <c r="I414" s="527">
        <v>300</v>
      </c>
      <c r="J414" s="527">
        <v>0</v>
      </c>
      <c r="K414" s="534"/>
      <c r="L414" s="527" t="s">
        <v>2402</v>
      </c>
    </row>
    <row r="415" spans="1:12" ht="30" x14ac:dyDescent="0.25">
      <c r="A415" s="527">
        <v>4</v>
      </c>
      <c r="B415" s="528" t="s">
        <v>2151</v>
      </c>
      <c r="C415" s="529" t="s">
        <v>2150</v>
      </c>
      <c r="D415" s="530">
        <v>2.5</v>
      </c>
      <c r="E415" s="531">
        <v>0.41666666666666669</v>
      </c>
      <c r="F415" s="532">
        <v>18</v>
      </c>
      <c r="G415" s="531">
        <v>0.66666666666666663</v>
      </c>
      <c r="H415" s="532">
        <f t="shared" si="15"/>
        <v>18</v>
      </c>
      <c r="I415" s="527">
        <v>360</v>
      </c>
      <c r="J415" s="527">
        <v>3108</v>
      </c>
      <c r="K415" s="534"/>
      <c r="L415" s="527" t="s">
        <v>2403</v>
      </c>
    </row>
    <row r="416" spans="1:12" ht="60" x14ac:dyDescent="0.25">
      <c r="A416" s="527">
        <v>5</v>
      </c>
      <c r="B416" s="528" t="s">
        <v>2250</v>
      </c>
      <c r="C416" s="529" t="s">
        <v>2077</v>
      </c>
      <c r="D416" s="530">
        <v>9.9029577024888908</v>
      </c>
      <c r="E416" s="531">
        <v>0.3125</v>
      </c>
      <c r="F416" s="532">
        <v>18</v>
      </c>
      <c r="G416" s="531">
        <v>0.66666666666666663</v>
      </c>
      <c r="H416" s="532">
        <f t="shared" si="15"/>
        <v>18</v>
      </c>
      <c r="I416" s="527">
        <v>510</v>
      </c>
      <c r="J416" s="527">
        <v>14912</v>
      </c>
      <c r="K416" s="534"/>
      <c r="L416" s="527" t="s">
        <v>2539</v>
      </c>
    </row>
    <row r="417" spans="1:12" ht="30" x14ac:dyDescent="0.25">
      <c r="A417" s="527">
        <v>6</v>
      </c>
      <c r="B417" s="528" t="s">
        <v>2251</v>
      </c>
      <c r="C417" s="529" t="s">
        <v>60</v>
      </c>
      <c r="D417" s="530">
        <v>0.89296001484444432</v>
      </c>
      <c r="E417" s="531">
        <v>0.3125</v>
      </c>
      <c r="F417" s="532">
        <v>18</v>
      </c>
      <c r="G417" s="531">
        <v>0.66666666666666663</v>
      </c>
      <c r="H417" s="532">
        <f t="shared" si="15"/>
        <v>18</v>
      </c>
      <c r="I417" s="527">
        <v>510</v>
      </c>
      <c r="J417" s="527">
        <v>1505</v>
      </c>
      <c r="K417" s="534"/>
      <c r="L417" s="527" t="s">
        <v>2540</v>
      </c>
    </row>
    <row r="418" spans="1:12" ht="60" x14ac:dyDescent="0.25">
      <c r="A418" s="527">
        <v>7</v>
      </c>
      <c r="B418" s="528" t="s">
        <v>2256</v>
      </c>
      <c r="C418" s="529" t="s">
        <v>2077</v>
      </c>
      <c r="D418" s="530">
        <v>3.4991000102222212</v>
      </c>
      <c r="E418" s="531">
        <v>0.3125</v>
      </c>
      <c r="F418" s="532">
        <v>18</v>
      </c>
      <c r="G418" s="531">
        <v>0.66666666666666663</v>
      </c>
      <c r="H418" s="532">
        <f t="shared" si="15"/>
        <v>18</v>
      </c>
      <c r="I418" s="527">
        <v>510</v>
      </c>
      <c r="J418" s="527">
        <v>4197</v>
      </c>
      <c r="K418" s="534" t="s">
        <v>2604</v>
      </c>
      <c r="L418" s="527" t="s">
        <v>2603</v>
      </c>
    </row>
    <row r="419" spans="1:12" ht="30" x14ac:dyDescent="0.25">
      <c r="A419" s="527">
        <v>8</v>
      </c>
      <c r="B419" s="528" t="s">
        <v>2243</v>
      </c>
      <c r="C419" s="529" t="s">
        <v>2077</v>
      </c>
      <c r="D419" s="530">
        <v>2.5</v>
      </c>
      <c r="E419" s="531">
        <v>0.3125</v>
      </c>
      <c r="F419" s="532">
        <v>18</v>
      </c>
      <c r="G419" s="531">
        <v>0.66666666666666663</v>
      </c>
      <c r="H419" s="532">
        <f t="shared" si="15"/>
        <v>18</v>
      </c>
      <c r="I419" s="527">
        <v>510</v>
      </c>
      <c r="J419" s="527">
        <v>1781</v>
      </c>
      <c r="K419" s="534"/>
      <c r="L419" s="527" t="s">
        <v>2407</v>
      </c>
    </row>
    <row r="420" spans="1:12" ht="30" x14ac:dyDescent="0.25">
      <c r="A420" s="527">
        <v>9</v>
      </c>
      <c r="B420" s="528" t="s">
        <v>2184</v>
      </c>
      <c r="C420" s="529" t="s">
        <v>60</v>
      </c>
      <c r="D420" s="530">
        <v>3</v>
      </c>
      <c r="E420" s="531">
        <v>0.3125</v>
      </c>
      <c r="F420" s="532">
        <v>18</v>
      </c>
      <c r="G420" s="531">
        <v>0.99930555555555556</v>
      </c>
      <c r="H420" s="532">
        <f t="shared" si="15"/>
        <v>18</v>
      </c>
      <c r="I420" s="527">
        <v>989</v>
      </c>
      <c r="J420" s="527">
        <v>1</v>
      </c>
      <c r="K420" s="527" t="s">
        <v>2408</v>
      </c>
      <c r="L420" s="527"/>
    </row>
    <row r="421" spans="1:12" ht="30" x14ac:dyDescent="0.25">
      <c r="A421" s="527">
        <v>10</v>
      </c>
      <c r="B421" s="528" t="s">
        <v>2185</v>
      </c>
      <c r="C421" s="529" t="s">
        <v>60</v>
      </c>
      <c r="D421" s="530">
        <v>1.5</v>
      </c>
      <c r="E421" s="531">
        <v>0.3125</v>
      </c>
      <c r="F421" s="532">
        <v>18</v>
      </c>
      <c r="G421" s="531">
        <v>0.99930555555555556</v>
      </c>
      <c r="H421" s="532">
        <f t="shared" si="15"/>
        <v>18</v>
      </c>
      <c r="I421" s="527">
        <v>989</v>
      </c>
      <c r="J421" s="527">
        <v>1</v>
      </c>
      <c r="K421" s="527" t="s">
        <v>2409</v>
      </c>
      <c r="L421" s="527"/>
    </row>
    <row r="422" spans="1:12" ht="30" x14ac:dyDescent="0.25">
      <c r="A422" s="527">
        <v>11</v>
      </c>
      <c r="B422" s="528" t="s">
        <v>2187</v>
      </c>
      <c r="C422" s="529" t="s">
        <v>60</v>
      </c>
      <c r="D422" s="530">
        <v>2.9</v>
      </c>
      <c r="E422" s="531">
        <v>0.3125</v>
      </c>
      <c r="F422" s="532">
        <v>18</v>
      </c>
      <c r="G422" s="531">
        <v>0.5</v>
      </c>
      <c r="H422" s="532">
        <f t="shared" si="15"/>
        <v>18</v>
      </c>
      <c r="I422" s="527">
        <v>270</v>
      </c>
      <c r="J422" s="527">
        <v>0</v>
      </c>
      <c r="K422" s="534"/>
      <c r="L422" s="527" t="s">
        <v>2410</v>
      </c>
    </row>
    <row r="423" spans="1:12" ht="30" x14ac:dyDescent="0.25">
      <c r="A423" s="527">
        <v>12</v>
      </c>
      <c r="B423" s="528" t="s">
        <v>2257</v>
      </c>
      <c r="C423" s="529" t="s">
        <v>58</v>
      </c>
      <c r="D423" s="530">
        <v>1.3315789473684214</v>
      </c>
      <c r="E423" s="531">
        <v>0.29166666666666669</v>
      </c>
      <c r="F423" s="532">
        <v>18</v>
      </c>
      <c r="G423" s="531">
        <v>0.66666666666666663</v>
      </c>
      <c r="H423" s="532">
        <f t="shared" si="15"/>
        <v>18</v>
      </c>
      <c r="I423" s="527">
        <v>540</v>
      </c>
      <c r="J423" s="527">
        <v>2153</v>
      </c>
      <c r="K423" s="534"/>
      <c r="L423" s="527" t="s">
        <v>2542</v>
      </c>
    </row>
    <row r="424" spans="1:12" ht="30" x14ac:dyDescent="0.25">
      <c r="A424" s="527">
        <v>13</v>
      </c>
      <c r="B424" s="528" t="s">
        <v>2258</v>
      </c>
      <c r="C424" s="529" t="s">
        <v>2077</v>
      </c>
      <c r="D424" s="530">
        <v>4.4773343782456143</v>
      </c>
      <c r="E424" s="531">
        <v>0.29166666666666669</v>
      </c>
      <c r="F424" s="532">
        <v>18</v>
      </c>
      <c r="G424" s="531">
        <v>0.66666666666666663</v>
      </c>
      <c r="H424" s="532">
        <f t="shared" si="15"/>
        <v>18</v>
      </c>
      <c r="I424" s="527">
        <v>540</v>
      </c>
      <c r="J424" s="527">
        <v>4566</v>
      </c>
      <c r="K424" s="534"/>
      <c r="L424" s="527" t="s">
        <v>2543</v>
      </c>
    </row>
    <row r="425" spans="1:12" ht="45" x14ac:dyDescent="0.25">
      <c r="A425" s="527">
        <v>14</v>
      </c>
      <c r="B425" s="528" t="s">
        <v>2287</v>
      </c>
      <c r="C425" s="529" t="s">
        <v>63</v>
      </c>
      <c r="D425" s="530">
        <v>5.4885164941894748</v>
      </c>
      <c r="E425" s="531">
        <v>0.29166666666666669</v>
      </c>
      <c r="F425" s="532">
        <v>18</v>
      </c>
      <c r="G425" s="531">
        <v>0.66666666666666663</v>
      </c>
      <c r="H425" s="532">
        <f t="shared" si="15"/>
        <v>18</v>
      </c>
      <c r="I425" s="527">
        <v>540</v>
      </c>
      <c r="J425" s="527">
        <v>10169</v>
      </c>
      <c r="K425" s="534"/>
      <c r="L425" s="527" t="s">
        <v>2544</v>
      </c>
    </row>
    <row r="426" spans="1:12" ht="45" x14ac:dyDescent="0.25">
      <c r="A426" s="527">
        <v>15</v>
      </c>
      <c r="B426" s="528" t="s">
        <v>2286</v>
      </c>
      <c r="C426" s="529" t="s">
        <v>57</v>
      </c>
      <c r="D426" s="530">
        <v>5.5950453878596491</v>
      </c>
      <c r="E426" s="531">
        <v>0.29166666666666669</v>
      </c>
      <c r="F426" s="532">
        <v>18</v>
      </c>
      <c r="G426" s="531">
        <v>0.66666666666666663</v>
      </c>
      <c r="H426" s="532">
        <f t="shared" si="15"/>
        <v>18</v>
      </c>
      <c r="I426" s="527">
        <v>540</v>
      </c>
      <c r="J426" s="527">
        <v>5433</v>
      </c>
      <c r="K426" s="534"/>
      <c r="L426" s="527" t="s">
        <v>2545</v>
      </c>
    </row>
    <row r="427" spans="1:12" ht="75" x14ac:dyDescent="0.25">
      <c r="A427" s="527">
        <v>16</v>
      </c>
      <c r="B427" s="528" t="s">
        <v>2288</v>
      </c>
      <c r="C427" s="529" t="s">
        <v>2242</v>
      </c>
      <c r="D427" s="530">
        <v>10.288079058596495</v>
      </c>
      <c r="E427" s="531">
        <v>0.29166666666666669</v>
      </c>
      <c r="F427" s="532">
        <v>18</v>
      </c>
      <c r="G427" s="531">
        <v>0.66666666666666663</v>
      </c>
      <c r="H427" s="532">
        <f t="shared" si="15"/>
        <v>18</v>
      </c>
      <c r="I427" s="527">
        <v>540</v>
      </c>
      <c r="J427" s="527">
        <v>10447</v>
      </c>
      <c r="K427" s="534"/>
      <c r="L427" s="527" t="s">
        <v>2546</v>
      </c>
    </row>
    <row r="428" spans="1:12" ht="90" x14ac:dyDescent="0.25">
      <c r="A428" s="527">
        <v>17</v>
      </c>
      <c r="B428" s="528" t="s">
        <v>2289</v>
      </c>
      <c r="C428" s="529" t="s">
        <v>2242</v>
      </c>
      <c r="D428" s="530">
        <v>7.3344238225263148</v>
      </c>
      <c r="E428" s="531">
        <v>0.29166666666666669</v>
      </c>
      <c r="F428" s="532">
        <v>18</v>
      </c>
      <c r="G428" s="531">
        <v>0.66666666666666663</v>
      </c>
      <c r="H428" s="532">
        <f t="shared" si="15"/>
        <v>18</v>
      </c>
      <c r="I428" s="527">
        <v>540</v>
      </c>
      <c r="J428" s="527">
        <v>9509</v>
      </c>
      <c r="K428" s="534"/>
      <c r="L428" s="527" t="s">
        <v>2547</v>
      </c>
    </row>
    <row r="429" spans="1:12" ht="30" x14ac:dyDescent="0.25">
      <c r="A429" s="527">
        <v>18</v>
      </c>
      <c r="B429" s="528" t="s">
        <v>2290</v>
      </c>
      <c r="C429" s="529" t="s">
        <v>57</v>
      </c>
      <c r="D429" s="530">
        <v>2.0838276515368421</v>
      </c>
      <c r="E429" s="531">
        <v>0.29166666666666669</v>
      </c>
      <c r="F429" s="532">
        <v>18</v>
      </c>
      <c r="G429" s="531">
        <v>0.66666666666666663</v>
      </c>
      <c r="H429" s="532">
        <f t="shared" si="15"/>
        <v>18</v>
      </c>
      <c r="I429" s="527">
        <v>540</v>
      </c>
      <c r="J429" s="527">
        <v>2093</v>
      </c>
      <c r="K429" s="534"/>
      <c r="L429" s="527" t="s">
        <v>2548</v>
      </c>
    </row>
    <row r="430" spans="1:12" ht="60" x14ac:dyDescent="0.25">
      <c r="A430" s="527">
        <v>19</v>
      </c>
      <c r="B430" s="528" t="s">
        <v>2292</v>
      </c>
      <c r="C430" s="529" t="s">
        <v>57</v>
      </c>
      <c r="D430" s="530">
        <v>1.9403694063157892</v>
      </c>
      <c r="E430" s="531">
        <v>0.29166666666666669</v>
      </c>
      <c r="F430" s="532">
        <v>18</v>
      </c>
      <c r="G430" s="531">
        <v>0.66666666666666663</v>
      </c>
      <c r="H430" s="532">
        <f t="shared" si="15"/>
        <v>18</v>
      </c>
      <c r="I430" s="527">
        <v>540</v>
      </c>
      <c r="J430" s="527">
        <v>2784</v>
      </c>
      <c r="K430" s="534"/>
      <c r="L430" s="527" t="s">
        <v>2549</v>
      </c>
    </row>
    <row r="431" spans="1:12" ht="30" x14ac:dyDescent="0.25">
      <c r="A431" s="527">
        <v>20</v>
      </c>
      <c r="B431" s="528" t="s">
        <v>2291</v>
      </c>
      <c r="C431" s="529" t="s">
        <v>57</v>
      </c>
      <c r="D431" s="530">
        <v>4.5858010850105257</v>
      </c>
      <c r="E431" s="531">
        <v>0.29166666666666669</v>
      </c>
      <c r="F431" s="532">
        <v>18</v>
      </c>
      <c r="G431" s="531">
        <v>0.66666666666666663</v>
      </c>
      <c r="H431" s="532">
        <f t="shared" si="15"/>
        <v>18</v>
      </c>
      <c r="I431" s="527">
        <v>540</v>
      </c>
      <c r="J431" s="527">
        <v>4972</v>
      </c>
      <c r="K431" s="534"/>
      <c r="L431" s="527" t="s">
        <v>2550</v>
      </c>
    </row>
    <row r="432" spans="1:12" ht="30" x14ac:dyDescent="0.25">
      <c r="A432" s="527">
        <v>21</v>
      </c>
      <c r="B432" s="528" t="s">
        <v>2295</v>
      </c>
      <c r="C432" s="529" t="s">
        <v>61</v>
      </c>
      <c r="D432" s="530">
        <v>0.53438494938947367</v>
      </c>
      <c r="E432" s="531">
        <v>0.29166666666666669</v>
      </c>
      <c r="F432" s="532">
        <v>18</v>
      </c>
      <c r="G432" s="531">
        <v>0.66666666666666663</v>
      </c>
      <c r="H432" s="532">
        <f t="shared" si="15"/>
        <v>18</v>
      </c>
      <c r="I432" s="527">
        <v>540</v>
      </c>
      <c r="J432" s="527">
        <v>592</v>
      </c>
      <c r="K432" s="534"/>
      <c r="L432" s="527" t="s">
        <v>2553</v>
      </c>
    </row>
    <row r="433" spans="1:12" ht="45" x14ac:dyDescent="0.25">
      <c r="A433" s="527">
        <v>22</v>
      </c>
      <c r="B433" s="528" t="s">
        <v>2296</v>
      </c>
      <c r="C433" s="529" t="s">
        <v>63</v>
      </c>
      <c r="D433" s="530">
        <v>1.1009418001403508</v>
      </c>
      <c r="E433" s="531">
        <v>0.29166666666666669</v>
      </c>
      <c r="F433" s="532">
        <v>18</v>
      </c>
      <c r="G433" s="531">
        <v>0.66666666666666663</v>
      </c>
      <c r="H433" s="532">
        <f t="shared" si="15"/>
        <v>18</v>
      </c>
      <c r="I433" s="527">
        <v>540</v>
      </c>
      <c r="J433" s="527">
        <v>2561</v>
      </c>
      <c r="K433" s="534"/>
      <c r="L433" s="527" t="s">
        <v>2554</v>
      </c>
    </row>
    <row r="434" spans="1:12" ht="30" x14ac:dyDescent="0.25">
      <c r="A434" s="527">
        <v>23</v>
      </c>
      <c r="B434" s="528" t="s">
        <v>2297</v>
      </c>
      <c r="C434" s="529" t="s">
        <v>63</v>
      </c>
      <c r="D434" s="530">
        <v>3.190895890652631</v>
      </c>
      <c r="E434" s="531">
        <v>0.29166666666666669</v>
      </c>
      <c r="F434" s="532">
        <v>18</v>
      </c>
      <c r="G434" s="531">
        <v>0.66666666666666663</v>
      </c>
      <c r="H434" s="532">
        <f t="shared" si="15"/>
        <v>18</v>
      </c>
      <c r="I434" s="527">
        <v>540</v>
      </c>
      <c r="J434" s="527">
        <v>10648</v>
      </c>
      <c r="K434" s="534"/>
      <c r="L434" s="527" t="s">
        <v>2555</v>
      </c>
    </row>
    <row r="435" spans="1:12" ht="30" x14ac:dyDescent="0.25">
      <c r="A435" s="527">
        <v>24</v>
      </c>
      <c r="B435" s="528" t="s">
        <v>2298</v>
      </c>
      <c r="C435" s="529" t="s">
        <v>62</v>
      </c>
      <c r="D435" s="530">
        <v>3.9868310826666673</v>
      </c>
      <c r="E435" s="531">
        <v>0.29166666666666669</v>
      </c>
      <c r="F435" s="532">
        <v>18</v>
      </c>
      <c r="G435" s="531">
        <v>0.66666666666666663</v>
      </c>
      <c r="H435" s="532">
        <f t="shared" si="15"/>
        <v>18</v>
      </c>
      <c r="I435" s="527">
        <v>540</v>
      </c>
      <c r="J435" s="527">
        <v>1159</v>
      </c>
      <c r="K435" s="534"/>
      <c r="L435" s="527" t="s">
        <v>2556</v>
      </c>
    </row>
    <row r="436" spans="1:12" ht="30" x14ac:dyDescent="0.25">
      <c r="A436" s="527">
        <v>25</v>
      </c>
      <c r="B436" s="528" t="s">
        <v>2299</v>
      </c>
      <c r="C436" s="529" t="s">
        <v>62</v>
      </c>
      <c r="D436" s="530">
        <v>0.9855820832982457</v>
      </c>
      <c r="E436" s="531">
        <v>0.29166666666666669</v>
      </c>
      <c r="F436" s="532">
        <v>18</v>
      </c>
      <c r="G436" s="531">
        <v>0.66666666666666663</v>
      </c>
      <c r="H436" s="532">
        <f t="shared" si="15"/>
        <v>18</v>
      </c>
      <c r="I436" s="527">
        <v>540</v>
      </c>
      <c r="J436" s="527">
        <v>1159</v>
      </c>
      <c r="K436" s="534"/>
      <c r="L436" s="527" t="s">
        <v>2557</v>
      </c>
    </row>
    <row r="437" spans="1:12" ht="45" x14ac:dyDescent="0.25">
      <c r="A437" s="527">
        <v>26</v>
      </c>
      <c r="B437" s="528" t="s">
        <v>2300</v>
      </c>
      <c r="C437" s="529" t="s">
        <v>59</v>
      </c>
      <c r="D437" s="530">
        <v>5.6173231528842109</v>
      </c>
      <c r="E437" s="531">
        <v>0.29166666666666669</v>
      </c>
      <c r="F437" s="532">
        <v>18</v>
      </c>
      <c r="G437" s="531">
        <v>0.66666666666666663</v>
      </c>
      <c r="H437" s="532">
        <f t="shared" si="15"/>
        <v>18</v>
      </c>
      <c r="I437" s="527">
        <v>540</v>
      </c>
      <c r="J437" s="527">
        <v>7685</v>
      </c>
      <c r="K437" s="534"/>
      <c r="L437" s="527" t="s">
        <v>2558</v>
      </c>
    </row>
    <row r="438" spans="1:12" ht="30" x14ac:dyDescent="0.25">
      <c r="A438" s="527">
        <v>27</v>
      </c>
      <c r="B438" s="528" t="s">
        <v>2301</v>
      </c>
      <c r="C438" s="529" t="s">
        <v>59</v>
      </c>
      <c r="D438" s="530">
        <v>0.54128601503157903</v>
      </c>
      <c r="E438" s="531">
        <v>0.29166666666666669</v>
      </c>
      <c r="F438" s="532">
        <v>18</v>
      </c>
      <c r="G438" s="531">
        <v>0.66666666666666663</v>
      </c>
      <c r="H438" s="532">
        <f t="shared" si="15"/>
        <v>18</v>
      </c>
      <c r="I438" s="527">
        <v>540</v>
      </c>
      <c r="J438" s="527">
        <v>894</v>
      </c>
      <c r="K438" s="534"/>
      <c r="L438" s="527" t="s">
        <v>2559</v>
      </c>
    </row>
    <row r="439" spans="1:12" ht="30" x14ac:dyDescent="0.25">
      <c r="A439" s="527">
        <v>28</v>
      </c>
      <c r="B439" s="528" t="s">
        <v>2189</v>
      </c>
      <c r="C439" s="529" t="s">
        <v>1909</v>
      </c>
      <c r="D439" s="530">
        <v>7.245259437333333</v>
      </c>
      <c r="E439" s="531">
        <v>0.3125</v>
      </c>
      <c r="F439" s="532">
        <v>18</v>
      </c>
      <c r="G439" s="531">
        <v>0.66666666666666663</v>
      </c>
      <c r="H439" s="532">
        <f t="shared" si="15"/>
        <v>18</v>
      </c>
      <c r="I439" s="527">
        <v>510</v>
      </c>
      <c r="J439" s="527">
        <v>3851</v>
      </c>
      <c r="K439" s="534"/>
      <c r="L439" s="527" t="s">
        <v>2429</v>
      </c>
    </row>
    <row r="440" spans="1:12" ht="75" x14ac:dyDescent="0.25">
      <c r="A440" s="527">
        <v>29</v>
      </c>
      <c r="B440" s="528" t="s">
        <v>2302</v>
      </c>
      <c r="C440" s="529" t="s">
        <v>60</v>
      </c>
      <c r="D440" s="530">
        <v>3.4624697188</v>
      </c>
      <c r="E440" s="531">
        <v>0.3125</v>
      </c>
      <c r="F440" s="532">
        <v>18</v>
      </c>
      <c r="G440" s="531">
        <v>0.5</v>
      </c>
      <c r="H440" s="532">
        <f t="shared" si="15"/>
        <v>18</v>
      </c>
      <c r="I440" s="527">
        <v>270</v>
      </c>
      <c r="J440" s="527">
        <v>1057</v>
      </c>
      <c r="K440" s="534"/>
      <c r="L440" s="527" t="s">
        <v>2560</v>
      </c>
    </row>
    <row r="441" spans="1:12" ht="45" x14ac:dyDescent="0.25">
      <c r="A441" s="527">
        <v>30</v>
      </c>
      <c r="B441" s="528" t="s">
        <v>2303</v>
      </c>
      <c r="C441" s="529" t="s">
        <v>60</v>
      </c>
      <c r="D441" s="530">
        <v>1.4431201778666665</v>
      </c>
      <c r="E441" s="531">
        <v>0.3125</v>
      </c>
      <c r="F441" s="532">
        <v>18</v>
      </c>
      <c r="G441" s="531">
        <v>0.5</v>
      </c>
      <c r="H441" s="532">
        <f t="shared" si="15"/>
        <v>18</v>
      </c>
      <c r="I441" s="527">
        <v>270</v>
      </c>
      <c r="J441" s="527">
        <v>2888</v>
      </c>
      <c r="K441" s="534"/>
      <c r="L441" s="527" t="s">
        <v>2561</v>
      </c>
    </row>
    <row r="442" spans="1:12" x14ac:dyDescent="0.25">
      <c r="A442" s="527">
        <v>31</v>
      </c>
      <c r="B442" s="528" t="s">
        <v>2191</v>
      </c>
      <c r="C442" s="529" t="s">
        <v>60</v>
      </c>
      <c r="D442" s="530">
        <v>5</v>
      </c>
      <c r="E442" s="531">
        <v>0.3125</v>
      </c>
      <c r="F442" s="532">
        <v>18</v>
      </c>
      <c r="G442" s="531">
        <v>0.66666666666666663</v>
      </c>
      <c r="H442" s="532">
        <f t="shared" si="15"/>
        <v>18</v>
      </c>
      <c r="I442" s="527">
        <v>510</v>
      </c>
      <c r="J442" s="527">
        <v>1</v>
      </c>
      <c r="K442" s="534"/>
      <c r="L442" s="527" t="s">
        <v>2432</v>
      </c>
    </row>
    <row r="443" spans="1:12" ht="30" x14ac:dyDescent="0.25">
      <c r="A443" s="527">
        <v>32</v>
      </c>
      <c r="B443" s="528" t="s">
        <v>2192</v>
      </c>
      <c r="C443" s="529" t="s">
        <v>59</v>
      </c>
      <c r="D443" s="530">
        <v>3.9</v>
      </c>
      <c r="E443" s="531">
        <v>0.29166666666666669</v>
      </c>
      <c r="F443" s="532">
        <v>18</v>
      </c>
      <c r="G443" s="531">
        <v>0.99930555555555556</v>
      </c>
      <c r="H443" s="532">
        <f t="shared" si="15"/>
        <v>18</v>
      </c>
      <c r="I443" s="527">
        <v>1019</v>
      </c>
      <c r="J443" s="527">
        <v>0</v>
      </c>
      <c r="K443" s="534"/>
      <c r="L443" s="527" t="s">
        <v>2433</v>
      </c>
    </row>
    <row r="444" spans="1:12" s="542" customFormat="1" ht="25.5" customHeight="1" x14ac:dyDescent="0.2">
      <c r="A444" s="535"/>
      <c r="B444" s="536" t="s">
        <v>1865</v>
      </c>
      <c r="C444" s="537"/>
      <c r="D444" s="538">
        <f>SUM(D412:D443)</f>
        <v>118.18227987691026</v>
      </c>
      <c r="E444" s="539"/>
      <c r="F444" s="540"/>
      <c r="G444" s="539"/>
      <c r="H444" s="540"/>
      <c r="I444" s="535"/>
      <c r="J444" s="535"/>
      <c r="K444" s="541"/>
      <c r="L444" s="539"/>
    </row>
    <row r="445" spans="1:12" s="571" customFormat="1" ht="27.75" customHeight="1" x14ac:dyDescent="0.25">
      <c r="A445" s="570" t="s">
        <v>2394</v>
      </c>
      <c r="B445" s="570"/>
      <c r="C445" s="570"/>
      <c r="D445" s="570"/>
      <c r="E445" s="570"/>
      <c r="F445" s="570"/>
      <c r="G445" s="570"/>
      <c r="H445" s="570"/>
      <c r="I445" s="572"/>
      <c r="J445" s="570"/>
      <c r="K445" s="570"/>
      <c r="L445" s="570"/>
    </row>
    <row r="446" spans="1:12" ht="45" x14ac:dyDescent="0.25">
      <c r="A446" s="527">
        <v>1</v>
      </c>
      <c r="B446" s="528" t="s">
        <v>2304</v>
      </c>
      <c r="C446" s="529" t="s">
        <v>60</v>
      </c>
      <c r="D446" s="530">
        <v>1.3583607375058826</v>
      </c>
      <c r="E446" s="531">
        <v>0.66666666666666663</v>
      </c>
      <c r="F446" s="532">
        <v>18</v>
      </c>
      <c r="G446" s="531">
        <v>0.99930555555555556</v>
      </c>
      <c r="H446" s="532">
        <f t="shared" ref="H446" si="16">+F446</f>
        <v>18</v>
      </c>
      <c r="I446" s="527">
        <v>479</v>
      </c>
      <c r="J446" s="527">
        <v>430</v>
      </c>
      <c r="K446" s="534" t="s">
        <v>2508</v>
      </c>
      <c r="L446" s="527" t="s">
        <v>2605</v>
      </c>
    </row>
    <row r="447" spans="1:12" ht="45" x14ac:dyDescent="0.25">
      <c r="A447" s="527">
        <v>2</v>
      </c>
      <c r="B447" s="528" t="s">
        <v>2305</v>
      </c>
      <c r="C447" s="529" t="s">
        <v>57</v>
      </c>
      <c r="D447" s="530">
        <v>5.4168151730196072</v>
      </c>
      <c r="E447" s="531">
        <v>0.66666666666666663</v>
      </c>
      <c r="F447" s="532">
        <v>18</v>
      </c>
      <c r="G447" s="531">
        <v>0.99930555555555556</v>
      </c>
      <c r="H447" s="532">
        <f t="shared" si="15"/>
        <v>18</v>
      </c>
      <c r="I447" s="527">
        <v>479</v>
      </c>
      <c r="J447" s="527">
        <v>2917</v>
      </c>
      <c r="K447" s="534" t="s">
        <v>2607</v>
      </c>
      <c r="L447" s="527" t="s">
        <v>2606</v>
      </c>
    </row>
    <row r="448" spans="1:12" ht="75" x14ac:dyDescent="0.25">
      <c r="A448" s="527">
        <v>3</v>
      </c>
      <c r="B448" s="528" t="s">
        <v>2306</v>
      </c>
      <c r="C448" s="529" t="s">
        <v>2073</v>
      </c>
      <c r="D448" s="530">
        <v>4.134507632</v>
      </c>
      <c r="E448" s="531">
        <v>0.66666666666666663</v>
      </c>
      <c r="F448" s="532">
        <v>18</v>
      </c>
      <c r="G448" s="531">
        <v>0.99930555555555556</v>
      </c>
      <c r="H448" s="532">
        <f t="shared" si="15"/>
        <v>18</v>
      </c>
      <c r="I448" s="527">
        <v>479</v>
      </c>
      <c r="J448" s="527">
        <v>2887</v>
      </c>
      <c r="K448" s="534" t="s">
        <v>2609</v>
      </c>
      <c r="L448" s="527" t="s">
        <v>2608</v>
      </c>
    </row>
    <row r="449" spans="1:12" ht="45" x14ac:dyDescent="0.25">
      <c r="A449" s="527">
        <v>4</v>
      </c>
      <c r="B449" s="528" t="s">
        <v>2308</v>
      </c>
      <c r="C449" s="529" t="s">
        <v>61</v>
      </c>
      <c r="D449" s="530">
        <v>9.9210790115294145</v>
      </c>
      <c r="E449" s="531">
        <v>0.66666666666666663</v>
      </c>
      <c r="F449" s="532">
        <v>18</v>
      </c>
      <c r="G449" s="531">
        <v>0.99930555555555556</v>
      </c>
      <c r="H449" s="532">
        <f t="shared" si="15"/>
        <v>18</v>
      </c>
      <c r="I449" s="527">
        <v>479</v>
      </c>
      <c r="J449" s="527">
        <v>4725</v>
      </c>
      <c r="K449" s="534" t="s">
        <v>2611</v>
      </c>
      <c r="L449" s="527" t="s">
        <v>2610</v>
      </c>
    </row>
    <row r="450" spans="1:12" ht="30" x14ac:dyDescent="0.25">
      <c r="A450" s="527">
        <v>5</v>
      </c>
      <c r="B450" s="528" t="s">
        <v>2194</v>
      </c>
      <c r="C450" s="529" t="s">
        <v>61</v>
      </c>
      <c r="D450" s="530">
        <v>8</v>
      </c>
      <c r="E450" s="531">
        <v>0.66666666666666663</v>
      </c>
      <c r="F450" s="532">
        <v>18</v>
      </c>
      <c r="G450" s="531">
        <v>0.29166666666666669</v>
      </c>
      <c r="H450" s="532">
        <v>19</v>
      </c>
      <c r="I450" s="527">
        <v>900</v>
      </c>
      <c r="J450" s="527">
        <v>1</v>
      </c>
      <c r="K450" s="527" t="s">
        <v>2438</v>
      </c>
      <c r="L450" s="527"/>
    </row>
    <row r="451" spans="1:12" ht="60" x14ac:dyDescent="0.25">
      <c r="A451" s="527">
        <v>6</v>
      </c>
      <c r="B451" s="528" t="s">
        <v>2309</v>
      </c>
      <c r="C451" s="529" t="s">
        <v>1926</v>
      </c>
      <c r="D451" s="530">
        <v>3.5396196135686284</v>
      </c>
      <c r="E451" s="531">
        <v>0.66666666666666663</v>
      </c>
      <c r="F451" s="532">
        <v>18</v>
      </c>
      <c r="G451" s="531">
        <v>0.99930555555555556</v>
      </c>
      <c r="H451" s="532">
        <f t="shared" ref="H451" si="17">+F451</f>
        <v>18</v>
      </c>
      <c r="I451" s="527">
        <v>479</v>
      </c>
      <c r="J451" s="527">
        <v>4061</v>
      </c>
      <c r="K451" s="534"/>
      <c r="L451" s="527" t="s">
        <v>2564</v>
      </c>
    </row>
    <row r="452" spans="1:12" ht="30" x14ac:dyDescent="0.25">
      <c r="A452" s="527">
        <v>7</v>
      </c>
      <c r="B452" s="528" t="s">
        <v>2195</v>
      </c>
      <c r="C452" s="529" t="s">
        <v>63</v>
      </c>
      <c r="D452" s="530">
        <v>3.5666666666666669</v>
      </c>
      <c r="E452" s="531">
        <v>0.66666666666666663</v>
      </c>
      <c r="F452" s="532">
        <v>18</v>
      </c>
      <c r="G452" s="531">
        <v>0.29166666666666669</v>
      </c>
      <c r="H452" s="532">
        <v>19</v>
      </c>
      <c r="I452" s="527">
        <v>900</v>
      </c>
      <c r="J452" s="527">
        <v>652</v>
      </c>
      <c r="K452" s="527" t="s">
        <v>2440</v>
      </c>
      <c r="L452" s="527"/>
    </row>
    <row r="453" spans="1:12" ht="45" x14ac:dyDescent="0.25">
      <c r="A453" s="527">
        <v>8</v>
      </c>
      <c r="B453" s="528" t="s">
        <v>2196</v>
      </c>
      <c r="C453" s="529" t="s">
        <v>59</v>
      </c>
      <c r="D453" s="530">
        <v>3</v>
      </c>
      <c r="E453" s="531">
        <v>0.66666666666666663</v>
      </c>
      <c r="F453" s="532">
        <v>18</v>
      </c>
      <c r="G453" s="531">
        <v>0.29166666666666669</v>
      </c>
      <c r="H453" s="532">
        <v>19</v>
      </c>
      <c r="I453" s="527">
        <v>900</v>
      </c>
      <c r="J453" s="527">
        <v>9</v>
      </c>
      <c r="K453" s="527" t="s">
        <v>2441</v>
      </c>
      <c r="L453" s="527"/>
    </row>
    <row r="454" spans="1:12" ht="30" x14ac:dyDescent="0.25">
      <c r="A454" s="527">
        <v>9</v>
      </c>
      <c r="B454" s="528" t="s">
        <v>2314</v>
      </c>
      <c r="C454" s="529" t="s">
        <v>62</v>
      </c>
      <c r="D454" s="530">
        <v>4.2738337291764701</v>
      </c>
      <c r="E454" s="531">
        <v>0.66666666666666663</v>
      </c>
      <c r="F454" s="532">
        <v>18</v>
      </c>
      <c r="G454" s="531">
        <v>0.99930555555555556</v>
      </c>
      <c r="H454" s="532">
        <f t="shared" ref="H454" si="18">+F454</f>
        <v>18</v>
      </c>
      <c r="I454" s="527">
        <v>479</v>
      </c>
      <c r="J454" s="527">
        <v>3390</v>
      </c>
      <c r="K454" s="534" t="s">
        <v>2514</v>
      </c>
      <c r="L454" s="527" t="s">
        <v>2612</v>
      </c>
    </row>
    <row r="455" spans="1:12" ht="30" x14ac:dyDescent="0.25">
      <c r="A455" s="527">
        <v>10</v>
      </c>
      <c r="B455" s="528" t="s">
        <v>2197</v>
      </c>
      <c r="C455" s="529" t="s">
        <v>60</v>
      </c>
      <c r="D455" s="530">
        <v>7.1507494764666646</v>
      </c>
      <c r="E455" s="531"/>
      <c r="F455" s="532"/>
      <c r="G455" s="531"/>
      <c r="H455" s="532"/>
      <c r="I455" s="527">
        <v>0</v>
      </c>
      <c r="J455" s="527">
        <v>0</v>
      </c>
      <c r="K455" s="527" t="s">
        <v>2443</v>
      </c>
      <c r="L455" s="527"/>
    </row>
    <row r="456" spans="1:12" ht="30" x14ac:dyDescent="0.25">
      <c r="A456" s="527">
        <v>11</v>
      </c>
      <c r="B456" s="528" t="s">
        <v>2198</v>
      </c>
      <c r="C456" s="529" t="s">
        <v>60</v>
      </c>
      <c r="D456" s="530">
        <v>1.1987902851500001</v>
      </c>
      <c r="E456" s="531"/>
      <c r="F456" s="532"/>
      <c r="G456" s="531"/>
      <c r="H456" s="532"/>
      <c r="I456" s="527">
        <v>0</v>
      </c>
      <c r="J456" s="527">
        <v>0</v>
      </c>
      <c r="K456" s="527" t="s">
        <v>2443</v>
      </c>
      <c r="L456" s="527"/>
    </row>
    <row r="457" spans="1:12" ht="60" x14ac:dyDescent="0.25">
      <c r="A457" s="527">
        <v>12</v>
      </c>
      <c r="B457" s="528" t="s">
        <v>2315</v>
      </c>
      <c r="C457" s="529" t="s">
        <v>60</v>
      </c>
      <c r="D457" s="530">
        <v>10.945299929058066</v>
      </c>
      <c r="E457" s="531">
        <v>0.66666666666666663</v>
      </c>
      <c r="F457" s="532">
        <v>18</v>
      </c>
      <c r="G457" s="531">
        <v>0.29166666666666669</v>
      </c>
      <c r="H457" s="532">
        <v>19</v>
      </c>
      <c r="I457" s="527">
        <v>900</v>
      </c>
      <c r="J457" s="527">
        <v>18</v>
      </c>
      <c r="K457" s="527" t="s">
        <v>2443</v>
      </c>
      <c r="L457" s="527"/>
    </row>
    <row r="458" spans="1:12" ht="30" x14ac:dyDescent="0.25">
      <c r="A458" s="527">
        <v>13</v>
      </c>
      <c r="B458" s="528" t="s">
        <v>2316</v>
      </c>
      <c r="C458" s="529" t="s">
        <v>60</v>
      </c>
      <c r="D458" s="530">
        <v>0.54434260998709683</v>
      </c>
      <c r="E458" s="531">
        <v>0.66666666666666663</v>
      </c>
      <c r="F458" s="532">
        <v>18</v>
      </c>
      <c r="G458" s="531">
        <v>0.29166666666666669</v>
      </c>
      <c r="H458" s="532">
        <v>19</v>
      </c>
      <c r="I458" s="527">
        <v>900</v>
      </c>
      <c r="J458" s="527">
        <v>1</v>
      </c>
      <c r="K458" s="527" t="s">
        <v>2504</v>
      </c>
      <c r="L458" s="527"/>
    </row>
    <row r="459" spans="1:12" ht="105" x14ac:dyDescent="0.25">
      <c r="A459" s="527">
        <v>14</v>
      </c>
      <c r="B459" s="528" t="s">
        <v>2317</v>
      </c>
      <c r="C459" s="529" t="s">
        <v>60</v>
      </c>
      <c r="D459" s="530">
        <v>6.6622485555268804</v>
      </c>
      <c r="E459" s="531">
        <v>0.66666666666666663</v>
      </c>
      <c r="F459" s="532">
        <v>18</v>
      </c>
      <c r="G459" s="531">
        <v>0.29166666666666669</v>
      </c>
      <c r="H459" s="532">
        <v>19</v>
      </c>
      <c r="I459" s="527">
        <v>900</v>
      </c>
      <c r="J459" s="527">
        <v>37</v>
      </c>
      <c r="K459" s="527" t="s">
        <v>2443</v>
      </c>
      <c r="L459" s="527"/>
    </row>
    <row r="460" spans="1:12" ht="30" x14ac:dyDescent="0.25">
      <c r="A460" s="527">
        <v>15</v>
      </c>
      <c r="B460" s="528" t="s">
        <v>2319</v>
      </c>
      <c r="C460" s="529" t="s">
        <v>2082</v>
      </c>
      <c r="D460" s="530">
        <v>7.1889239681806449</v>
      </c>
      <c r="E460" s="531">
        <v>0.66666666666666663</v>
      </c>
      <c r="F460" s="532">
        <v>18</v>
      </c>
      <c r="G460" s="531">
        <v>0.29166666666666669</v>
      </c>
      <c r="H460" s="532">
        <v>19</v>
      </c>
      <c r="I460" s="527">
        <v>900</v>
      </c>
      <c r="J460" s="527">
        <v>51</v>
      </c>
      <c r="K460" s="527" t="s">
        <v>2498</v>
      </c>
      <c r="L460" s="527"/>
    </row>
    <row r="461" spans="1:12" ht="45" x14ac:dyDescent="0.25">
      <c r="A461" s="527">
        <v>16</v>
      </c>
      <c r="B461" s="528" t="s">
        <v>2320</v>
      </c>
      <c r="C461" s="529" t="s">
        <v>64</v>
      </c>
      <c r="D461" s="530">
        <v>3.4013433168258072</v>
      </c>
      <c r="E461" s="531">
        <v>0.66666666666666663</v>
      </c>
      <c r="F461" s="532">
        <v>18</v>
      </c>
      <c r="G461" s="531">
        <v>0.29166666666666669</v>
      </c>
      <c r="H461" s="532">
        <v>19</v>
      </c>
      <c r="I461" s="527">
        <v>900</v>
      </c>
      <c r="J461" s="527">
        <v>1</v>
      </c>
      <c r="K461" s="527" t="s">
        <v>2505</v>
      </c>
      <c r="L461" s="527"/>
    </row>
    <row r="462" spans="1:12" ht="45" x14ac:dyDescent="0.25">
      <c r="A462" s="527">
        <v>17</v>
      </c>
      <c r="B462" s="528" t="s">
        <v>2321</v>
      </c>
      <c r="C462" s="529" t="s">
        <v>64</v>
      </c>
      <c r="D462" s="530">
        <v>6.451415648051614</v>
      </c>
      <c r="E462" s="531">
        <v>0.66666666666666663</v>
      </c>
      <c r="F462" s="532">
        <v>18</v>
      </c>
      <c r="G462" s="531">
        <v>0.29166666666666669</v>
      </c>
      <c r="H462" s="532">
        <v>19</v>
      </c>
      <c r="I462" s="527">
        <v>900</v>
      </c>
      <c r="J462" s="527">
        <v>1</v>
      </c>
      <c r="K462" s="527" t="s">
        <v>2505</v>
      </c>
      <c r="L462" s="527"/>
    </row>
    <row r="463" spans="1:12" ht="60" x14ac:dyDescent="0.25">
      <c r="A463" s="527">
        <v>18</v>
      </c>
      <c r="B463" s="528" t="s">
        <v>2322</v>
      </c>
      <c r="C463" s="529" t="s">
        <v>2082</v>
      </c>
      <c r="D463" s="530">
        <v>2.6772147949419356</v>
      </c>
      <c r="E463" s="531">
        <v>0.66666666666666663</v>
      </c>
      <c r="F463" s="532">
        <v>18</v>
      </c>
      <c r="G463" s="531">
        <v>0.29166666666666669</v>
      </c>
      <c r="H463" s="532">
        <v>19</v>
      </c>
      <c r="I463" s="527">
        <v>900</v>
      </c>
      <c r="J463" s="527">
        <v>1</v>
      </c>
      <c r="K463" s="527" t="s">
        <v>2498</v>
      </c>
      <c r="L463" s="527"/>
    </row>
    <row r="464" spans="1:12" ht="45" x14ac:dyDescent="0.25">
      <c r="A464" s="527">
        <v>19</v>
      </c>
      <c r="B464" s="528" t="s">
        <v>2388</v>
      </c>
      <c r="C464" s="529" t="s">
        <v>2095</v>
      </c>
      <c r="D464" s="530">
        <v>2</v>
      </c>
      <c r="E464" s="531">
        <v>0.66666666666666663</v>
      </c>
      <c r="F464" s="532">
        <v>18</v>
      </c>
      <c r="G464" s="531">
        <v>0.29166666666666669</v>
      </c>
      <c r="H464" s="532">
        <v>19</v>
      </c>
      <c r="I464" s="527">
        <v>900</v>
      </c>
      <c r="J464" s="527">
        <v>1</v>
      </c>
      <c r="K464" s="527" t="s">
        <v>2499</v>
      </c>
      <c r="L464" s="527"/>
    </row>
    <row r="465" spans="1:12" ht="30" x14ac:dyDescent="0.25">
      <c r="A465" s="527">
        <v>20</v>
      </c>
      <c r="B465" s="528" t="s">
        <v>2324</v>
      </c>
      <c r="C465" s="529" t="s">
        <v>2089</v>
      </c>
      <c r="D465" s="530">
        <v>6.4000000000000012</v>
      </c>
      <c r="E465" s="531">
        <v>0.66666666666666663</v>
      </c>
      <c r="F465" s="532">
        <v>18</v>
      </c>
      <c r="G465" s="531">
        <v>0.99930555555555556</v>
      </c>
      <c r="H465" s="532">
        <v>18</v>
      </c>
      <c r="I465" s="527">
        <v>479</v>
      </c>
      <c r="J465" s="527">
        <v>1</v>
      </c>
      <c r="K465" s="527" t="s">
        <v>2448</v>
      </c>
      <c r="L465" s="527"/>
    </row>
    <row r="466" spans="1:12" ht="60" x14ac:dyDescent="0.25">
      <c r="A466" s="527">
        <v>21</v>
      </c>
      <c r="B466" s="528" t="s">
        <v>2325</v>
      </c>
      <c r="C466" s="529" t="s">
        <v>2090</v>
      </c>
      <c r="D466" s="530">
        <v>5.3533505504313723</v>
      </c>
      <c r="E466" s="531">
        <v>0.66666666666666663</v>
      </c>
      <c r="F466" s="532">
        <v>18</v>
      </c>
      <c r="G466" s="531">
        <v>0.99930555555555556</v>
      </c>
      <c r="H466" s="532">
        <v>18</v>
      </c>
      <c r="I466" s="527">
        <v>479</v>
      </c>
      <c r="J466" s="527">
        <v>2</v>
      </c>
      <c r="K466" s="527" t="s">
        <v>2449</v>
      </c>
      <c r="L466" s="527"/>
    </row>
    <row r="467" spans="1:12" ht="30" x14ac:dyDescent="0.25">
      <c r="A467" s="527">
        <v>22</v>
      </c>
      <c r="B467" s="528" t="s">
        <v>2389</v>
      </c>
      <c r="C467" s="529" t="s">
        <v>2091</v>
      </c>
      <c r="D467" s="530">
        <v>5.9408201987833342</v>
      </c>
      <c r="E467" s="531"/>
      <c r="F467" s="532"/>
      <c r="G467" s="531"/>
      <c r="H467" s="532"/>
      <c r="I467" s="527">
        <v>0</v>
      </c>
      <c r="J467" s="527">
        <v>0</v>
      </c>
      <c r="K467" s="527" t="s">
        <v>2443</v>
      </c>
      <c r="L467" s="527"/>
    </row>
    <row r="468" spans="1:12" ht="30" x14ac:dyDescent="0.25">
      <c r="A468" s="527">
        <v>23</v>
      </c>
      <c r="B468" s="528" t="s">
        <v>2381</v>
      </c>
      <c r="C468" s="529" t="s">
        <v>2092</v>
      </c>
      <c r="D468" s="530">
        <v>2.3873020009904762</v>
      </c>
      <c r="E468" s="531">
        <v>0.66666666666666663</v>
      </c>
      <c r="F468" s="532">
        <v>18</v>
      </c>
      <c r="G468" s="531">
        <v>0.29166666666666669</v>
      </c>
      <c r="H468" s="532">
        <v>19</v>
      </c>
      <c r="I468" s="527">
        <v>900</v>
      </c>
      <c r="J468" s="527">
        <v>1</v>
      </c>
      <c r="K468" s="527" t="s">
        <v>2451</v>
      </c>
      <c r="L468" s="527"/>
    </row>
    <row r="469" spans="1:12" ht="30" x14ac:dyDescent="0.25">
      <c r="A469" s="527">
        <v>24</v>
      </c>
      <c r="B469" s="528" t="s">
        <v>2327</v>
      </c>
      <c r="C469" s="529" t="s">
        <v>2097</v>
      </c>
      <c r="D469" s="530">
        <v>0.33333333333333326</v>
      </c>
      <c r="E469" s="531">
        <v>0.66666666666666663</v>
      </c>
      <c r="F469" s="532">
        <v>18</v>
      </c>
      <c r="G469" s="531">
        <v>0.99930555555555556</v>
      </c>
      <c r="H469" s="532">
        <v>18</v>
      </c>
      <c r="I469" s="527">
        <v>479</v>
      </c>
      <c r="J469" s="527">
        <v>1</v>
      </c>
      <c r="K469" s="527" t="s">
        <v>2452</v>
      </c>
      <c r="L469" s="527"/>
    </row>
    <row r="470" spans="1:12" x14ac:dyDescent="0.25">
      <c r="A470" s="527">
        <v>25</v>
      </c>
      <c r="B470" s="528" t="s">
        <v>2328</v>
      </c>
      <c r="C470" s="529" t="s">
        <v>2098</v>
      </c>
      <c r="D470" s="530">
        <v>3.6666666666666683</v>
      </c>
      <c r="E470" s="531">
        <v>0.66666666666666663</v>
      </c>
      <c r="F470" s="532">
        <v>18</v>
      </c>
      <c r="G470" s="531">
        <v>0.29166666666666669</v>
      </c>
      <c r="H470" s="532">
        <v>19</v>
      </c>
      <c r="I470" s="527">
        <v>900</v>
      </c>
      <c r="J470" s="527">
        <v>1</v>
      </c>
      <c r="K470" s="527" t="s">
        <v>2098</v>
      </c>
      <c r="L470" s="527"/>
    </row>
    <row r="471" spans="1:12" ht="75" x14ac:dyDescent="0.25">
      <c r="A471" s="527">
        <v>26</v>
      </c>
      <c r="B471" s="528" t="s">
        <v>2293</v>
      </c>
      <c r="C471" s="529" t="s">
        <v>2241</v>
      </c>
      <c r="D471" s="530">
        <v>7.7615022530526314</v>
      </c>
      <c r="E471" s="531">
        <v>0.83333333333333337</v>
      </c>
      <c r="F471" s="532">
        <v>18</v>
      </c>
      <c r="G471" s="531">
        <v>0</v>
      </c>
      <c r="H471" s="532">
        <v>19</v>
      </c>
      <c r="I471" s="527">
        <v>240</v>
      </c>
      <c r="J471" s="527">
        <v>7992</v>
      </c>
      <c r="K471" s="534" t="s">
        <v>2614</v>
      </c>
      <c r="L471" s="527" t="s">
        <v>2613</v>
      </c>
    </row>
    <row r="472" spans="1:12" ht="30" x14ac:dyDescent="0.25">
      <c r="A472" s="527">
        <v>27</v>
      </c>
      <c r="B472" s="528" t="s">
        <v>2294</v>
      </c>
      <c r="C472" s="529" t="s">
        <v>61</v>
      </c>
      <c r="D472" s="530">
        <v>4.9044589760842099</v>
      </c>
      <c r="E472" s="531">
        <v>0.83333333333333337</v>
      </c>
      <c r="F472" s="532">
        <v>18</v>
      </c>
      <c r="G472" s="531">
        <v>0</v>
      </c>
      <c r="H472" s="532">
        <v>19</v>
      </c>
      <c r="I472" s="527">
        <v>240</v>
      </c>
      <c r="J472" s="527">
        <v>8091</v>
      </c>
      <c r="K472" s="534"/>
      <c r="L472" s="527" t="s">
        <v>2552</v>
      </c>
    </row>
    <row r="473" spans="1:12" s="542" customFormat="1" ht="27" customHeight="1" x14ac:dyDescent="0.2">
      <c r="A473" s="535"/>
      <c r="B473" s="536" t="s">
        <v>1865</v>
      </c>
      <c r="C473" s="537"/>
      <c r="D473" s="538">
        <f>SUM(D446:D472)</f>
        <v>128.17864512699737</v>
      </c>
      <c r="E473" s="539"/>
      <c r="F473" s="540"/>
      <c r="G473" s="539"/>
      <c r="H473" s="540"/>
      <c r="I473" s="535"/>
      <c r="J473" s="535"/>
      <c r="K473" s="541"/>
      <c r="L473" s="539"/>
    </row>
    <row r="474" spans="1:12" s="571" customFormat="1" ht="27.75" customHeight="1" x14ac:dyDescent="0.25">
      <c r="A474" s="570" t="s">
        <v>2233</v>
      </c>
      <c r="B474" s="570"/>
      <c r="C474" s="570"/>
      <c r="D474" s="570"/>
      <c r="E474" s="570"/>
      <c r="F474" s="570"/>
      <c r="G474" s="570"/>
      <c r="H474" s="570"/>
      <c r="I474" s="572"/>
      <c r="J474" s="570"/>
      <c r="K474" s="570" t="s">
        <v>2514</v>
      </c>
      <c r="L474" s="570"/>
    </row>
    <row r="475" spans="1:12" ht="42.75" customHeight="1" x14ac:dyDescent="0.25">
      <c r="A475" s="535">
        <v>1</v>
      </c>
      <c r="B475" s="543" t="s">
        <v>147</v>
      </c>
      <c r="C475" s="527" t="s">
        <v>148</v>
      </c>
      <c r="D475" s="527">
        <v>25</v>
      </c>
      <c r="E475" s="531">
        <v>0.29166666666666669</v>
      </c>
      <c r="F475" s="532">
        <v>19</v>
      </c>
      <c r="G475" s="531">
        <v>4.1666666666666664E-2</v>
      </c>
      <c r="H475" s="532">
        <v>20</v>
      </c>
      <c r="I475" s="540"/>
      <c r="J475" s="568"/>
      <c r="K475" s="545"/>
      <c r="L475" s="569"/>
    </row>
    <row r="476" spans="1:12" ht="30.75" customHeight="1" x14ac:dyDescent="0.25">
      <c r="A476" s="535">
        <v>2</v>
      </c>
      <c r="B476" s="541" t="s">
        <v>2152</v>
      </c>
      <c r="C476" s="541"/>
      <c r="D476" s="541"/>
      <c r="E476" s="541"/>
      <c r="F476" s="541"/>
      <c r="G476" s="541"/>
      <c r="H476" s="541"/>
      <c r="I476" s="535"/>
      <c r="J476" s="541"/>
      <c r="K476" s="541"/>
      <c r="L476" s="541"/>
    </row>
    <row r="477" spans="1:12" s="571" customFormat="1" ht="27.75" customHeight="1" x14ac:dyDescent="0.25">
      <c r="A477" s="570" t="s">
        <v>2234</v>
      </c>
      <c r="B477" s="570"/>
      <c r="C477" s="570"/>
      <c r="D477" s="570"/>
      <c r="E477" s="570"/>
      <c r="F477" s="570"/>
      <c r="G477" s="570"/>
      <c r="H477" s="570"/>
      <c r="I477" s="572"/>
      <c r="J477" s="570"/>
      <c r="K477" s="570"/>
      <c r="L477" s="570"/>
    </row>
    <row r="478" spans="1:12" ht="60" x14ac:dyDescent="0.25">
      <c r="A478" s="527">
        <v>1</v>
      </c>
      <c r="B478" s="528" t="s">
        <v>2334</v>
      </c>
      <c r="C478" s="529" t="s">
        <v>60</v>
      </c>
      <c r="D478" s="546">
        <v>2.1896511418666664</v>
      </c>
      <c r="E478" s="531">
        <v>0.3125</v>
      </c>
      <c r="F478" s="532">
        <v>19</v>
      </c>
      <c r="G478" s="531">
        <v>0.5</v>
      </c>
      <c r="H478" s="532">
        <f t="shared" ref="H478:H511" si="19">+F478</f>
        <v>19</v>
      </c>
      <c r="I478" s="527">
        <v>270</v>
      </c>
      <c r="J478" s="527">
        <v>2390</v>
      </c>
      <c r="K478" s="534"/>
      <c r="L478" s="527" t="s">
        <v>2565</v>
      </c>
    </row>
    <row r="479" spans="1:12" ht="75" x14ac:dyDescent="0.25">
      <c r="A479" s="527">
        <v>2</v>
      </c>
      <c r="B479" s="528" t="s">
        <v>2335</v>
      </c>
      <c r="C479" s="529" t="s">
        <v>60</v>
      </c>
      <c r="D479" s="546">
        <v>0.82177312120000001</v>
      </c>
      <c r="E479" s="531">
        <v>0.3125</v>
      </c>
      <c r="F479" s="532">
        <v>19</v>
      </c>
      <c r="G479" s="531">
        <v>0.5</v>
      </c>
      <c r="H479" s="532">
        <f t="shared" si="19"/>
        <v>19</v>
      </c>
      <c r="I479" s="527">
        <v>270</v>
      </c>
      <c r="J479" s="527">
        <v>1173</v>
      </c>
      <c r="K479" s="534"/>
      <c r="L479" s="527" t="s">
        <v>2566</v>
      </c>
    </row>
    <row r="480" spans="1:12" ht="45" x14ac:dyDescent="0.25">
      <c r="A480" s="527">
        <v>3</v>
      </c>
      <c r="B480" s="528" t="s">
        <v>2336</v>
      </c>
      <c r="C480" s="529" t="s">
        <v>60</v>
      </c>
      <c r="D480" s="546">
        <v>1.7034615793600001</v>
      </c>
      <c r="E480" s="531">
        <v>0.3125</v>
      </c>
      <c r="F480" s="532">
        <v>19</v>
      </c>
      <c r="G480" s="531">
        <v>0.5</v>
      </c>
      <c r="H480" s="532">
        <f t="shared" si="19"/>
        <v>19</v>
      </c>
      <c r="I480" s="527">
        <v>270</v>
      </c>
      <c r="J480" s="527">
        <v>1986</v>
      </c>
      <c r="K480" s="534"/>
      <c r="L480" s="527" t="s">
        <v>2567</v>
      </c>
    </row>
    <row r="481" spans="1:12" ht="45" x14ac:dyDescent="0.25">
      <c r="A481" s="527">
        <v>4</v>
      </c>
      <c r="B481" s="528" t="s">
        <v>2337</v>
      </c>
      <c r="C481" s="529" t="s">
        <v>60</v>
      </c>
      <c r="D481" s="546">
        <v>9.3106160945454537</v>
      </c>
      <c r="E481" s="531">
        <v>0.41666666666666669</v>
      </c>
      <c r="F481" s="532">
        <v>19</v>
      </c>
      <c r="G481" s="531">
        <v>0.625</v>
      </c>
      <c r="H481" s="532">
        <f t="shared" si="19"/>
        <v>19</v>
      </c>
      <c r="I481" s="527">
        <v>300</v>
      </c>
      <c r="J481" s="527">
        <v>2285</v>
      </c>
      <c r="K481" s="534"/>
      <c r="L481" s="527" t="s">
        <v>2457</v>
      </c>
    </row>
    <row r="482" spans="1:12" ht="30" x14ac:dyDescent="0.25">
      <c r="A482" s="527">
        <v>5</v>
      </c>
      <c r="B482" s="528" t="s">
        <v>2135</v>
      </c>
      <c r="C482" s="529" t="s">
        <v>60</v>
      </c>
      <c r="D482" s="546">
        <v>2.4482230059200001</v>
      </c>
      <c r="E482" s="531">
        <v>0.3125</v>
      </c>
      <c r="F482" s="532">
        <v>19</v>
      </c>
      <c r="G482" s="531">
        <v>0.5</v>
      </c>
      <c r="H482" s="532">
        <f t="shared" si="19"/>
        <v>19</v>
      </c>
      <c r="I482" s="527">
        <v>270</v>
      </c>
      <c r="J482" s="527">
        <v>0</v>
      </c>
      <c r="K482" s="534"/>
      <c r="L482" s="527" t="s">
        <v>2458</v>
      </c>
    </row>
    <row r="483" spans="1:12" ht="30" x14ac:dyDescent="0.25">
      <c r="A483" s="527">
        <v>6</v>
      </c>
      <c r="B483" s="528" t="s">
        <v>2209</v>
      </c>
      <c r="C483" s="529" t="s">
        <v>60</v>
      </c>
      <c r="D483" s="546">
        <v>5.0999999999999996</v>
      </c>
      <c r="E483" s="531">
        <v>0.41666666666666669</v>
      </c>
      <c r="F483" s="532">
        <v>19</v>
      </c>
      <c r="G483" s="531">
        <v>0.66666666666666663</v>
      </c>
      <c r="H483" s="532">
        <f t="shared" si="19"/>
        <v>19</v>
      </c>
      <c r="I483" s="527">
        <v>360</v>
      </c>
      <c r="J483" s="527">
        <v>0</v>
      </c>
      <c r="K483" s="534"/>
      <c r="L483" s="527" t="s">
        <v>2459</v>
      </c>
    </row>
    <row r="484" spans="1:12" ht="30" x14ac:dyDescent="0.25">
      <c r="A484" s="527">
        <v>7</v>
      </c>
      <c r="B484" s="528" t="s">
        <v>2339</v>
      </c>
      <c r="C484" s="529" t="s">
        <v>60</v>
      </c>
      <c r="D484" s="546">
        <v>3.9</v>
      </c>
      <c r="E484" s="531">
        <v>0.41666666666666669</v>
      </c>
      <c r="F484" s="532">
        <v>19</v>
      </c>
      <c r="G484" s="531">
        <v>0.66666666666666663</v>
      </c>
      <c r="H484" s="532">
        <f t="shared" si="19"/>
        <v>19</v>
      </c>
      <c r="I484" s="527">
        <v>360</v>
      </c>
      <c r="J484" s="527">
        <v>2512</v>
      </c>
      <c r="K484" s="534"/>
      <c r="L484" s="527" t="s">
        <v>2460</v>
      </c>
    </row>
    <row r="485" spans="1:12" ht="105" x14ac:dyDescent="0.25">
      <c r="A485" s="527">
        <v>8</v>
      </c>
      <c r="B485" s="528" t="s">
        <v>2338</v>
      </c>
      <c r="C485" s="529" t="s">
        <v>2244</v>
      </c>
      <c r="D485" s="546">
        <v>7.9783981440740757</v>
      </c>
      <c r="E485" s="531">
        <v>0.3125</v>
      </c>
      <c r="F485" s="532">
        <v>19</v>
      </c>
      <c r="G485" s="531">
        <v>0.66666666666666663</v>
      </c>
      <c r="H485" s="532">
        <f t="shared" si="19"/>
        <v>19</v>
      </c>
      <c r="I485" s="527">
        <v>510</v>
      </c>
      <c r="J485" s="527">
        <v>14253</v>
      </c>
      <c r="K485" s="534"/>
      <c r="L485" s="527" t="s">
        <v>2568</v>
      </c>
    </row>
    <row r="486" spans="1:12" ht="60" x14ac:dyDescent="0.25">
      <c r="A486" s="527">
        <v>9</v>
      </c>
      <c r="B486" s="528" t="s">
        <v>2341</v>
      </c>
      <c r="C486" s="529" t="s">
        <v>1</v>
      </c>
      <c r="D486" s="546">
        <v>2.4809788756078426</v>
      </c>
      <c r="E486" s="531">
        <v>0.3125</v>
      </c>
      <c r="F486" s="532">
        <v>19</v>
      </c>
      <c r="G486" s="531">
        <v>0.66666666666666663</v>
      </c>
      <c r="H486" s="532">
        <f t="shared" si="19"/>
        <v>19</v>
      </c>
      <c r="I486" s="527">
        <v>510</v>
      </c>
      <c r="J486" s="527">
        <v>4381</v>
      </c>
      <c r="K486" s="534"/>
      <c r="L486" s="529" t="s">
        <v>2569</v>
      </c>
    </row>
    <row r="487" spans="1:12" ht="30" x14ac:dyDescent="0.25">
      <c r="A487" s="527">
        <v>10</v>
      </c>
      <c r="B487" s="528" t="s">
        <v>2342</v>
      </c>
      <c r="C487" s="529" t="s">
        <v>1</v>
      </c>
      <c r="D487" s="546">
        <v>1.0179300155789472</v>
      </c>
      <c r="E487" s="531">
        <v>0.3125</v>
      </c>
      <c r="F487" s="532">
        <v>19</v>
      </c>
      <c r="G487" s="531">
        <v>0.99930555555555556</v>
      </c>
      <c r="H487" s="532">
        <f t="shared" si="19"/>
        <v>19</v>
      </c>
      <c r="I487" s="527">
        <v>989</v>
      </c>
      <c r="J487" s="527">
        <v>1289</v>
      </c>
      <c r="K487" s="534"/>
      <c r="L487" s="527" t="s">
        <v>2570</v>
      </c>
    </row>
    <row r="488" spans="1:12" ht="60" x14ac:dyDescent="0.25">
      <c r="A488" s="527">
        <v>11</v>
      </c>
      <c r="B488" s="528" t="s">
        <v>2343</v>
      </c>
      <c r="C488" s="529" t="s">
        <v>1</v>
      </c>
      <c r="D488" s="546">
        <v>2.6582022096470586</v>
      </c>
      <c r="E488" s="531">
        <v>0.3125</v>
      </c>
      <c r="F488" s="532">
        <v>19</v>
      </c>
      <c r="G488" s="531">
        <v>0.99930555555555556</v>
      </c>
      <c r="H488" s="532">
        <f t="shared" si="19"/>
        <v>19</v>
      </c>
      <c r="I488" s="527">
        <v>989</v>
      </c>
      <c r="J488" s="527">
        <v>3105</v>
      </c>
      <c r="K488" s="534"/>
      <c r="L488" s="527" t="s">
        <v>2571</v>
      </c>
    </row>
    <row r="489" spans="1:12" ht="60" x14ac:dyDescent="0.25">
      <c r="A489" s="527">
        <v>12</v>
      </c>
      <c r="B489" s="528" t="s">
        <v>2344</v>
      </c>
      <c r="C489" s="529" t="s">
        <v>1</v>
      </c>
      <c r="D489" s="546">
        <v>2.5837584706666665</v>
      </c>
      <c r="E489" s="531">
        <v>0.3125</v>
      </c>
      <c r="F489" s="532">
        <v>19</v>
      </c>
      <c r="G489" s="531">
        <v>0.5</v>
      </c>
      <c r="H489" s="532">
        <f t="shared" si="19"/>
        <v>19</v>
      </c>
      <c r="I489" s="527">
        <v>270</v>
      </c>
      <c r="J489" s="527">
        <v>4020</v>
      </c>
      <c r="K489" s="534"/>
      <c r="L489" s="527" t="s">
        <v>2572</v>
      </c>
    </row>
    <row r="490" spans="1:12" ht="45" x14ac:dyDescent="0.25">
      <c r="A490" s="527">
        <v>13</v>
      </c>
      <c r="B490" s="528" t="s">
        <v>2345</v>
      </c>
      <c r="C490" s="529" t="s">
        <v>1</v>
      </c>
      <c r="D490" s="546">
        <v>2.3853535352982456</v>
      </c>
      <c r="E490" s="531">
        <v>0.29166666666666669</v>
      </c>
      <c r="F490" s="532">
        <v>19</v>
      </c>
      <c r="G490" s="531">
        <v>0.66666666666666663</v>
      </c>
      <c r="H490" s="532">
        <f t="shared" si="19"/>
        <v>19</v>
      </c>
      <c r="I490" s="527">
        <v>540</v>
      </c>
      <c r="J490" s="527">
        <v>2650</v>
      </c>
      <c r="K490" s="534"/>
      <c r="L490" s="527" t="s">
        <v>2573</v>
      </c>
    </row>
    <row r="491" spans="1:12" ht="75" x14ac:dyDescent="0.25">
      <c r="A491" s="527">
        <v>14</v>
      </c>
      <c r="B491" s="528" t="s">
        <v>2347</v>
      </c>
      <c r="C491" s="529" t="s">
        <v>2025</v>
      </c>
      <c r="D491" s="546">
        <v>9.5147133163294093</v>
      </c>
      <c r="E491" s="531">
        <v>0.29166666666666669</v>
      </c>
      <c r="F491" s="532">
        <v>19</v>
      </c>
      <c r="G491" s="531">
        <v>0.66666666666666663</v>
      </c>
      <c r="H491" s="532">
        <f t="shared" si="19"/>
        <v>19</v>
      </c>
      <c r="I491" s="527">
        <v>540</v>
      </c>
      <c r="J491" s="527">
        <v>10483</v>
      </c>
      <c r="K491" s="534"/>
      <c r="L491" s="527" t="s">
        <v>2575</v>
      </c>
    </row>
    <row r="492" spans="1:12" ht="90" x14ac:dyDescent="0.25">
      <c r="A492" s="527">
        <v>15</v>
      </c>
      <c r="B492" s="528" t="s">
        <v>2348</v>
      </c>
      <c r="C492" s="529" t="s">
        <v>2245</v>
      </c>
      <c r="D492" s="546">
        <v>4.9491938225925933</v>
      </c>
      <c r="E492" s="531">
        <v>0.29166666666666669</v>
      </c>
      <c r="F492" s="532">
        <v>19</v>
      </c>
      <c r="G492" s="531">
        <v>0.66666666666666663</v>
      </c>
      <c r="H492" s="532">
        <f t="shared" si="19"/>
        <v>19</v>
      </c>
      <c r="I492" s="527">
        <v>540</v>
      </c>
      <c r="J492" s="527">
        <v>2150</v>
      </c>
      <c r="K492" s="534" t="s">
        <v>2616</v>
      </c>
      <c r="L492" s="527" t="s">
        <v>2615</v>
      </c>
    </row>
    <row r="493" spans="1:12" ht="45" x14ac:dyDescent="0.25">
      <c r="A493" s="527">
        <v>16</v>
      </c>
      <c r="B493" s="528" t="s">
        <v>2349</v>
      </c>
      <c r="C493" s="529" t="s">
        <v>59</v>
      </c>
      <c r="D493" s="546">
        <v>1.0839802199215682</v>
      </c>
      <c r="E493" s="531">
        <v>0.29166666666666669</v>
      </c>
      <c r="F493" s="532">
        <v>19</v>
      </c>
      <c r="G493" s="531">
        <v>0.66666666666666663</v>
      </c>
      <c r="H493" s="532">
        <f t="shared" si="19"/>
        <v>19</v>
      </c>
      <c r="I493" s="527">
        <v>540</v>
      </c>
      <c r="J493" s="527">
        <v>1272</v>
      </c>
      <c r="K493" s="534"/>
      <c r="L493" s="527" t="s">
        <v>2471</v>
      </c>
    </row>
    <row r="494" spans="1:12" ht="30" x14ac:dyDescent="0.25">
      <c r="A494" s="527">
        <v>17</v>
      </c>
      <c r="B494" s="528" t="s">
        <v>2350</v>
      </c>
      <c r="C494" s="529" t="s">
        <v>2246</v>
      </c>
      <c r="D494" s="546">
        <v>2.5748993896470584</v>
      </c>
      <c r="E494" s="531">
        <v>0.29166666666666669</v>
      </c>
      <c r="F494" s="532">
        <v>19</v>
      </c>
      <c r="G494" s="531">
        <v>0.66666666666666663</v>
      </c>
      <c r="H494" s="532">
        <f t="shared" si="19"/>
        <v>19</v>
      </c>
      <c r="I494" s="527">
        <v>540</v>
      </c>
      <c r="J494" s="527">
        <v>1576</v>
      </c>
      <c r="K494" s="534"/>
      <c r="L494" s="527" t="s">
        <v>2576</v>
      </c>
    </row>
    <row r="495" spans="1:12" ht="75" x14ac:dyDescent="0.25">
      <c r="A495" s="527">
        <v>18</v>
      </c>
      <c r="B495" s="528" t="s">
        <v>2351</v>
      </c>
      <c r="C495" s="529" t="s">
        <v>2247</v>
      </c>
      <c r="D495" s="546">
        <v>8.2706980311578935</v>
      </c>
      <c r="E495" s="531">
        <v>0.29166666666666669</v>
      </c>
      <c r="F495" s="532">
        <v>19</v>
      </c>
      <c r="G495" s="531">
        <v>0.66666666666666663</v>
      </c>
      <c r="H495" s="532">
        <f t="shared" si="19"/>
        <v>19</v>
      </c>
      <c r="I495" s="527">
        <v>540</v>
      </c>
      <c r="J495" s="527">
        <v>5218</v>
      </c>
      <c r="K495" s="534" t="s">
        <v>2602</v>
      </c>
      <c r="L495" s="527" t="s">
        <v>2601</v>
      </c>
    </row>
    <row r="496" spans="1:12" x14ac:dyDescent="0.25">
      <c r="A496" s="527">
        <v>19</v>
      </c>
      <c r="B496" s="528" t="s">
        <v>2329</v>
      </c>
      <c r="C496" s="529" t="s">
        <v>59</v>
      </c>
      <c r="D496" s="546">
        <v>2.5</v>
      </c>
      <c r="E496" s="531">
        <v>0.29166666666666669</v>
      </c>
      <c r="F496" s="532">
        <v>19</v>
      </c>
      <c r="G496" s="531">
        <v>0.66666666666666663</v>
      </c>
      <c r="H496" s="532">
        <f t="shared" si="19"/>
        <v>19</v>
      </c>
      <c r="I496" s="527">
        <v>540</v>
      </c>
      <c r="J496" s="527">
        <v>5369</v>
      </c>
      <c r="K496" s="534"/>
      <c r="L496" s="527" t="s">
        <v>2474</v>
      </c>
    </row>
    <row r="497" spans="1:12" ht="30" x14ac:dyDescent="0.25">
      <c r="A497" s="527">
        <v>20</v>
      </c>
      <c r="B497" s="528" t="s">
        <v>2353</v>
      </c>
      <c r="C497" s="529" t="s">
        <v>64</v>
      </c>
      <c r="D497" s="546">
        <v>2.3308162893052629</v>
      </c>
      <c r="E497" s="531">
        <v>0.29166666666666669</v>
      </c>
      <c r="F497" s="532">
        <v>19</v>
      </c>
      <c r="G497" s="531">
        <v>0.66666666666666663</v>
      </c>
      <c r="H497" s="532">
        <f t="shared" si="19"/>
        <v>19</v>
      </c>
      <c r="I497" s="527">
        <v>540</v>
      </c>
      <c r="J497" s="527">
        <v>4363</v>
      </c>
      <c r="K497" s="534"/>
      <c r="L497" s="527" t="s">
        <v>2577</v>
      </c>
    </row>
    <row r="498" spans="1:12" ht="60" x14ac:dyDescent="0.25">
      <c r="A498" s="527">
        <v>21</v>
      </c>
      <c r="B498" s="528" t="s">
        <v>2354</v>
      </c>
      <c r="C498" s="529" t="s">
        <v>64</v>
      </c>
      <c r="D498" s="546">
        <v>7.6648066506947359</v>
      </c>
      <c r="E498" s="531">
        <v>0.29166666666666669</v>
      </c>
      <c r="F498" s="532">
        <v>19</v>
      </c>
      <c r="G498" s="531">
        <v>0.66666666666666663</v>
      </c>
      <c r="H498" s="532">
        <f t="shared" si="19"/>
        <v>19</v>
      </c>
      <c r="I498" s="527">
        <v>540</v>
      </c>
      <c r="J498" s="527">
        <v>6792</v>
      </c>
      <c r="K498" s="534"/>
      <c r="L498" s="527" t="s">
        <v>2578</v>
      </c>
    </row>
    <row r="499" spans="1:12" ht="60" x14ac:dyDescent="0.25">
      <c r="A499" s="527">
        <v>22</v>
      </c>
      <c r="B499" s="528" t="s">
        <v>2355</v>
      </c>
      <c r="C499" s="529" t="s">
        <v>2249</v>
      </c>
      <c r="D499" s="546">
        <v>2.3296000541176469</v>
      </c>
      <c r="E499" s="531">
        <v>0.29166666666666669</v>
      </c>
      <c r="F499" s="532">
        <v>19</v>
      </c>
      <c r="G499" s="531">
        <v>0.66666666666666663</v>
      </c>
      <c r="H499" s="532">
        <f t="shared" si="19"/>
        <v>19</v>
      </c>
      <c r="I499" s="527">
        <v>540</v>
      </c>
      <c r="J499" s="527">
        <v>3025</v>
      </c>
      <c r="K499" s="534"/>
      <c r="L499" s="527" t="s">
        <v>2579</v>
      </c>
    </row>
    <row r="500" spans="1:12" ht="60" x14ac:dyDescent="0.25">
      <c r="A500" s="527">
        <v>23</v>
      </c>
      <c r="B500" s="528" t="s">
        <v>2356</v>
      </c>
      <c r="C500" s="529" t="s">
        <v>28</v>
      </c>
      <c r="D500" s="546">
        <v>6.9912553849824581</v>
      </c>
      <c r="E500" s="531">
        <v>0.29166666666666669</v>
      </c>
      <c r="F500" s="532">
        <v>19</v>
      </c>
      <c r="G500" s="531">
        <v>0.66666666666666663</v>
      </c>
      <c r="H500" s="532">
        <f t="shared" si="19"/>
        <v>19</v>
      </c>
      <c r="I500" s="527">
        <v>540</v>
      </c>
      <c r="J500" s="527">
        <v>13850</v>
      </c>
      <c r="K500" s="534"/>
      <c r="L500" s="527" t="s">
        <v>2580</v>
      </c>
    </row>
    <row r="501" spans="1:12" ht="30" x14ac:dyDescent="0.25">
      <c r="A501" s="527">
        <v>24</v>
      </c>
      <c r="B501" s="528" t="s">
        <v>2357</v>
      </c>
      <c r="C501" s="529" t="s">
        <v>28</v>
      </c>
      <c r="D501" s="546">
        <v>0.75835198533333326</v>
      </c>
      <c r="E501" s="531">
        <v>0.29166666666666669</v>
      </c>
      <c r="F501" s="532">
        <v>19</v>
      </c>
      <c r="G501" s="531">
        <v>0.66666666666666663</v>
      </c>
      <c r="H501" s="532">
        <f t="shared" si="19"/>
        <v>19</v>
      </c>
      <c r="I501" s="527">
        <v>540</v>
      </c>
      <c r="J501" s="527">
        <v>706</v>
      </c>
      <c r="K501" s="534"/>
      <c r="L501" s="527" t="s">
        <v>2581</v>
      </c>
    </row>
    <row r="502" spans="1:12" ht="135" x14ac:dyDescent="0.25">
      <c r="A502" s="527">
        <v>25</v>
      </c>
      <c r="B502" s="528" t="s">
        <v>2358</v>
      </c>
      <c r="C502" s="529" t="s">
        <v>28</v>
      </c>
      <c r="D502" s="546">
        <v>13.681360665754386</v>
      </c>
      <c r="E502" s="531">
        <v>0.29166666666666669</v>
      </c>
      <c r="F502" s="532">
        <v>19</v>
      </c>
      <c r="G502" s="531">
        <v>0.66666666666666663</v>
      </c>
      <c r="H502" s="532">
        <f t="shared" si="19"/>
        <v>19</v>
      </c>
      <c r="I502" s="527">
        <v>540</v>
      </c>
      <c r="J502" s="527">
        <v>25962</v>
      </c>
      <c r="K502" s="534"/>
      <c r="L502" s="527" t="s">
        <v>2596</v>
      </c>
    </row>
    <row r="503" spans="1:12" ht="30" x14ac:dyDescent="0.25">
      <c r="A503" s="527">
        <v>26</v>
      </c>
      <c r="B503" s="528" t="s">
        <v>2359</v>
      </c>
      <c r="C503" s="529" t="s">
        <v>28</v>
      </c>
      <c r="D503" s="546">
        <v>2.7257268421052632</v>
      </c>
      <c r="E503" s="531">
        <v>0.29166666666666669</v>
      </c>
      <c r="F503" s="532">
        <v>19</v>
      </c>
      <c r="G503" s="531">
        <v>0.66666666666666663</v>
      </c>
      <c r="H503" s="532">
        <f t="shared" si="19"/>
        <v>19</v>
      </c>
      <c r="I503" s="527">
        <v>540</v>
      </c>
      <c r="J503" s="527">
        <v>2642</v>
      </c>
      <c r="K503" s="534"/>
      <c r="L503" s="527" t="s">
        <v>2582</v>
      </c>
    </row>
    <row r="504" spans="1:12" ht="75" x14ac:dyDescent="0.25">
      <c r="A504" s="527">
        <v>27</v>
      </c>
      <c r="B504" s="528" t="s">
        <v>2360</v>
      </c>
      <c r="C504" s="529" t="s">
        <v>168</v>
      </c>
      <c r="D504" s="546">
        <v>4.3311841930105262</v>
      </c>
      <c r="E504" s="531">
        <v>0.29166666666666669</v>
      </c>
      <c r="F504" s="532">
        <v>19</v>
      </c>
      <c r="G504" s="531">
        <v>0.66666666666666663</v>
      </c>
      <c r="H504" s="532">
        <f t="shared" si="19"/>
        <v>19</v>
      </c>
      <c r="I504" s="527">
        <v>540</v>
      </c>
      <c r="J504" s="527">
        <v>4834</v>
      </c>
      <c r="K504" s="534"/>
      <c r="L504" s="527" t="s">
        <v>2583</v>
      </c>
    </row>
    <row r="505" spans="1:12" ht="60" x14ac:dyDescent="0.25">
      <c r="A505" s="527">
        <v>28</v>
      </c>
      <c r="B505" s="528" t="s">
        <v>2361</v>
      </c>
      <c r="C505" s="529" t="s">
        <v>61</v>
      </c>
      <c r="D505" s="546">
        <v>1.9233537283137252</v>
      </c>
      <c r="E505" s="531">
        <v>0.29166666666666669</v>
      </c>
      <c r="F505" s="532">
        <v>19</v>
      </c>
      <c r="G505" s="531">
        <v>0.66666666666666663</v>
      </c>
      <c r="H505" s="532">
        <f t="shared" si="19"/>
        <v>19</v>
      </c>
      <c r="I505" s="527">
        <v>540</v>
      </c>
      <c r="J505" s="527">
        <v>1214</v>
      </c>
      <c r="K505" s="534"/>
      <c r="L505" s="527" t="s">
        <v>2584</v>
      </c>
    </row>
    <row r="506" spans="1:12" ht="45" x14ac:dyDescent="0.25">
      <c r="A506" s="527">
        <v>29</v>
      </c>
      <c r="B506" s="528" t="s">
        <v>2362</v>
      </c>
      <c r="C506" s="529" t="s">
        <v>1895</v>
      </c>
      <c r="D506" s="546">
        <v>10.235233959157895</v>
      </c>
      <c r="E506" s="531">
        <v>0.29166666666666669</v>
      </c>
      <c r="F506" s="532">
        <v>19</v>
      </c>
      <c r="G506" s="531">
        <v>0.66666666666666663</v>
      </c>
      <c r="H506" s="532">
        <f t="shared" si="19"/>
        <v>19</v>
      </c>
      <c r="I506" s="527">
        <v>540</v>
      </c>
      <c r="J506" s="527">
        <v>11842</v>
      </c>
      <c r="K506" s="534"/>
      <c r="L506" s="527" t="s">
        <v>2585</v>
      </c>
    </row>
    <row r="507" spans="1:12" ht="90" x14ac:dyDescent="0.25">
      <c r="A507" s="527">
        <v>30</v>
      </c>
      <c r="B507" s="528" t="s">
        <v>2364</v>
      </c>
      <c r="C507" s="529" t="s">
        <v>1895</v>
      </c>
      <c r="D507" s="546">
        <v>5.3412607268888888</v>
      </c>
      <c r="E507" s="531">
        <v>0.29166666666666669</v>
      </c>
      <c r="F507" s="532">
        <v>19</v>
      </c>
      <c r="G507" s="531">
        <v>0.66666666666666663</v>
      </c>
      <c r="H507" s="532">
        <f t="shared" si="19"/>
        <v>19</v>
      </c>
      <c r="I507" s="527">
        <v>540</v>
      </c>
      <c r="J507" s="527">
        <v>6599</v>
      </c>
      <c r="K507" s="534"/>
      <c r="L507" s="527" t="s">
        <v>2586</v>
      </c>
    </row>
    <row r="508" spans="1:12" ht="75" x14ac:dyDescent="0.25">
      <c r="A508" s="527">
        <v>31</v>
      </c>
      <c r="B508" s="528" t="s">
        <v>2363</v>
      </c>
      <c r="C508" s="529" t="s">
        <v>63</v>
      </c>
      <c r="D508" s="546">
        <v>4.1143849498823544</v>
      </c>
      <c r="E508" s="531">
        <v>0.29166666666666669</v>
      </c>
      <c r="F508" s="532">
        <v>19</v>
      </c>
      <c r="G508" s="531">
        <v>0.66666666666666663</v>
      </c>
      <c r="H508" s="532">
        <f t="shared" si="19"/>
        <v>19</v>
      </c>
      <c r="I508" s="527">
        <v>540</v>
      </c>
      <c r="J508" s="527">
        <v>7193</v>
      </c>
      <c r="K508" s="534"/>
      <c r="L508" s="527" t="s">
        <v>2587</v>
      </c>
    </row>
    <row r="509" spans="1:12" ht="60" x14ac:dyDescent="0.25">
      <c r="A509" s="527">
        <v>32</v>
      </c>
      <c r="B509" s="528" t="s">
        <v>2365</v>
      </c>
      <c r="C509" s="529" t="s">
        <v>63</v>
      </c>
      <c r="D509" s="546">
        <v>5.4764140169629627</v>
      </c>
      <c r="E509" s="531">
        <v>0.29166666666666669</v>
      </c>
      <c r="F509" s="532">
        <v>19</v>
      </c>
      <c r="G509" s="531">
        <v>0.66666666666666663</v>
      </c>
      <c r="H509" s="532">
        <f t="shared" si="19"/>
        <v>19</v>
      </c>
      <c r="I509" s="527">
        <v>540</v>
      </c>
      <c r="J509" s="527">
        <v>11992</v>
      </c>
      <c r="K509" s="534"/>
      <c r="L509" s="527" t="s">
        <v>2588</v>
      </c>
    </row>
    <row r="510" spans="1:12" ht="45" x14ac:dyDescent="0.25">
      <c r="A510" s="527">
        <v>33</v>
      </c>
      <c r="B510" s="528" t="s">
        <v>2366</v>
      </c>
      <c r="C510" s="529" t="s">
        <v>63</v>
      </c>
      <c r="D510" s="546">
        <v>5.399065466622222</v>
      </c>
      <c r="E510" s="531">
        <v>0.29166666666666669</v>
      </c>
      <c r="F510" s="532">
        <v>19</v>
      </c>
      <c r="G510" s="531">
        <v>0.66666666666666663</v>
      </c>
      <c r="H510" s="532">
        <f t="shared" si="19"/>
        <v>19</v>
      </c>
      <c r="I510" s="527">
        <v>540</v>
      </c>
      <c r="J510" s="527">
        <v>6868</v>
      </c>
      <c r="K510" s="534"/>
      <c r="L510" s="527" t="s">
        <v>2589</v>
      </c>
    </row>
    <row r="511" spans="1:12" ht="60" x14ac:dyDescent="0.25">
      <c r="A511" s="527">
        <v>34</v>
      </c>
      <c r="B511" s="528" t="s">
        <v>2367</v>
      </c>
      <c r="C511" s="529" t="s">
        <v>57</v>
      </c>
      <c r="D511" s="546">
        <v>5.6038503434814819</v>
      </c>
      <c r="E511" s="531">
        <v>0.29166666666666669</v>
      </c>
      <c r="F511" s="532">
        <v>19</v>
      </c>
      <c r="G511" s="531">
        <v>0.66666666666666663</v>
      </c>
      <c r="H511" s="532">
        <f t="shared" si="19"/>
        <v>19</v>
      </c>
      <c r="I511" s="527">
        <v>540</v>
      </c>
      <c r="J511" s="527">
        <v>8080</v>
      </c>
      <c r="K511" s="534"/>
      <c r="L511" s="527" t="s">
        <v>2590</v>
      </c>
    </row>
    <row r="512" spans="1:12" s="542" customFormat="1" ht="30.75" customHeight="1" x14ac:dyDescent="0.2">
      <c r="A512" s="535"/>
      <c r="B512" s="543" t="s">
        <v>1865</v>
      </c>
      <c r="C512" s="537"/>
      <c r="D512" s="544">
        <f>SUM(D478:D511)</f>
        <v>152.3784962300266</v>
      </c>
      <c r="E512" s="539"/>
      <c r="F512" s="540"/>
      <c r="G512" s="539"/>
      <c r="H512" s="540"/>
      <c r="I512" s="535"/>
      <c r="J512" s="535"/>
      <c r="K512" s="541"/>
      <c r="L512" s="539"/>
    </row>
    <row r="513" spans="1:12" s="571" customFormat="1" ht="27.75" customHeight="1" x14ac:dyDescent="0.25">
      <c r="A513" s="570" t="s">
        <v>2391</v>
      </c>
      <c r="B513" s="570"/>
      <c r="C513" s="570"/>
      <c r="D513" s="570"/>
      <c r="E513" s="570"/>
      <c r="F513" s="570"/>
      <c r="G513" s="570"/>
      <c r="H513" s="570"/>
      <c r="I513" s="572"/>
      <c r="J513" s="570"/>
      <c r="K513" s="570"/>
      <c r="L513" s="570"/>
    </row>
    <row r="514" spans="1:12" ht="30" x14ac:dyDescent="0.25">
      <c r="A514" s="527">
        <v>1</v>
      </c>
      <c r="B514" s="545" t="s">
        <v>2211</v>
      </c>
      <c r="C514" s="527" t="s">
        <v>60</v>
      </c>
      <c r="D514" s="546">
        <v>4.5</v>
      </c>
      <c r="E514" s="531">
        <v>0.66666666666666663</v>
      </c>
      <c r="F514" s="532">
        <v>19</v>
      </c>
      <c r="G514" s="531">
        <v>0.29166666666666669</v>
      </c>
      <c r="H514" s="532">
        <v>20</v>
      </c>
      <c r="I514" s="527">
        <v>900</v>
      </c>
      <c r="J514" s="527">
        <v>1</v>
      </c>
      <c r="K514" s="527" t="s">
        <v>2491</v>
      </c>
      <c r="L514" s="527"/>
    </row>
    <row r="515" spans="1:12" x14ac:dyDescent="0.25">
      <c r="A515" s="527">
        <v>2</v>
      </c>
      <c r="B515" s="545" t="s">
        <v>2212</v>
      </c>
      <c r="C515" s="527" t="s">
        <v>60</v>
      </c>
      <c r="D515" s="546">
        <v>0.5</v>
      </c>
      <c r="E515" s="531">
        <v>0.66666666666666663</v>
      </c>
      <c r="F515" s="532">
        <v>19</v>
      </c>
      <c r="G515" s="531">
        <v>0.29166666666666669</v>
      </c>
      <c r="H515" s="532">
        <v>20</v>
      </c>
      <c r="I515" s="527">
        <v>900</v>
      </c>
      <c r="J515" s="527">
        <v>1</v>
      </c>
      <c r="K515" s="527" t="s">
        <v>2492</v>
      </c>
      <c r="L515" s="527"/>
    </row>
    <row r="516" spans="1:12" ht="30" x14ac:dyDescent="0.25">
      <c r="A516" s="527">
        <v>3</v>
      </c>
      <c r="B516" s="545" t="s">
        <v>2213</v>
      </c>
      <c r="C516" s="527" t="s">
        <v>60</v>
      </c>
      <c r="D516" s="546">
        <v>2.5</v>
      </c>
      <c r="E516" s="531">
        <v>0.66666666666666663</v>
      </c>
      <c r="F516" s="532">
        <v>19</v>
      </c>
      <c r="G516" s="531">
        <v>0.29166666666666669</v>
      </c>
      <c r="H516" s="532">
        <v>20</v>
      </c>
      <c r="I516" s="527">
        <v>900</v>
      </c>
      <c r="J516" s="527">
        <v>1</v>
      </c>
      <c r="K516" s="527" t="s">
        <v>2493</v>
      </c>
      <c r="L516" s="527"/>
    </row>
    <row r="517" spans="1:12" ht="60" x14ac:dyDescent="0.25">
      <c r="A517" s="527">
        <v>4</v>
      </c>
      <c r="B517" s="528" t="s">
        <v>2368</v>
      </c>
      <c r="C517" s="527" t="s">
        <v>1</v>
      </c>
      <c r="D517" s="546">
        <v>3.6089521283333332</v>
      </c>
      <c r="E517" s="531">
        <v>0.66666666666666663</v>
      </c>
      <c r="F517" s="532">
        <v>19</v>
      </c>
      <c r="G517" s="531">
        <v>0.99930555555555556</v>
      </c>
      <c r="H517" s="532">
        <v>19</v>
      </c>
      <c r="I517" s="527">
        <v>479</v>
      </c>
      <c r="J517" s="527">
        <v>2797</v>
      </c>
      <c r="K517" s="527" t="s">
        <v>2617</v>
      </c>
      <c r="L517" s="527" t="s">
        <v>2591</v>
      </c>
    </row>
    <row r="518" spans="1:12" ht="30" x14ac:dyDescent="0.25">
      <c r="A518" s="527">
        <v>5</v>
      </c>
      <c r="B518" s="545" t="s">
        <v>2378</v>
      </c>
      <c r="C518" s="527" t="s">
        <v>64</v>
      </c>
      <c r="D518" s="546">
        <v>3.5</v>
      </c>
      <c r="E518" s="531">
        <v>0.66666666666666663</v>
      </c>
      <c r="F518" s="532">
        <v>19</v>
      </c>
      <c r="G518" s="531">
        <v>0.99930555555555556</v>
      </c>
      <c r="H518" s="532">
        <v>19</v>
      </c>
      <c r="I518" s="527">
        <v>479</v>
      </c>
      <c r="J518" s="527">
        <v>3480</v>
      </c>
      <c r="K518" s="527"/>
      <c r="L518" s="527" t="s">
        <v>2506</v>
      </c>
    </row>
    <row r="519" spans="1:12" ht="90" x14ac:dyDescent="0.25">
      <c r="A519" s="527">
        <v>6</v>
      </c>
      <c r="B519" s="528" t="s">
        <v>2369</v>
      </c>
      <c r="C519" s="527" t="s">
        <v>63</v>
      </c>
      <c r="D519" s="546">
        <v>14.297318810166665</v>
      </c>
      <c r="E519" s="531">
        <v>0.66666666666666663</v>
      </c>
      <c r="F519" s="532">
        <v>19</v>
      </c>
      <c r="G519" s="531">
        <v>0.99930555555555556</v>
      </c>
      <c r="H519" s="532">
        <v>19</v>
      </c>
      <c r="I519" s="527">
        <v>479</v>
      </c>
      <c r="J519" s="527">
        <v>20082</v>
      </c>
      <c r="K519" s="527" t="s">
        <v>2630</v>
      </c>
      <c r="L519" s="527" t="s">
        <v>2592</v>
      </c>
    </row>
    <row r="520" spans="1:12" ht="105" x14ac:dyDescent="0.25">
      <c r="A520" s="527">
        <v>7</v>
      </c>
      <c r="B520" s="528" t="s">
        <v>2370</v>
      </c>
      <c r="C520" s="527" t="s">
        <v>168</v>
      </c>
      <c r="D520" s="546">
        <v>14.587585695529411</v>
      </c>
      <c r="E520" s="531">
        <v>0.66666666666666663</v>
      </c>
      <c r="F520" s="532">
        <v>19</v>
      </c>
      <c r="G520" s="531">
        <v>0.99930555555555556</v>
      </c>
      <c r="H520" s="532">
        <v>19</v>
      </c>
      <c r="I520" s="527">
        <v>479</v>
      </c>
      <c r="J520" s="527">
        <v>17725</v>
      </c>
      <c r="K520" s="534" t="s">
        <v>2629</v>
      </c>
      <c r="L520" s="527" t="s">
        <v>2628</v>
      </c>
    </row>
    <row r="521" spans="1:12" ht="60" x14ac:dyDescent="0.25">
      <c r="A521" s="527">
        <v>8</v>
      </c>
      <c r="B521" s="545" t="s">
        <v>2371</v>
      </c>
      <c r="C521" s="527" t="s">
        <v>60</v>
      </c>
      <c r="D521" s="546">
        <v>5.604647027638709</v>
      </c>
      <c r="E521" s="531">
        <v>0.66666666666666663</v>
      </c>
      <c r="F521" s="532">
        <v>19</v>
      </c>
      <c r="G521" s="531">
        <v>0.29166666666666669</v>
      </c>
      <c r="H521" s="532">
        <v>20</v>
      </c>
      <c r="I521" s="527">
        <v>900</v>
      </c>
      <c r="J521" s="527">
        <v>19</v>
      </c>
      <c r="K521" s="527" t="s">
        <v>2443</v>
      </c>
      <c r="L521" s="527"/>
    </row>
    <row r="522" spans="1:12" ht="30" x14ac:dyDescent="0.25">
      <c r="A522" s="527">
        <v>9</v>
      </c>
      <c r="B522" s="545" t="s">
        <v>2372</v>
      </c>
      <c r="C522" s="527" t="s">
        <v>60</v>
      </c>
      <c r="D522" s="546">
        <v>3.423164554477419</v>
      </c>
      <c r="E522" s="531">
        <v>0.66666666666666663</v>
      </c>
      <c r="F522" s="532">
        <v>19</v>
      </c>
      <c r="G522" s="531">
        <v>0.29166666666666669</v>
      </c>
      <c r="H522" s="532">
        <v>20</v>
      </c>
      <c r="I522" s="527">
        <v>900</v>
      </c>
      <c r="J522" s="527">
        <v>5</v>
      </c>
      <c r="K522" s="527" t="s">
        <v>2443</v>
      </c>
      <c r="L522" s="527"/>
    </row>
    <row r="523" spans="1:12" ht="30" x14ac:dyDescent="0.25">
      <c r="A523" s="527">
        <v>10</v>
      </c>
      <c r="B523" s="545" t="s">
        <v>2390</v>
      </c>
      <c r="C523" s="527" t="s">
        <v>60</v>
      </c>
      <c r="D523" s="546">
        <v>1.6</v>
      </c>
      <c r="E523" s="531">
        <v>0.66666666666666663</v>
      </c>
      <c r="F523" s="532">
        <v>19</v>
      </c>
      <c r="G523" s="531">
        <v>0.29166666666666669</v>
      </c>
      <c r="H523" s="532">
        <v>20</v>
      </c>
      <c r="I523" s="527">
        <v>900</v>
      </c>
      <c r="J523" s="527">
        <v>12</v>
      </c>
      <c r="K523" s="527" t="s">
        <v>2443</v>
      </c>
      <c r="L523" s="527"/>
    </row>
    <row r="524" spans="1:12" ht="30" x14ac:dyDescent="0.25">
      <c r="A524" s="527">
        <v>11</v>
      </c>
      <c r="B524" s="545" t="s">
        <v>2197</v>
      </c>
      <c r="C524" s="527" t="s">
        <v>60</v>
      </c>
      <c r="D524" s="546">
        <v>7.1507494764666646</v>
      </c>
      <c r="E524" s="531"/>
      <c r="F524" s="532"/>
      <c r="G524" s="531"/>
      <c r="H524" s="532"/>
      <c r="I524" s="527">
        <v>0</v>
      </c>
      <c r="J524" s="527">
        <v>0</v>
      </c>
      <c r="K524" s="527" t="s">
        <v>2443</v>
      </c>
      <c r="L524" s="527"/>
    </row>
    <row r="525" spans="1:12" ht="90" x14ac:dyDescent="0.25">
      <c r="A525" s="527">
        <v>12</v>
      </c>
      <c r="B525" s="545" t="s">
        <v>2373</v>
      </c>
      <c r="C525" s="527" t="s">
        <v>60</v>
      </c>
      <c r="D525" s="546">
        <v>10.342416893548384</v>
      </c>
      <c r="E525" s="531">
        <v>0.66666666666666663</v>
      </c>
      <c r="F525" s="532">
        <v>19</v>
      </c>
      <c r="G525" s="531">
        <v>0.29166666666666669</v>
      </c>
      <c r="H525" s="532">
        <v>20</v>
      </c>
      <c r="I525" s="527">
        <v>900</v>
      </c>
      <c r="J525" s="527">
        <v>259</v>
      </c>
      <c r="K525" s="527" t="s">
        <v>2443</v>
      </c>
      <c r="L525" s="527"/>
    </row>
    <row r="526" spans="1:12" ht="30" x14ac:dyDescent="0.25">
      <c r="A526" s="527">
        <v>13</v>
      </c>
      <c r="B526" s="545" t="s">
        <v>2319</v>
      </c>
      <c r="C526" s="527" t="s">
        <v>2082</v>
      </c>
      <c r="D526" s="546">
        <v>7.1889239681806449</v>
      </c>
      <c r="E526" s="531">
        <v>0.66666666666666663</v>
      </c>
      <c r="F526" s="532">
        <v>19</v>
      </c>
      <c r="G526" s="531">
        <v>0.29166666666666669</v>
      </c>
      <c r="H526" s="532">
        <v>20</v>
      </c>
      <c r="I526" s="527">
        <v>900</v>
      </c>
      <c r="J526" s="527">
        <v>51</v>
      </c>
      <c r="K526" s="527" t="s">
        <v>2498</v>
      </c>
      <c r="L526" s="527"/>
    </row>
    <row r="527" spans="1:12" ht="60" x14ac:dyDescent="0.25">
      <c r="A527" s="527">
        <v>14</v>
      </c>
      <c r="B527" s="545" t="s">
        <v>2322</v>
      </c>
      <c r="C527" s="527" t="s">
        <v>2082</v>
      </c>
      <c r="D527" s="546">
        <v>2.6772147949419356</v>
      </c>
      <c r="E527" s="531">
        <v>0.66666666666666663</v>
      </c>
      <c r="F527" s="532">
        <v>19</v>
      </c>
      <c r="G527" s="531">
        <v>0.29166666666666669</v>
      </c>
      <c r="H527" s="532">
        <v>20</v>
      </c>
      <c r="I527" s="527">
        <v>900</v>
      </c>
      <c r="J527" s="527">
        <v>1</v>
      </c>
      <c r="K527" s="527" t="s">
        <v>2498</v>
      </c>
      <c r="L527" s="527"/>
    </row>
    <row r="528" spans="1:12" ht="60" x14ac:dyDescent="0.25">
      <c r="A528" s="527">
        <v>15</v>
      </c>
      <c r="B528" s="545" t="s">
        <v>2315</v>
      </c>
      <c r="C528" s="527" t="s">
        <v>60</v>
      </c>
      <c r="D528" s="546">
        <v>10.9</v>
      </c>
      <c r="E528" s="531">
        <v>0.66666666666666663</v>
      </c>
      <c r="F528" s="532">
        <v>19</v>
      </c>
      <c r="G528" s="531">
        <v>0.29166666666666669</v>
      </c>
      <c r="H528" s="532">
        <v>20</v>
      </c>
      <c r="I528" s="527">
        <v>900</v>
      </c>
      <c r="J528" s="527">
        <v>18</v>
      </c>
      <c r="K528" s="527" t="s">
        <v>2443</v>
      </c>
      <c r="L528" s="527"/>
    </row>
    <row r="529" spans="1:12" ht="105" x14ac:dyDescent="0.25">
      <c r="A529" s="527">
        <v>16</v>
      </c>
      <c r="B529" s="545" t="s">
        <v>2317</v>
      </c>
      <c r="C529" s="527" t="s">
        <v>60</v>
      </c>
      <c r="D529" s="546">
        <v>6.7</v>
      </c>
      <c r="E529" s="531">
        <v>0.66666666666666663</v>
      </c>
      <c r="F529" s="532">
        <v>19</v>
      </c>
      <c r="G529" s="531">
        <v>0.29166666666666669</v>
      </c>
      <c r="H529" s="532">
        <v>20</v>
      </c>
      <c r="I529" s="527">
        <v>900</v>
      </c>
      <c r="J529" s="527">
        <v>37</v>
      </c>
      <c r="K529" s="527" t="s">
        <v>2443</v>
      </c>
      <c r="L529" s="527"/>
    </row>
    <row r="530" spans="1:12" ht="45" x14ac:dyDescent="0.25">
      <c r="A530" s="527">
        <v>17</v>
      </c>
      <c r="B530" s="545" t="s">
        <v>2320</v>
      </c>
      <c r="C530" s="527" t="s">
        <v>64</v>
      </c>
      <c r="D530" s="546">
        <v>3.4</v>
      </c>
      <c r="E530" s="531">
        <v>0.66666666666666663</v>
      </c>
      <c r="F530" s="532">
        <v>19</v>
      </c>
      <c r="G530" s="531">
        <v>0.29166666666666669</v>
      </c>
      <c r="H530" s="532">
        <v>20</v>
      </c>
      <c r="I530" s="527">
        <v>900</v>
      </c>
      <c r="J530" s="527">
        <v>1</v>
      </c>
      <c r="K530" s="527" t="s">
        <v>2505</v>
      </c>
      <c r="L530" s="527"/>
    </row>
    <row r="531" spans="1:12" ht="45" x14ac:dyDescent="0.25">
      <c r="A531" s="527">
        <v>18</v>
      </c>
      <c r="B531" s="545" t="s">
        <v>2321</v>
      </c>
      <c r="C531" s="527" t="s">
        <v>64</v>
      </c>
      <c r="D531" s="546">
        <v>6.5</v>
      </c>
      <c r="E531" s="531">
        <v>0.66666666666666663</v>
      </c>
      <c r="F531" s="532">
        <v>19</v>
      </c>
      <c r="G531" s="531">
        <v>0.29166666666666669</v>
      </c>
      <c r="H531" s="532">
        <v>20</v>
      </c>
      <c r="I531" s="527">
        <v>900</v>
      </c>
      <c r="J531" s="527">
        <v>1</v>
      </c>
      <c r="K531" s="527" t="s">
        <v>2505</v>
      </c>
      <c r="L531" s="527"/>
    </row>
    <row r="532" spans="1:12" ht="30" x14ac:dyDescent="0.25">
      <c r="A532" s="527">
        <v>19</v>
      </c>
      <c r="B532" s="545" t="s">
        <v>2382</v>
      </c>
      <c r="C532" s="527" t="s">
        <v>64</v>
      </c>
      <c r="D532" s="546">
        <v>5.9</v>
      </c>
      <c r="E532" s="531">
        <v>0.66666666666666663</v>
      </c>
      <c r="F532" s="532">
        <v>19</v>
      </c>
      <c r="G532" s="531">
        <v>0.29166666666666669</v>
      </c>
      <c r="H532" s="532">
        <v>20</v>
      </c>
      <c r="I532" s="527">
        <v>900</v>
      </c>
      <c r="J532" s="527">
        <v>378</v>
      </c>
      <c r="K532" s="527" t="s">
        <v>2501</v>
      </c>
      <c r="L532" s="527"/>
    </row>
    <row r="533" spans="1:12" x14ac:dyDescent="0.25">
      <c r="A533" s="527">
        <v>20</v>
      </c>
      <c r="B533" s="545" t="s">
        <v>2198</v>
      </c>
      <c r="C533" s="527" t="s">
        <v>60</v>
      </c>
      <c r="D533" s="546">
        <v>1.1987902851500001</v>
      </c>
      <c r="E533" s="531">
        <v>0.66666666666666663</v>
      </c>
      <c r="F533" s="532">
        <v>19</v>
      </c>
      <c r="G533" s="531">
        <v>0.29166666666666669</v>
      </c>
      <c r="H533" s="532">
        <v>20</v>
      </c>
      <c r="I533" s="527">
        <v>900</v>
      </c>
      <c r="J533" s="527">
        <v>0</v>
      </c>
      <c r="K533" s="534"/>
      <c r="L533" s="527"/>
    </row>
    <row r="534" spans="1:12" ht="45" x14ac:dyDescent="0.25">
      <c r="A534" s="527">
        <v>21</v>
      </c>
      <c r="B534" s="545" t="s">
        <v>2323</v>
      </c>
      <c r="C534" s="527" t="s">
        <v>2095</v>
      </c>
      <c r="D534" s="546">
        <v>2</v>
      </c>
      <c r="E534" s="531">
        <v>0.66666666666666663</v>
      </c>
      <c r="F534" s="532">
        <v>19</v>
      </c>
      <c r="G534" s="531">
        <v>0.29166666666666669</v>
      </c>
      <c r="H534" s="532">
        <v>20</v>
      </c>
      <c r="I534" s="527">
        <v>900</v>
      </c>
      <c r="J534" s="527">
        <v>1</v>
      </c>
      <c r="K534" s="527" t="s">
        <v>2499</v>
      </c>
      <c r="L534" s="527"/>
    </row>
    <row r="535" spans="1:12" x14ac:dyDescent="0.25">
      <c r="A535" s="527">
        <v>22</v>
      </c>
      <c r="B535" s="545" t="s">
        <v>2203</v>
      </c>
      <c r="C535" s="527" t="s">
        <v>2091</v>
      </c>
      <c r="D535" s="546">
        <v>5.9408201987833342</v>
      </c>
      <c r="E535" s="531">
        <v>0.66666666666666663</v>
      </c>
      <c r="F535" s="532">
        <v>19</v>
      </c>
      <c r="G535" s="531">
        <v>0.29166666666666669</v>
      </c>
      <c r="H535" s="532">
        <v>20</v>
      </c>
      <c r="I535" s="527">
        <v>900</v>
      </c>
      <c r="J535" s="527">
        <v>0</v>
      </c>
      <c r="K535" s="527" t="s">
        <v>2450</v>
      </c>
      <c r="L535" s="527"/>
    </row>
    <row r="536" spans="1:12" ht="30" x14ac:dyDescent="0.25">
      <c r="A536" s="527">
        <v>23</v>
      </c>
      <c r="B536" s="545" t="s">
        <v>2117</v>
      </c>
      <c r="C536" s="527" t="s">
        <v>2088</v>
      </c>
      <c r="D536" s="546">
        <v>10</v>
      </c>
      <c r="E536" s="531">
        <v>0.66666666666666663</v>
      </c>
      <c r="F536" s="532">
        <v>19</v>
      </c>
      <c r="G536" s="531">
        <v>0.29166666666666669</v>
      </c>
      <c r="H536" s="532">
        <v>20</v>
      </c>
      <c r="I536" s="527">
        <v>900</v>
      </c>
      <c r="J536" s="527">
        <v>1</v>
      </c>
      <c r="K536" s="527" t="s">
        <v>2447</v>
      </c>
      <c r="L536" s="527"/>
    </row>
    <row r="537" spans="1:12" ht="30" x14ac:dyDescent="0.25">
      <c r="A537" s="527">
        <v>24</v>
      </c>
      <c r="B537" s="545" t="s">
        <v>2385</v>
      </c>
      <c r="C537" s="527" t="s">
        <v>2236</v>
      </c>
      <c r="D537" s="546">
        <v>4.7</v>
      </c>
      <c r="E537" s="531">
        <v>0.66666666666666663</v>
      </c>
      <c r="F537" s="532">
        <v>19</v>
      </c>
      <c r="G537" s="531">
        <v>0.29166666666666669</v>
      </c>
      <c r="H537" s="532">
        <v>20</v>
      </c>
      <c r="I537" s="527">
        <v>900</v>
      </c>
      <c r="J537" s="527">
        <v>1</v>
      </c>
      <c r="K537" s="527" t="s">
        <v>2507</v>
      </c>
      <c r="L537" s="527"/>
    </row>
    <row r="538" spans="1:12" ht="30" x14ac:dyDescent="0.25">
      <c r="A538" s="527">
        <v>25</v>
      </c>
      <c r="B538" s="545" t="s">
        <v>2386</v>
      </c>
      <c r="C538" s="527" t="s">
        <v>2236</v>
      </c>
      <c r="D538" s="546">
        <v>2.8</v>
      </c>
      <c r="E538" s="531">
        <v>0.66666666666666663</v>
      </c>
      <c r="F538" s="532">
        <v>19</v>
      </c>
      <c r="G538" s="531">
        <v>0.29166666666666669</v>
      </c>
      <c r="H538" s="532">
        <v>20</v>
      </c>
      <c r="I538" s="527">
        <v>900</v>
      </c>
      <c r="J538" s="527">
        <v>1</v>
      </c>
      <c r="K538" s="527" t="s">
        <v>2507</v>
      </c>
      <c r="L538" s="527"/>
    </row>
    <row r="539" spans="1:12" ht="30" x14ac:dyDescent="0.25">
      <c r="A539" s="527">
        <v>26</v>
      </c>
      <c r="B539" s="545" t="s">
        <v>2387</v>
      </c>
      <c r="C539" s="527" t="s">
        <v>2236</v>
      </c>
      <c r="D539" s="546">
        <v>3.9</v>
      </c>
      <c r="E539" s="531">
        <v>0.66666666666666663</v>
      </c>
      <c r="F539" s="532">
        <v>19</v>
      </c>
      <c r="G539" s="531">
        <v>0.29166666666666669</v>
      </c>
      <c r="H539" s="532">
        <v>20</v>
      </c>
      <c r="I539" s="527">
        <v>900</v>
      </c>
      <c r="J539" s="527">
        <v>1</v>
      </c>
      <c r="K539" s="527" t="s">
        <v>2507</v>
      </c>
      <c r="L539" s="527"/>
    </row>
    <row r="540" spans="1:12" x14ac:dyDescent="0.25">
      <c r="A540" s="527">
        <v>27</v>
      </c>
      <c r="B540" s="528" t="s">
        <v>2328</v>
      </c>
      <c r="C540" s="527" t="s">
        <v>2098</v>
      </c>
      <c r="D540" s="546">
        <v>3.6666666666666683</v>
      </c>
      <c r="E540" s="531">
        <v>0.66666666666666663</v>
      </c>
      <c r="F540" s="532">
        <v>19</v>
      </c>
      <c r="G540" s="531">
        <v>0.29166666666666669</v>
      </c>
      <c r="H540" s="532">
        <v>20</v>
      </c>
      <c r="I540" s="527">
        <v>900</v>
      </c>
      <c r="J540" s="527">
        <v>1</v>
      </c>
      <c r="K540" s="527" t="s">
        <v>2098</v>
      </c>
      <c r="L540" s="527"/>
    </row>
    <row r="541" spans="1:12" ht="135" x14ac:dyDescent="0.25">
      <c r="A541" s="527">
        <v>28</v>
      </c>
      <c r="B541" s="528" t="s">
        <v>2340</v>
      </c>
      <c r="C541" s="529" t="s">
        <v>2023</v>
      </c>
      <c r="D541" s="546">
        <v>12.429947101333333</v>
      </c>
      <c r="E541" s="531">
        <v>0.3125</v>
      </c>
      <c r="F541" s="532">
        <v>19</v>
      </c>
      <c r="G541" s="531">
        <v>0.66666666666666663</v>
      </c>
      <c r="H541" s="532">
        <f>+F541</f>
        <v>19</v>
      </c>
      <c r="I541" s="527">
        <v>510</v>
      </c>
      <c r="J541" s="527">
        <v>12799</v>
      </c>
      <c r="K541" s="534"/>
      <c r="L541" s="527" t="s">
        <v>2594</v>
      </c>
    </row>
    <row r="542" spans="1:12" ht="90" x14ac:dyDescent="0.25">
      <c r="A542" s="527">
        <v>29</v>
      </c>
      <c r="B542" s="528" t="s">
        <v>2346</v>
      </c>
      <c r="C542" s="529" t="s">
        <v>2024</v>
      </c>
      <c r="D542" s="546">
        <v>4.7281214374117653</v>
      </c>
      <c r="E542" s="531">
        <v>0.29166666666666669</v>
      </c>
      <c r="F542" s="532">
        <v>19</v>
      </c>
      <c r="G542" s="531">
        <v>0.66666666666666663</v>
      </c>
      <c r="H542" s="532">
        <f>+F542</f>
        <v>19</v>
      </c>
      <c r="I542" s="527">
        <v>540</v>
      </c>
      <c r="J542" s="527">
        <v>7753</v>
      </c>
      <c r="K542" s="534"/>
      <c r="L542" s="527" t="s">
        <v>2574</v>
      </c>
    </row>
    <row r="543" spans="1:12" ht="120" x14ac:dyDescent="0.25">
      <c r="A543" s="527">
        <v>30</v>
      </c>
      <c r="B543" s="528" t="s">
        <v>2352</v>
      </c>
      <c r="C543" s="529" t="s">
        <v>2248</v>
      </c>
      <c r="D543" s="546">
        <v>11.698567966807017</v>
      </c>
      <c r="E543" s="531">
        <v>0.29166666666666669</v>
      </c>
      <c r="F543" s="532">
        <v>19</v>
      </c>
      <c r="G543" s="531">
        <v>0.66666666666666663</v>
      </c>
      <c r="H543" s="532">
        <f>+F543</f>
        <v>19</v>
      </c>
      <c r="I543" s="527">
        <v>540</v>
      </c>
      <c r="J543" s="527">
        <v>11762</v>
      </c>
      <c r="K543" s="534"/>
      <c r="L543" s="527" t="s">
        <v>2595</v>
      </c>
    </row>
    <row r="544" spans="1:12" s="542" customFormat="1" ht="30.75" customHeight="1" x14ac:dyDescent="0.2">
      <c r="A544" s="535"/>
      <c r="B544" s="543" t="s">
        <v>1865</v>
      </c>
      <c r="C544" s="537"/>
      <c r="D544" s="544">
        <f>SUM(D514:D543)</f>
        <v>177.9438870054353</v>
      </c>
      <c r="E544" s="539"/>
      <c r="F544" s="540"/>
      <c r="G544" s="539"/>
      <c r="H544" s="540"/>
      <c r="I544" s="535"/>
      <c r="J544" s="535"/>
      <c r="K544" s="541"/>
      <c r="L544" s="539"/>
    </row>
    <row r="545" spans="1:12" s="571" customFormat="1" ht="27.75" customHeight="1" x14ac:dyDescent="0.25">
      <c r="A545" s="570" t="s">
        <v>2230</v>
      </c>
      <c r="B545" s="570"/>
      <c r="C545" s="570"/>
      <c r="D545" s="570"/>
      <c r="E545" s="570"/>
      <c r="F545" s="570"/>
      <c r="G545" s="570"/>
      <c r="H545" s="570"/>
      <c r="I545" s="572"/>
      <c r="J545" s="570"/>
      <c r="K545" s="570"/>
      <c r="L545" s="570"/>
    </row>
    <row r="546" spans="1:12" ht="39" customHeight="1" x14ac:dyDescent="0.25">
      <c r="A546" s="535">
        <v>1</v>
      </c>
      <c r="B546" s="543" t="s">
        <v>147</v>
      </c>
      <c r="C546" s="527" t="s">
        <v>148</v>
      </c>
      <c r="D546" s="527">
        <v>25</v>
      </c>
      <c r="E546" s="531">
        <v>0.29166666666666669</v>
      </c>
      <c r="F546" s="532">
        <v>20</v>
      </c>
      <c r="G546" s="531">
        <v>4.1666666666666664E-2</v>
      </c>
      <c r="H546" s="532">
        <v>21</v>
      </c>
      <c r="I546" s="540"/>
      <c r="J546" s="568"/>
      <c r="K546" s="545"/>
      <c r="L546" s="569"/>
    </row>
    <row r="547" spans="1:12" ht="30.75" customHeight="1" x14ac:dyDescent="0.25">
      <c r="A547" s="535">
        <v>2</v>
      </c>
      <c r="B547" s="541" t="s">
        <v>2152</v>
      </c>
      <c r="C547" s="541"/>
      <c r="D547" s="541"/>
      <c r="E547" s="541"/>
      <c r="F547" s="541"/>
      <c r="G547" s="541"/>
      <c r="H547" s="541"/>
      <c r="I547" s="535"/>
      <c r="J547" s="541"/>
      <c r="K547" s="541"/>
      <c r="L547" s="541"/>
    </row>
    <row r="548" spans="1:12" s="571" customFormat="1" ht="27.75" customHeight="1" x14ac:dyDescent="0.25">
      <c r="A548" s="570" t="s">
        <v>2231</v>
      </c>
      <c r="B548" s="570"/>
      <c r="C548" s="570"/>
      <c r="D548" s="570"/>
      <c r="E548" s="570"/>
      <c r="F548" s="570"/>
      <c r="G548" s="570"/>
      <c r="H548" s="570"/>
      <c r="I548" s="572"/>
      <c r="J548" s="570"/>
      <c r="K548" s="570"/>
      <c r="L548" s="570"/>
    </row>
    <row r="549" spans="1:12" ht="30" x14ac:dyDescent="0.25">
      <c r="A549" s="527">
        <v>1</v>
      </c>
      <c r="B549" s="528" t="s">
        <v>2133</v>
      </c>
      <c r="C549" s="529" t="s">
        <v>60</v>
      </c>
      <c r="D549" s="546">
        <v>6.5328859127696992</v>
      </c>
      <c r="E549" s="531">
        <v>0.29166666666666669</v>
      </c>
      <c r="F549" s="532">
        <v>20</v>
      </c>
      <c r="G549" s="531">
        <v>0.5</v>
      </c>
      <c r="H549" s="532">
        <f t="shared" ref="H549:H589" si="20">+F549</f>
        <v>20</v>
      </c>
      <c r="I549" s="527">
        <v>300</v>
      </c>
      <c r="J549" s="527">
        <v>0</v>
      </c>
      <c r="K549" s="534"/>
      <c r="L549" s="527" t="s">
        <v>2398</v>
      </c>
    </row>
    <row r="550" spans="1:12" ht="30" x14ac:dyDescent="0.25">
      <c r="A550" s="527">
        <v>2</v>
      </c>
      <c r="B550" s="528" t="s">
        <v>2134</v>
      </c>
      <c r="C550" s="529" t="s">
        <v>60</v>
      </c>
      <c r="D550" s="546">
        <v>1.8213056968727273</v>
      </c>
      <c r="E550" s="531">
        <v>0.29166666666666669</v>
      </c>
      <c r="F550" s="532">
        <v>20</v>
      </c>
      <c r="G550" s="531">
        <v>0.5</v>
      </c>
      <c r="H550" s="532">
        <f t="shared" si="20"/>
        <v>20</v>
      </c>
      <c r="I550" s="527">
        <v>300</v>
      </c>
      <c r="J550" s="527">
        <v>0</v>
      </c>
      <c r="K550" s="534"/>
      <c r="L550" s="527" t="s">
        <v>2399</v>
      </c>
    </row>
    <row r="551" spans="1:12" ht="30" x14ac:dyDescent="0.25">
      <c r="A551" s="527">
        <v>3</v>
      </c>
      <c r="B551" s="528" t="s">
        <v>2393</v>
      </c>
      <c r="C551" s="529" t="s">
        <v>60</v>
      </c>
      <c r="D551" s="546">
        <v>3.3</v>
      </c>
      <c r="E551" s="531">
        <v>0.29166666666666669</v>
      </c>
      <c r="F551" s="532">
        <v>20</v>
      </c>
      <c r="G551" s="531">
        <v>0.45833333333333331</v>
      </c>
      <c r="H551" s="532">
        <f t="shared" si="20"/>
        <v>20</v>
      </c>
      <c r="I551" s="527">
        <v>240</v>
      </c>
      <c r="J551" s="527">
        <v>2833</v>
      </c>
      <c r="K551" s="534"/>
      <c r="L551" s="527" t="s">
        <v>2597</v>
      </c>
    </row>
    <row r="552" spans="1:12" ht="30" x14ac:dyDescent="0.25">
      <c r="A552" s="527">
        <v>4</v>
      </c>
      <c r="B552" s="528" t="s">
        <v>2188</v>
      </c>
      <c r="C552" s="529" t="s">
        <v>60</v>
      </c>
      <c r="D552" s="546">
        <v>3</v>
      </c>
      <c r="E552" s="531">
        <v>0.29166666666666669</v>
      </c>
      <c r="F552" s="532">
        <v>20</v>
      </c>
      <c r="G552" s="531">
        <v>0.5</v>
      </c>
      <c r="H552" s="532">
        <f t="shared" si="20"/>
        <v>20</v>
      </c>
      <c r="I552" s="527">
        <v>300</v>
      </c>
      <c r="J552" s="527">
        <v>0</v>
      </c>
      <c r="K552" s="534"/>
      <c r="L552" s="527" t="s">
        <v>2402</v>
      </c>
    </row>
    <row r="553" spans="1:12" ht="30" x14ac:dyDescent="0.25">
      <c r="A553" s="527">
        <v>5</v>
      </c>
      <c r="B553" s="528" t="s">
        <v>2151</v>
      </c>
      <c r="C553" s="529" t="s">
        <v>2150</v>
      </c>
      <c r="D553" s="546">
        <v>2.5</v>
      </c>
      <c r="E553" s="531">
        <v>0.41666666666666669</v>
      </c>
      <c r="F553" s="532">
        <v>20</v>
      </c>
      <c r="G553" s="531">
        <v>0.66666666666666663</v>
      </c>
      <c r="H553" s="532">
        <f t="shared" si="20"/>
        <v>20</v>
      </c>
      <c r="I553" s="527">
        <v>360</v>
      </c>
      <c r="J553" s="527">
        <v>3108</v>
      </c>
      <c r="K553" s="534"/>
      <c r="L553" s="527" t="s">
        <v>2403</v>
      </c>
    </row>
    <row r="554" spans="1:12" ht="60" x14ac:dyDescent="0.25">
      <c r="A554" s="527">
        <v>6</v>
      </c>
      <c r="B554" s="528" t="s">
        <v>2250</v>
      </c>
      <c r="C554" s="529" t="s">
        <v>2077</v>
      </c>
      <c r="D554" s="546">
        <v>9.9029577024888908</v>
      </c>
      <c r="E554" s="531">
        <v>0.3125</v>
      </c>
      <c r="F554" s="532">
        <v>20</v>
      </c>
      <c r="G554" s="531">
        <v>0.66666666666666663</v>
      </c>
      <c r="H554" s="532">
        <f t="shared" si="20"/>
        <v>20</v>
      </c>
      <c r="I554" s="527">
        <v>510</v>
      </c>
      <c r="J554" s="527">
        <v>14912</v>
      </c>
      <c r="K554" s="534"/>
      <c r="L554" s="527" t="s">
        <v>2539</v>
      </c>
    </row>
    <row r="555" spans="1:12" ht="30" x14ac:dyDescent="0.25">
      <c r="A555" s="527">
        <v>7</v>
      </c>
      <c r="B555" s="528" t="s">
        <v>2251</v>
      </c>
      <c r="C555" s="529" t="s">
        <v>60</v>
      </c>
      <c r="D555" s="546">
        <v>0.89296001484444432</v>
      </c>
      <c r="E555" s="531">
        <v>0.3125</v>
      </c>
      <c r="F555" s="532">
        <v>20</v>
      </c>
      <c r="G555" s="531">
        <v>0.66666666666666663</v>
      </c>
      <c r="H555" s="532">
        <f t="shared" si="20"/>
        <v>20</v>
      </c>
      <c r="I555" s="527">
        <v>510</v>
      </c>
      <c r="J555" s="527">
        <v>1505</v>
      </c>
      <c r="K555" s="534"/>
      <c r="L555" s="527" t="s">
        <v>2540</v>
      </c>
    </row>
    <row r="556" spans="1:12" ht="60" x14ac:dyDescent="0.25">
      <c r="A556" s="527">
        <v>8</v>
      </c>
      <c r="B556" s="528" t="s">
        <v>2256</v>
      </c>
      <c r="C556" s="529" t="s">
        <v>2077</v>
      </c>
      <c r="D556" s="546">
        <v>3.4991000102222212</v>
      </c>
      <c r="E556" s="531">
        <v>0.3125</v>
      </c>
      <c r="F556" s="532">
        <v>20</v>
      </c>
      <c r="G556" s="531">
        <v>0.66666666666666663</v>
      </c>
      <c r="H556" s="532">
        <f t="shared" si="20"/>
        <v>20</v>
      </c>
      <c r="I556" s="527">
        <v>510</v>
      </c>
      <c r="J556" s="527">
        <v>4197</v>
      </c>
      <c r="K556" s="534" t="s">
        <v>2604</v>
      </c>
      <c r="L556" s="527" t="s">
        <v>2603</v>
      </c>
    </row>
    <row r="557" spans="1:12" ht="30" x14ac:dyDescent="0.25">
      <c r="A557" s="527">
        <v>9</v>
      </c>
      <c r="B557" s="528" t="s">
        <v>2243</v>
      </c>
      <c r="C557" s="529" t="s">
        <v>2077</v>
      </c>
      <c r="D557" s="546">
        <v>2.5</v>
      </c>
      <c r="E557" s="531">
        <v>0.3125</v>
      </c>
      <c r="F557" s="532">
        <v>20</v>
      </c>
      <c r="G557" s="531">
        <v>0.66666666666666663</v>
      </c>
      <c r="H557" s="532">
        <f t="shared" si="20"/>
        <v>20</v>
      </c>
      <c r="I557" s="527">
        <v>510</v>
      </c>
      <c r="J557" s="527">
        <v>1781</v>
      </c>
      <c r="K557" s="534"/>
      <c r="L557" s="527" t="s">
        <v>2407</v>
      </c>
    </row>
    <row r="558" spans="1:12" ht="30" x14ac:dyDescent="0.25">
      <c r="A558" s="527">
        <v>10</v>
      </c>
      <c r="B558" s="528" t="s">
        <v>2184</v>
      </c>
      <c r="C558" s="529" t="s">
        <v>60</v>
      </c>
      <c r="D558" s="546">
        <v>3</v>
      </c>
      <c r="E558" s="531">
        <v>0.3125</v>
      </c>
      <c r="F558" s="532">
        <v>20</v>
      </c>
      <c r="G558" s="531">
        <v>0.99930555555555556</v>
      </c>
      <c r="H558" s="532">
        <f t="shared" si="20"/>
        <v>20</v>
      </c>
      <c r="I558" s="527">
        <v>989</v>
      </c>
      <c r="J558" s="527">
        <v>1</v>
      </c>
      <c r="K558" s="527" t="s">
        <v>2408</v>
      </c>
      <c r="L558" s="527"/>
    </row>
    <row r="559" spans="1:12" ht="30" x14ac:dyDescent="0.25">
      <c r="A559" s="527">
        <v>11</v>
      </c>
      <c r="B559" s="528" t="s">
        <v>2185</v>
      </c>
      <c r="C559" s="529" t="s">
        <v>60</v>
      </c>
      <c r="D559" s="546">
        <v>1.5</v>
      </c>
      <c r="E559" s="531">
        <v>0.3125</v>
      </c>
      <c r="F559" s="532">
        <v>20</v>
      </c>
      <c r="G559" s="531">
        <v>0.99930555555555556</v>
      </c>
      <c r="H559" s="532">
        <f t="shared" si="20"/>
        <v>20</v>
      </c>
      <c r="I559" s="527">
        <v>989</v>
      </c>
      <c r="J559" s="527">
        <v>1</v>
      </c>
      <c r="K559" s="527" t="s">
        <v>2409</v>
      </c>
      <c r="L559" s="527"/>
    </row>
    <row r="560" spans="1:12" ht="30" x14ac:dyDescent="0.25">
      <c r="A560" s="527">
        <v>12</v>
      </c>
      <c r="B560" s="528" t="s">
        <v>2187</v>
      </c>
      <c r="C560" s="529" t="s">
        <v>60</v>
      </c>
      <c r="D560" s="546">
        <v>2.9</v>
      </c>
      <c r="E560" s="531">
        <v>0.3125</v>
      </c>
      <c r="F560" s="532">
        <v>20</v>
      </c>
      <c r="G560" s="531">
        <v>0.5</v>
      </c>
      <c r="H560" s="532">
        <f t="shared" si="20"/>
        <v>20</v>
      </c>
      <c r="I560" s="527">
        <v>270</v>
      </c>
      <c r="J560" s="527">
        <v>0</v>
      </c>
      <c r="K560" s="534"/>
      <c r="L560" s="527" t="s">
        <v>2410</v>
      </c>
    </row>
    <row r="561" spans="1:12" ht="30" x14ac:dyDescent="0.25">
      <c r="A561" s="527">
        <v>13</v>
      </c>
      <c r="B561" s="528" t="s">
        <v>2257</v>
      </c>
      <c r="C561" s="529" t="s">
        <v>58</v>
      </c>
      <c r="D561" s="546">
        <v>1.3315789473684214</v>
      </c>
      <c r="E561" s="531">
        <v>0.29166666666666669</v>
      </c>
      <c r="F561" s="532">
        <v>20</v>
      </c>
      <c r="G561" s="531">
        <v>0.66666666666666663</v>
      </c>
      <c r="H561" s="532">
        <f t="shared" si="20"/>
        <v>20</v>
      </c>
      <c r="I561" s="527">
        <v>540</v>
      </c>
      <c r="J561" s="527">
        <v>2153</v>
      </c>
      <c r="K561" s="534"/>
      <c r="L561" s="527" t="s">
        <v>2542</v>
      </c>
    </row>
    <row r="562" spans="1:12" ht="30" x14ac:dyDescent="0.25">
      <c r="A562" s="527">
        <v>14</v>
      </c>
      <c r="B562" s="528" t="s">
        <v>2258</v>
      </c>
      <c r="C562" s="529" t="s">
        <v>2077</v>
      </c>
      <c r="D562" s="546">
        <v>4.4773343782456143</v>
      </c>
      <c r="E562" s="531">
        <v>0.29166666666666669</v>
      </c>
      <c r="F562" s="532">
        <v>20</v>
      </c>
      <c r="G562" s="531">
        <v>0.66666666666666663</v>
      </c>
      <c r="H562" s="532">
        <f t="shared" si="20"/>
        <v>20</v>
      </c>
      <c r="I562" s="527">
        <v>540</v>
      </c>
      <c r="J562" s="527">
        <v>4566</v>
      </c>
      <c r="K562" s="534"/>
      <c r="L562" s="527" t="s">
        <v>2543</v>
      </c>
    </row>
    <row r="563" spans="1:12" ht="45" x14ac:dyDescent="0.25">
      <c r="A563" s="527">
        <v>15</v>
      </c>
      <c r="B563" s="528" t="s">
        <v>2287</v>
      </c>
      <c r="C563" s="529" t="s">
        <v>63</v>
      </c>
      <c r="D563" s="546">
        <v>5.4885164941894748</v>
      </c>
      <c r="E563" s="531">
        <v>0.29166666666666669</v>
      </c>
      <c r="F563" s="532">
        <v>20</v>
      </c>
      <c r="G563" s="531">
        <v>0.66666666666666663</v>
      </c>
      <c r="H563" s="532">
        <f t="shared" si="20"/>
        <v>20</v>
      </c>
      <c r="I563" s="527">
        <v>540</v>
      </c>
      <c r="J563" s="527">
        <v>10169</v>
      </c>
      <c r="K563" s="534"/>
      <c r="L563" s="527" t="s">
        <v>2544</v>
      </c>
    </row>
    <row r="564" spans="1:12" ht="45" x14ac:dyDescent="0.25">
      <c r="A564" s="527">
        <v>16</v>
      </c>
      <c r="B564" s="528" t="s">
        <v>2286</v>
      </c>
      <c r="C564" s="529" t="s">
        <v>57</v>
      </c>
      <c r="D564" s="546">
        <v>5.5950453878596491</v>
      </c>
      <c r="E564" s="531">
        <v>0.29166666666666669</v>
      </c>
      <c r="F564" s="532">
        <v>20</v>
      </c>
      <c r="G564" s="531">
        <v>0.66666666666666663</v>
      </c>
      <c r="H564" s="532">
        <f t="shared" si="20"/>
        <v>20</v>
      </c>
      <c r="I564" s="527">
        <v>540</v>
      </c>
      <c r="J564" s="527">
        <v>5433</v>
      </c>
      <c r="K564" s="534"/>
      <c r="L564" s="527" t="s">
        <v>2545</v>
      </c>
    </row>
    <row r="565" spans="1:12" ht="90" x14ac:dyDescent="0.25">
      <c r="A565" s="527">
        <v>17</v>
      </c>
      <c r="B565" s="528" t="s">
        <v>2289</v>
      </c>
      <c r="C565" s="529" t="s">
        <v>2242</v>
      </c>
      <c r="D565" s="546">
        <v>7.3344238225263148</v>
      </c>
      <c r="E565" s="531">
        <v>0.29166666666666669</v>
      </c>
      <c r="F565" s="532">
        <v>20</v>
      </c>
      <c r="G565" s="531">
        <v>0.66666666666666663</v>
      </c>
      <c r="H565" s="532">
        <f t="shared" si="20"/>
        <v>20</v>
      </c>
      <c r="I565" s="527">
        <v>540</v>
      </c>
      <c r="J565" s="527">
        <v>9509</v>
      </c>
      <c r="K565" s="534" t="s">
        <v>2627</v>
      </c>
      <c r="L565" s="527" t="s">
        <v>2547</v>
      </c>
    </row>
    <row r="566" spans="1:12" ht="30" x14ac:dyDescent="0.25">
      <c r="A566" s="527">
        <v>18</v>
      </c>
      <c r="B566" s="528" t="s">
        <v>2290</v>
      </c>
      <c r="C566" s="529" t="s">
        <v>57</v>
      </c>
      <c r="D566" s="546">
        <v>2.0838276515368421</v>
      </c>
      <c r="E566" s="531">
        <v>0.29166666666666669</v>
      </c>
      <c r="F566" s="532">
        <v>20</v>
      </c>
      <c r="G566" s="531">
        <v>0.66666666666666663</v>
      </c>
      <c r="H566" s="532">
        <f t="shared" si="20"/>
        <v>20</v>
      </c>
      <c r="I566" s="527">
        <v>540</v>
      </c>
      <c r="J566" s="527">
        <v>2093</v>
      </c>
      <c r="K566" s="534"/>
      <c r="L566" s="527" t="s">
        <v>2548</v>
      </c>
    </row>
    <row r="567" spans="1:12" ht="60" x14ac:dyDescent="0.25">
      <c r="A567" s="527">
        <v>19</v>
      </c>
      <c r="B567" s="528" t="s">
        <v>2292</v>
      </c>
      <c r="C567" s="529" t="s">
        <v>57</v>
      </c>
      <c r="D567" s="546">
        <v>1.9403694063157892</v>
      </c>
      <c r="E567" s="531">
        <v>0.29166666666666669</v>
      </c>
      <c r="F567" s="532">
        <v>20</v>
      </c>
      <c r="G567" s="531">
        <v>0.66666666666666663</v>
      </c>
      <c r="H567" s="532">
        <f t="shared" si="20"/>
        <v>20</v>
      </c>
      <c r="I567" s="527">
        <v>540</v>
      </c>
      <c r="J567" s="527">
        <v>2784</v>
      </c>
      <c r="K567" s="534"/>
      <c r="L567" s="527" t="s">
        <v>2549</v>
      </c>
    </row>
    <row r="568" spans="1:12" ht="30" x14ac:dyDescent="0.25">
      <c r="A568" s="527">
        <v>20</v>
      </c>
      <c r="B568" s="528" t="s">
        <v>2291</v>
      </c>
      <c r="C568" s="529" t="s">
        <v>57</v>
      </c>
      <c r="D568" s="546">
        <v>4.5858010850105257</v>
      </c>
      <c r="E568" s="531">
        <v>0.29166666666666669</v>
      </c>
      <c r="F568" s="532">
        <v>20</v>
      </c>
      <c r="G568" s="531">
        <v>0.66666666666666663</v>
      </c>
      <c r="H568" s="532">
        <f t="shared" si="20"/>
        <v>20</v>
      </c>
      <c r="I568" s="527">
        <v>540</v>
      </c>
      <c r="J568" s="527">
        <v>4972</v>
      </c>
      <c r="K568" s="534"/>
      <c r="L568" s="527" t="s">
        <v>2550</v>
      </c>
    </row>
    <row r="569" spans="1:12" ht="30" x14ac:dyDescent="0.25">
      <c r="A569" s="527">
        <v>21</v>
      </c>
      <c r="B569" s="528" t="s">
        <v>2294</v>
      </c>
      <c r="C569" s="529" t="s">
        <v>61</v>
      </c>
      <c r="D569" s="546">
        <v>4.9044589760842099</v>
      </c>
      <c r="E569" s="531">
        <v>0.29166666666666669</v>
      </c>
      <c r="F569" s="532">
        <v>20</v>
      </c>
      <c r="G569" s="531">
        <v>0.66666666666666663</v>
      </c>
      <c r="H569" s="532">
        <f t="shared" si="20"/>
        <v>20</v>
      </c>
      <c r="I569" s="527">
        <v>540</v>
      </c>
      <c r="J569" s="527">
        <v>8091</v>
      </c>
      <c r="K569" s="534"/>
      <c r="L569" s="527" t="s">
        <v>2552</v>
      </c>
    </row>
    <row r="570" spans="1:12" ht="30" x14ac:dyDescent="0.25">
      <c r="A570" s="527">
        <v>22</v>
      </c>
      <c r="B570" s="528" t="s">
        <v>2295</v>
      </c>
      <c r="C570" s="529" t="s">
        <v>61</v>
      </c>
      <c r="D570" s="546">
        <v>0.53438494938947367</v>
      </c>
      <c r="E570" s="531">
        <v>0.29166666666666669</v>
      </c>
      <c r="F570" s="532">
        <v>20</v>
      </c>
      <c r="G570" s="531">
        <v>0.66666666666666663</v>
      </c>
      <c r="H570" s="532">
        <f t="shared" si="20"/>
        <v>20</v>
      </c>
      <c r="I570" s="527">
        <v>540</v>
      </c>
      <c r="J570" s="527">
        <v>592</v>
      </c>
      <c r="K570" s="534"/>
      <c r="L570" s="527" t="s">
        <v>2553</v>
      </c>
    </row>
    <row r="571" spans="1:12" ht="45" x14ac:dyDescent="0.25">
      <c r="A571" s="527">
        <v>23</v>
      </c>
      <c r="B571" s="528" t="s">
        <v>2296</v>
      </c>
      <c r="C571" s="529" t="s">
        <v>63</v>
      </c>
      <c r="D571" s="546">
        <v>1.1009418001403508</v>
      </c>
      <c r="E571" s="531">
        <v>0.29166666666666669</v>
      </c>
      <c r="F571" s="532">
        <v>20</v>
      </c>
      <c r="G571" s="531">
        <v>0.66666666666666663</v>
      </c>
      <c r="H571" s="532">
        <f t="shared" si="20"/>
        <v>20</v>
      </c>
      <c r="I571" s="527">
        <v>540</v>
      </c>
      <c r="J571" s="527">
        <v>2561</v>
      </c>
      <c r="K571" s="534"/>
      <c r="L571" s="527" t="s">
        <v>2554</v>
      </c>
    </row>
    <row r="572" spans="1:12" ht="30" x14ac:dyDescent="0.25">
      <c r="A572" s="527">
        <v>24</v>
      </c>
      <c r="B572" s="528" t="s">
        <v>2297</v>
      </c>
      <c r="C572" s="529" t="s">
        <v>63</v>
      </c>
      <c r="D572" s="546">
        <v>3.190895890652631</v>
      </c>
      <c r="E572" s="531">
        <v>0.29166666666666669</v>
      </c>
      <c r="F572" s="532">
        <v>20</v>
      </c>
      <c r="G572" s="531">
        <v>0.66666666666666663</v>
      </c>
      <c r="H572" s="532">
        <f t="shared" si="20"/>
        <v>20</v>
      </c>
      <c r="I572" s="527">
        <v>540</v>
      </c>
      <c r="J572" s="527">
        <v>10648</v>
      </c>
      <c r="K572" s="534"/>
      <c r="L572" s="527" t="s">
        <v>2555</v>
      </c>
    </row>
    <row r="573" spans="1:12" ht="30" x14ac:dyDescent="0.25">
      <c r="A573" s="527">
        <v>25</v>
      </c>
      <c r="B573" s="528" t="s">
        <v>2298</v>
      </c>
      <c r="C573" s="529" t="s">
        <v>62</v>
      </c>
      <c r="D573" s="546">
        <v>3.9868310826666673</v>
      </c>
      <c r="E573" s="531">
        <v>0.29166666666666669</v>
      </c>
      <c r="F573" s="532">
        <v>20</v>
      </c>
      <c r="G573" s="531">
        <v>0.66666666666666663</v>
      </c>
      <c r="H573" s="532">
        <f t="shared" si="20"/>
        <v>20</v>
      </c>
      <c r="I573" s="527">
        <v>540</v>
      </c>
      <c r="J573" s="527">
        <v>1159</v>
      </c>
      <c r="K573" s="534"/>
      <c r="L573" s="527" t="s">
        <v>2556</v>
      </c>
    </row>
    <row r="574" spans="1:12" ht="30" x14ac:dyDescent="0.25">
      <c r="A574" s="527">
        <v>26</v>
      </c>
      <c r="B574" s="528" t="s">
        <v>2299</v>
      </c>
      <c r="C574" s="529" t="s">
        <v>62</v>
      </c>
      <c r="D574" s="546">
        <v>0.9855820832982457</v>
      </c>
      <c r="E574" s="531">
        <v>0.29166666666666669</v>
      </c>
      <c r="F574" s="532">
        <v>20</v>
      </c>
      <c r="G574" s="531">
        <v>0.66666666666666663</v>
      </c>
      <c r="H574" s="532">
        <f t="shared" si="20"/>
        <v>20</v>
      </c>
      <c r="I574" s="527">
        <v>540</v>
      </c>
      <c r="J574" s="527">
        <v>1159</v>
      </c>
      <c r="K574" s="534"/>
      <c r="L574" s="527" t="s">
        <v>2557</v>
      </c>
    </row>
    <row r="575" spans="1:12" ht="45" x14ac:dyDescent="0.25">
      <c r="A575" s="527">
        <v>27</v>
      </c>
      <c r="B575" s="528" t="s">
        <v>2300</v>
      </c>
      <c r="C575" s="529" t="s">
        <v>59</v>
      </c>
      <c r="D575" s="546">
        <v>5.6173231528842109</v>
      </c>
      <c r="E575" s="531">
        <v>0.29166666666666669</v>
      </c>
      <c r="F575" s="532">
        <v>20</v>
      </c>
      <c r="G575" s="531">
        <v>0.66666666666666663</v>
      </c>
      <c r="H575" s="532">
        <f t="shared" si="20"/>
        <v>20</v>
      </c>
      <c r="I575" s="527">
        <v>540</v>
      </c>
      <c r="J575" s="527">
        <v>7685</v>
      </c>
      <c r="K575" s="534"/>
      <c r="L575" s="527" t="s">
        <v>2558</v>
      </c>
    </row>
    <row r="576" spans="1:12" ht="30" x14ac:dyDescent="0.25">
      <c r="A576" s="527">
        <v>28</v>
      </c>
      <c r="B576" s="528" t="s">
        <v>2301</v>
      </c>
      <c r="C576" s="529" t="s">
        <v>59</v>
      </c>
      <c r="D576" s="546">
        <v>0.54128601503157903</v>
      </c>
      <c r="E576" s="531">
        <v>0.29166666666666669</v>
      </c>
      <c r="F576" s="532">
        <v>20</v>
      </c>
      <c r="G576" s="531">
        <v>0.66666666666666663</v>
      </c>
      <c r="H576" s="532">
        <f t="shared" si="20"/>
        <v>20</v>
      </c>
      <c r="I576" s="527">
        <v>540</v>
      </c>
      <c r="J576" s="527">
        <v>894</v>
      </c>
      <c r="K576" s="534"/>
      <c r="L576" s="527" t="s">
        <v>2559</v>
      </c>
    </row>
    <row r="577" spans="1:12" ht="30" x14ac:dyDescent="0.25">
      <c r="A577" s="527">
        <v>29</v>
      </c>
      <c r="B577" s="528" t="s">
        <v>2189</v>
      </c>
      <c r="C577" s="529" t="s">
        <v>1909</v>
      </c>
      <c r="D577" s="546">
        <v>7.245259437333333</v>
      </c>
      <c r="E577" s="531">
        <v>0.3125</v>
      </c>
      <c r="F577" s="532">
        <v>20</v>
      </c>
      <c r="G577" s="531">
        <v>0.66666666666666663</v>
      </c>
      <c r="H577" s="532">
        <f t="shared" si="20"/>
        <v>20</v>
      </c>
      <c r="I577" s="527">
        <v>510</v>
      </c>
      <c r="J577" s="527">
        <v>3851</v>
      </c>
      <c r="K577" s="534"/>
      <c r="L577" s="527" t="s">
        <v>2429</v>
      </c>
    </row>
    <row r="578" spans="1:12" ht="75" x14ac:dyDescent="0.25">
      <c r="A578" s="527">
        <v>30</v>
      </c>
      <c r="B578" s="528" t="s">
        <v>2302</v>
      </c>
      <c r="C578" s="529" t="s">
        <v>60</v>
      </c>
      <c r="D578" s="546">
        <v>3.4624697188</v>
      </c>
      <c r="E578" s="531">
        <v>0.3125</v>
      </c>
      <c r="F578" s="532">
        <v>20</v>
      </c>
      <c r="G578" s="531">
        <v>0.5</v>
      </c>
      <c r="H578" s="532">
        <f t="shared" si="20"/>
        <v>20</v>
      </c>
      <c r="I578" s="527">
        <v>270</v>
      </c>
      <c r="J578" s="527">
        <v>1057</v>
      </c>
      <c r="K578" s="534"/>
      <c r="L578" s="527" t="s">
        <v>2560</v>
      </c>
    </row>
    <row r="579" spans="1:12" ht="45" x14ac:dyDescent="0.25">
      <c r="A579" s="527">
        <v>31</v>
      </c>
      <c r="B579" s="528" t="s">
        <v>2303</v>
      </c>
      <c r="C579" s="529" t="s">
        <v>60</v>
      </c>
      <c r="D579" s="546">
        <v>1.4431201778666665</v>
      </c>
      <c r="E579" s="531">
        <v>0.3125</v>
      </c>
      <c r="F579" s="532">
        <v>20</v>
      </c>
      <c r="G579" s="531">
        <v>0.5</v>
      </c>
      <c r="H579" s="532">
        <f t="shared" si="20"/>
        <v>20</v>
      </c>
      <c r="I579" s="527">
        <v>270</v>
      </c>
      <c r="J579" s="527">
        <v>2888</v>
      </c>
      <c r="K579" s="534" t="s">
        <v>2623</v>
      </c>
      <c r="L579" s="527" t="s">
        <v>2624</v>
      </c>
    </row>
    <row r="580" spans="1:12" x14ac:dyDescent="0.25">
      <c r="A580" s="527">
        <v>32</v>
      </c>
      <c r="B580" s="528" t="s">
        <v>2191</v>
      </c>
      <c r="C580" s="529" t="s">
        <v>60</v>
      </c>
      <c r="D580" s="546">
        <v>5</v>
      </c>
      <c r="E580" s="531">
        <v>0.3125</v>
      </c>
      <c r="F580" s="532">
        <v>20</v>
      </c>
      <c r="G580" s="531">
        <v>0.66666666666666663</v>
      </c>
      <c r="H580" s="532">
        <f t="shared" si="20"/>
        <v>20</v>
      </c>
      <c r="I580" s="527">
        <v>510</v>
      </c>
      <c r="J580" s="527">
        <v>1</v>
      </c>
      <c r="K580" s="527" t="s">
        <v>2432</v>
      </c>
      <c r="L580" s="527"/>
    </row>
    <row r="581" spans="1:12" ht="30" x14ac:dyDescent="0.25">
      <c r="A581" s="527">
        <v>33</v>
      </c>
      <c r="B581" s="528" t="s">
        <v>2192</v>
      </c>
      <c r="C581" s="529" t="s">
        <v>59</v>
      </c>
      <c r="D581" s="546">
        <v>3.9</v>
      </c>
      <c r="E581" s="531">
        <v>0.29166666666666669</v>
      </c>
      <c r="F581" s="532">
        <v>20</v>
      </c>
      <c r="G581" s="531">
        <v>0.99930555555555556</v>
      </c>
      <c r="H581" s="532">
        <f t="shared" si="20"/>
        <v>20</v>
      </c>
      <c r="I581" s="527">
        <v>1019</v>
      </c>
      <c r="J581" s="527">
        <v>0</v>
      </c>
      <c r="K581" s="534"/>
      <c r="L581" s="527" t="s">
        <v>2433</v>
      </c>
    </row>
    <row r="582" spans="1:12" s="542" customFormat="1" ht="32.25" customHeight="1" x14ac:dyDescent="0.2">
      <c r="A582" s="535"/>
      <c r="B582" s="543" t="s">
        <v>1865</v>
      </c>
      <c r="C582" s="537"/>
      <c r="D582" s="544">
        <f>SUM(D549:D581)</f>
        <v>116.09865979439797</v>
      </c>
      <c r="E582" s="539"/>
      <c r="F582" s="540"/>
      <c r="G582" s="539"/>
      <c r="H582" s="540"/>
      <c r="I582" s="535"/>
      <c r="J582" s="535"/>
      <c r="K582" s="541"/>
      <c r="L582" s="539"/>
    </row>
    <row r="583" spans="1:12" s="571" customFormat="1" ht="27.75" customHeight="1" x14ac:dyDescent="0.25">
      <c r="A583" s="570" t="s">
        <v>2232</v>
      </c>
      <c r="B583" s="570"/>
      <c r="C583" s="570"/>
      <c r="D583" s="570"/>
      <c r="E583" s="570"/>
      <c r="F583" s="570"/>
      <c r="G583" s="570"/>
      <c r="H583" s="570"/>
      <c r="I583" s="572"/>
      <c r="J583" s="570"/>
      <c r="K583" s="570"/>
      <c r="L583" s="570"/>
    </row>
    <row r="584" spans="1:12" ht="30" x14ac:dyDescent="0.25">
      <c r="A584" s="527">
        <v>1</v>
      </c>
      <c r="B584" s="528" t="s">
        <v>2380</v>
      </c>
      <c r="C584" s="527" t="s">
        <v>60</v>
      </c>
      <c r="D584" s="546">
        <v>3</v>
      </c>
      <c r="E584" s="531">
        <v>0.66666666666666663</v>
      </c>
      <c r="F584" s="532">
        <v>20</v>
      </c>
      <c r="G584" s="531">
        <v>0.99930555555555556</v>
      </c>
      <c r="H584" s="532">
        <f>+F584</f>
        <v>20</v>
      </c>
      <c r="I584" s="527">
        <v>479</v>
      </c>
      <c r="J584" s="527">
        <v>1542</v>
      </c>
      <c r="K584" s="527" t="s">
        <v>2508</v>
      </c>
      <c r="L584" s="527" t="s">
        <v>2605</v>
      </c>
    </row>
    <row r="585" spans="1:12" ht="30" x14ac:dyDescent="0.25">
      <c r="A585" s="527">
        <v>2</v>
      </c>
      <c r="B585" s="528" t="s">
        <v>2375</v>
      </c>
      <c r="C585" s="527" t="s">
        <v>60</v>
      </c>
      <c r="D585" s="546">
        <v>6.1557612695999993</v>
      </c>
      <c r="E585" s="531">
        <v>0.66666666666666663</v>
      </c>
      <c r="F585" s="532">
        <v>20</v>
      </c>
      <c r="G585" s="531">
        <v>0.99930555555555556</v>
      </c>
      <c r="H585" s="532">
        <f>+F585</f>
        <v>20</v>
      </c>
      <c r="I585" s="527">
        <v>479</v>
      </c>
      <c r="J585" s="527">
        <v>381</v>
      </c>
      <c r="K585" s="527" t="s">
        <v>2626</v>
      </c>
      <c r="L585" s="527" t="s">
        <v>2625</v>
      </c>
    </row>
    <row r="586" spans="1:12" ht="45" x14ac:dyDescent="0.25">
      <c r="A586" s="527">
        <v>3</v>
      </c>
      <c r="B586" s="528" t="s">
        <v>2304</v>
      </c>
      <c r="C586" s="527" t="s">
        <v>60</v>
      </c>
      <c r="D586" s="546">
        <v>1.3583607375058826</v>
      </c>
      <c r="E586" s="531">
        <v>0.66666666666666663</v>
      </c>
      <c r="F586" s="532">
        <v>20</v>
      </c>
      <c r="G586" s="531">
        <v>0.99930555555555556</v>
      </c>
      <c r="H586" s="532">
        <f>+F586</f>
        <v>20</v>
      </c>
      <c r="I586" s="527">
        <v>479</v>
      </c>
      <c r="J586" s="527">
        <v>1651</v>
      </c>
      <c r="K586" s="527" t="s">
        <v>2508</v>
      </c>
      <c r="L586" s="527" t="s">
        <v>2605</v>
      </c>
    </row>
    <row r="587" spans="1:12" ht="45" x14ac:dyDescent="0.25">
      <c r="A587" s="527">
        <v>4</v>
      </c>
      <c r="B587" s="528" t="s">
        <v>2305</v>
      </c>
      <c r="C587" s="527" t="s">
        <v>57</v>
      </c>
      <c r="D587" s="546">
        <v>5.4168151730196072</v>
      </c>
      <c r="E587" s="531">
        <v>0.66666666666666663</v>
      </c>
      <c r="F587" s="532">
        <v>20</v>
      </c>
      <c r="G587" s="531">
        <v>0.99930555555555556</v>
      </c>
      <c r="H587" s="532">
        <f t="shared" si="20"/>
        <v>20</v>
      </c>
      <c r="I587" s="527">
        <v>479</v>
      </c>
      <c r="J587" s="527">
        <v>2917</v>
      </c>
      <c r="K587" s="534" t="s">
        <v>2607</v>
      </c>
      <c r="L587" s="527" t="s">
        <v>2606</v>
      </c>
    </row>
    <row r="588" spans="1:12" ht="75" x14ac:dyDescent="0.25">
      <c r="A588" s="527">
        <v>5</v>
      </c>
      <c r="B588" s="528" t="s">
        <v>2306</v>
      </c>
      <c r="C588" s="527" t="s">
        <v>2073</v>
      </c>
      <c r="D588" s="546">
        <v>4.134507632</v>
      </c>
      <c r="E588" s="531">
        <v>0.66666666666666663</v>
      </c>
      <c r="F588" s="532">
        <v>20</v>
      </c>
      <c r="G588" s="531">
        <v>0.99930555555555556</v>
      </c>
      <c r="H588" s="532">
        <f t="shared" si="20"/>
        <v>20</v>
      </c>
      <c r="I588" s="527">
        <v>479</v>
      </c>
      <c r="J588" s="527">
        <v>2887</v>
      </c>
      <c r="K588" s="534" t="s">
        <v>2609</v>
      </c>
      <c r="L588" s="527" t="s">
        <v>2608</v>
      </c>
    </row>
    <row r="589" spans="1:12" ht="45" x14ac:dyDescent="0.25">
      <c r="A589" s="527">
        <v>6</v>
      </c>
      <c r="B589" s="528" t="s">
        <v>2308</v>
      </c>
      <c r="C589" s="527" t="s">
        <v>61</v>
      </c>
      <c r="D589" s="546">
        <v>9.9210790115294145</v>
      </c>
      <c r="E589" s="531">
        <v>0.66666666666666663</v>
      </c>
      <c r="F589" s="532">
        <v>20</v>
      </c>
      <c r="G589" s="531">
        <v>0.99930555555555556</v>
      </c>
      <c r="H589" s="532">
        <f t="shared" si="20"/>
        <v>20</v>
      </c>
      <c r="I589" s="527">
        <v>479</v>
      </c>
      <c r="J589" s="527">
        <v>4725</v>
      </c>
      <c r="K589" s="534" t="s">
        <v>2611</v>
      </c>
      <c r="L589" s="527" t="s">
        <v>2610</v>
      </c>
    </row>
    <row r="590" spans="1:12" ht="30" x14ac:dyDescent="0.25">
      <c r="A590" s="527">
        <v>7</v>
      </c>
      <c r="B590" s="545" t="s">
        <v>2194</v>
      </c>
      <c r="C590" s="527" t="s">
        <v>61</v>
      </c>
      <c r="D590" s="546">
        <v>8</v>
      </c>
      <c r="E590" s="531">
        <v>0.66666666666666663</v>
      </c>
      <c r="F590" s="532">
        <v>20</v>
      </c>
      <c r="G590" s="531">
        <v>0.29166666666666669</v>
      </c>
      <c r="H590" s="532">
        <v>21</v>
      </c>
      <c r="I590" s="527">
        <v>900</v>
      </c>
      <c r="J590" s="527">
        <v>1</v>
      </c>
      <c r="K590" s="527" t="s">
        <v>2438</v>
      </c>
      <c r="L590" s="527"/>
    </row>
    <row r="591" spans="1:12" ht="60" x14ac:dyDescent="0.25">
      <c r="A591" s="527">
        <v>8</v>
      </c>
      <c r="B591" s="528" t="s">
        <v>2309</v>
      </c>
      <c r="C591" s="527" t="s">
        <v>1926</v>
      </c>
      <c r="D591" s="546">
        <v>3.5396196135686284</v>
      </c>
      <c r="E591" s="531">
        <v>0.66666666666666663</v>
      </c>
      <c r="F591" s="532">
        <v>20</v>
      </c>
      <c r="G591" s="531">
        <v>0.99930555555555556</v>
      </c>
      <c r="H591" s="532">
        <f t="shared" ref="H591" si="21">+F591</f>
        <v>20</v>
      </c>
      <c r="I591" s="527">
        <v>479</v>
      </c>
      <c r="J591" s="527">
        <v>4061</v>
      </c>
      <c r="K591" s="534"/>
      <c r="L591" s="527" t="s">
        <v>2564</v>
      </c>
    </row>
    <row r="592" spans="1:12" ht="30" x14ac:dyDescent="0.25">
      <c r="A592" s="527">
        <v>9</v>
      </c>
      <c r="B592" s="545" t="s">
        <v>2195</v>
      </c>
      <c r="C592" s="527" t="s">
        <v>63</v>
      </c>
      <c r="D592" s="546">
        <v>3.5666666666666669</v>
      </c>
      <c r="E592" s="531">
        <v>0.66666666666666663</v>
      </c>
      <c r="F592" s="532">
        <v>20</v>
      </c>
      <c r="G592" s="531">
        <v>0.29166666666666669</v>
      </c>
      <c r="H592" s="532">
        <v>21</v>
      </c>
      <c r="I592" s="527">
        <v>900</v>
      </c>
      <c r="J592" s="527">
        <v>652</v>
      </c>
      <c r="K592" s="527" t="s">
        <v>2440</v>
      </c>
      <c r="L592" s="527"/>
    </row>
    <row r="593" spans="1:12" ht="45" x14ac:dyDescent="0.25">
      <c r="A593" s="527">
        <v>10</v>
      </c>
      <c r="B593" s="545" t="s">
        <v>2196</v>
      </c>
      <c r="C593" s="527" t="s">
        <v>59</v>
      </c>
      <c r="D593" s="546">
        <v>3</v>
      </c>
      <c r="E593" s="531">
        <v>0.66666666666666663</v>
      </c>
      <c r="F593" s="532">
        <v>20</v>
      </c>
      <c r="G593" s="531">
        <v>0.29166666666666669</v>
      </c>
      <c r="H593" s="532">
        <v>21</v>
      </c>
      <c r="I593" s="527">
        <v>900</v>
      </c>
      <c r="J593" s="527">
        <v>9</v>
      </c>
      <c r="K593" s="527" t="s">
        <v>2441</v>
      </c>
      <c r="L593" s="527"/>
    </row>
    <row r="594" spans="1:12" ht="30" x14ac:dyDescent="0.25">
      <c r="A594" s="527">
        <v>11</v>
      </c>
      <c r="B594" s="528" t="s">
        <v>2314</v>
      </c>
      <c r="C594" s="527" t="s">
        <v>62</v>
      </c>
      <c r="D594" s="546">
        <v>4.2738337291764701</v>
      </c>
      <c r="E594" s="531">
        <v>0.66666666666666663</v>
      </c>
      <c r="F594" s="532">
        <v>20</v>
      </c>
      <c r="G594" s="531">
        <v>0.99930555555555556</v>
      </c>
      <c r="H594" s="532">
        <f>+F594</f>
        <v>20</v>
      </c>
      <c r="I594" s="527">
        <v>479</v>
      </c>
      <c r="J594" s="527">
        <v>3390</v>
      </c>
      <c r="K594" s="534" t="s">
        <v>2530</v>
      </c>
      <c r="L594" s="527" t="s">
        <v>2618</v>
      </c>
    </row>
    <row r="595" spans="1:12" ht="60" x14ac:dyDescent="0.25">
      <c r="A595" s="527">
        <v>12</v>
      </c>
      <c r="B595" s="545" t="s">
        <v>2371</v>
      </c>
      <c r="C595" s="527" t="s">
        <v>60</v>
      </c>
      <c r="D595" s="546">
        <v>5.604647027638709</v>
      </c>
      <c r="E595" s="531">
        <v>0.66666666666666663</v>
      </c>
      <c r="F595" s="532">
        <v>20</v>
      </c>
      <c r="G595" s="531">
        <v>0.29166666666666669</v>
      </c>
      <c r="H595" s="532">
        <v>21</v>
      </c>
      <c r="I595" s="527">
        <v>900</v>
      </c>
      <c r="J595" s="527">
        <v>19</v>
      </c>
      <c r="K595" s="527" t="s">
        <v>2443</v>
      </c>
      <c r="L595" s="527"/>
    </row>
    <row r="596" spans="1:12" ht="30" x14ac:dyDescent="0.25">
      <c r="A596" s="527">
        <v>13</v>
      </c>
      <c r="B596" s="545" t="s">
        <v>2372</v>
      </c>
      <c r="C596" s="527" t="s">
        <v>60</v>
      </c>
      <c r="D596" s="546">
        <v>3.423164554477419</v>
      </c>
      <c r="E596" s="531">
        <v>0.66666666666666663</v>
      </c>
      <c r="F596" s="532">
        <v>20</v>
      </c>
      <c r="G596" s="531">
        <v>0.29166666666666669</v>
      </c>
      <c r="H596" s="532">
        <v>21</v>
      </c>
      <c r="I596" s="527">
        <v>900</v>
      </c>
      <c r="J596" s="527">
        <v>5</v>
      </c>
      <c r="K596" s="527" t="s">
        <v>2443</v>
      </c>
      <c r="L596" s="527"/>
    </row>
    <row r="597" spans="1:12" ht="30" x14ac:dyDescent="0.25">
      <c r="A597" s="527">
        <v>14</v>
      </c>
      <c r="B597" s="545" t="s">
        <v>2390</v>
      </c>
      <c r="C597" s="527" t="s">
        <v>60</v>
      </c>
      <c r="D597" s="546">
        <v>1.6</v>
      </c>
      <c r="E597" s="531">
        <v>0.66666666666666663</v>
      </c>
      <c r="F597" s="532">
        <v>20</v>
      </c>
      <c r="G597" s="531">
        <v>0.29166666666666669</v>
      </c>
      <c r="H597" s="532">
        <v>21</v>
      </c>
      <c r="I597" s="527">
        <v>900</v>
      </c>
      <c r="J597" s="527">
        <v>12</v>
      </c>
      <c r="K597" s="527" t="s">
        <v>2443</v>
      </c>
      <c r="L597" s="527"/>
    </row>
    <row r="598" spans="1:12" ht="30" x14ac:dyDescent="0.25">
      <c r="A598" s="527">
        <v>15</v>
      </c>
      <c r="B598" s="545" t="s">
        <v>2197</v>
      </c>
      <c r="C598" s="527" t="s">
        <v>60</v>
      </c>
      <c r="D598" s="546">
        <v>7.1507494764666646</v>
      </c>
      <c r="E598" s="531"/>
      <c r="F598" s="532">
        <v>12</v>
      </c>
      <c r="G598" s="531"/>
      <c r="H598" s="532">
        <v>12</v>
      </c>
      <c r="I598" s="527">
        <v>0</v>
      </c>
      <c r="J598" s="527">
        <v>0</v>
      </c>
      <c r="K598" s="527" t="s">
        <v>2443</v>
      </c>
      <c r="L598" s="527"/>
    </row>
    <row r="599" spans="1:12" ht="90" x14ac:dyDescent="0.25">
      <c r="A599" s="527">
        <v>16</v>
      </c>
      <c r="B599" s="545" t="s">
        <v>2373</v>
      </c>
      <c r="C599" s="527" t="s">
        <v>60</v>
      </c>
      <c r="D599" s="546">
        <v>10.342416893548384</v>
      </c>
      <c r="E599" s="531">
        <v>0.66666666666666663</v>
      </c>
      <c r="F599" s="532">
        <v>20</v>
      </c>
      <c r="G599" s="531">
        <v>0.29166666666666669</v>
      </c>
      <c r="H599" s="532">
        <v>21</v>
      </c>
      <c r="I599" s="527">
        <v>900</v>
      </c>
      <c r="J599" s="527">
        <v>259</v>
      </c>
      <c r="K599" s="527" t="s">
        <v>2443</v>
      </c>
      <c r="L599" s="527"/>
    </row>
    <row r="600" spans="1:12" ht="30" x14ac:dyDescent="0.25">
      <c r="A600" s="527">
        <v>17</v>
      </c>
      <c r="B600" s="545" t="s">
        <v>2382</v>
      </c>
      <c r="C600" s="527" t="s">
        <v>64</v>
      </c>
      <c r="D600" s="546">
        <v>5.9</v>
      </c>
      <c r="E600" s="531">
        <v>0.66666666666666663</v>
      </c>
      <c r="F600" s="532">
        <v>20</v>
      </c>
      <c r="G600" s="531">
        <v>0.29166666666666669</v>
      </c>
      <c r="H600" s="532">
        <v>21</v>
      </c>
      <c r="I600" s="527">
        <v>900</v>
      </c>
      <c r="J600" s="527">
        <v>378</v>
      </c>
      <c r="K600" s="527" t="s">
        <v>2501</v>
      </c>
      <c r="L600" s="527"/>
    </row>
    <row r="601" spans="1:12" ht="30" x14ac:dyDescent="0.25">
      <c r="A601" s="527">
        <v>18</v>
      </c>
      <c r="B601" s="545" t="s">
        <v>2198</v>
      </c>
      <c r="C601" s="527" t="s">
        <v>60</v>
      </c>
      <c r="D601" s="546">
        <v>1.1987902851500001</v>
      </c>
      <c r="E601" s="531">
        <v>0.66666666666666663</v>
      </c>
      <c r="F601" s="532">
        <v>20</v>
      </c>
      <c r="G601" s="531">
        <v>0.29166666666666669</v>
      </c>
      <c r="H601" s="532">
        <v>21</v>
      </c>
      <c r="I601" s="527">
        <v>900</v>
      </c>
      <c r="J601" s="527">
        <v>0</v>
      </c>
      <c r="K601" s="527" t="s">
        <v>2443</v>
      </c>
      <c r="L601" s="527"/>
    </row>
    <row r="602" spans="1:12" ht="105" x14ac:dyDescent="0.25">
      <c r="A602" s="527">
        <v>19</v>
      </c>
      <c r="B602" s="545" t="s">
        <v>2317</v>
      </c>
      <c r="C602" s="527" t="s">
        <v>60</v>
      </c>
      <c r="D602" s="546">
        <v>6.6622485555268804</v>
      </c>
      <c r="E602" s="531">
        <v>0.66666666666666663</v>
      </c>
      <c r="F602" s="532">
        <v>20</v>
      </c>
      <c r="G602" s="531">
        <v>0.29166666666666669</v>
      </c>
      <c r="H602" s="532">
        <v>21</v>
      </c>
      <c r="I602" s="527">
        <v>900</v>
      </c>
      <c r="J602" s="527">
        <v>37</v>
      </c>
      <c r="K602" s="527" t="s">
        <v>2443</v>
      </c>
      <c r="L602" s="527"/>
    </row>
    <row r="603" spans="1:12" ht="75" x14ac:dyDescent="0.25">
      <c r="A603" s="527">
        <v>20</v>
      </c>
      <c r="B603" s="545" t="s">
        <v>2318</v>
      </c>
      <c r="C603" s="527" t="s">
        <v>2082</v>
      </c>
      <c r="D603" s="546">
        <v>9</v>
      </c>
      <c r="E603" s="531">
        <v>0.66666666666666663</v>
      </c>
      <c r="F603" s="532">
        <v>20</v>
      </c>
      <c r="G603" s="531">
        <v>0.29166666666666669</v>
      </c>
      <c r="H603" s="532">
        <v>21</v>
      </c>
      <c r="I603" s="527">
        <v>900</v>
      </c>
      <c r="J603" s="527">
        <v>274</v>
      </c>
      <c r="K603" s="527" t="s">
        <v>2498</v>
      </c>
      <c r="L603" s="527"/>
    </row>
    <row r="604" spans="1:12" ht="30" x14ac:dyDescent="0.25">
      <c r="A604" s="527">
        <v>21</v>
      </c>
      <c r="B604" s="545" t="s">
        <v>2324</v>
      </c>
      <c r="C604" s="527" t="s">
        <v>2089</v>
      </c>
      <c r="D604" s="546">
        <v>6.4000000000000012</v>
      </c>
      <c r="E604" s="531">
        <v>0.66666666666666663</v>
      </c>
      <c r="F604" s="532">
        <v>20</v>
      </c>
      <c r="G604" s="531">
        <v>0.29166666666666669</v>
      </c>
      <c r="H604" s="532">
        <v>21</v>
      </c>
      <c r="I604" s="527">
        <v>900</v>
      </c>
      <c r="J604" s="527">
        <v>1</v>
      </c>
      <c r="K604" s="527" t="s">
        <v>2448</v>
      </c>
      <c r="L604" s="527"/>
    </row>
    <row r="605" spans="1:12" ht="60" x14ac:dyDescent="0.25">
      <c r="A605" s="527">
        <v>22</v>
      </c>
      <c r="B605" s="545" t="s">
        <v>2325</v>
      </c>
      <c r="C605" s="527" t="s">
        <v>2090</v>
      </c>
      <c r="D605" s="546">
        <v>5.3533505504313723</v>
      </c>
      <c r="E605" s="531">
        <v>0.66666666666666663</v>
      </c>
      <c r="F605" s="532">
        <v>20</v>
      </c>
      <c r="G605" s="531">
        <v>0.29166666666666669</v>
      </c>
      <c r="H605" s="532">
        <v>21</v>
      </c>
      <c r="I605" s="527">
        <v>900</v>
      </c>
      <c r="J605" s="527">
        <v>2</v>
      </c>
      <c r="K605" s="527" t="s">
        <v>2449</v>
      </c>
      <c r="L605" s="527"/>
    </row>
    <row r="606" spans="1:12" x14ac:dyDescent="0.25">
      <c r="A606" s="527">
        <v>23</v>
      </c>
      <c r="B606" s="545" t="s">
        <v>2312</v>
      </c>
      <c r="C606" s="527" t="s">
        <v>2091</v>
      </c>
      <c r="D606" s="546">
        <v>5.9408201987833342</v>
      </c>
      <c r="E606" s="531"/>
      <c r="F606" s="532"/>
      <c r="G606" s="531"/>
      <c r="H606" s="532"/>
      <c r="I606" s="527">
        <v>0</v>
      </c>
      <c r="J606" s="527">
        <v>0</v>
      </c>
      <c r="K606" s="527" t="s">
        <v>2450</v>
      </c>
      <c r="L606" s="527"/>
    </row>
    <row r="607" spans="1:12" ht="30" x14ac:dyDescent="0.25">
      <c r="A607" s="527">
        <v>24</v>
      </c>
      <c r="B607" s="528" t="s">
        <v>2381</v>
      </c>
      <c r="C607" s="527" t="s">
        <v>2092</v>
      </c>
      <c r="D607" s="546">
        <v>2.3873020009904762</v>
      </c>
      <c r="E607" s="531">
        <v>0.29166666666666669</v>
      </c>
      <c r="F607" s="532">
        <v>20</v>
      </c>
      <c r="G607" s="531">
        <v>0.99930555555555556</v>
      </c>
      <c r="H607" s="532">
        <v>20</v>
      </c>
      <c r="I607" s="527">
        <v>1019</v>
      </c>
      <c r="J607" s="527">
        <v>1</v>
      </c>
      <c r="K607" s="527" t="s">
        <v>2451</v>
      </c>
      <c r="L607" s="527"/>
    </row>
    <row r="608" spans="1:12" ht="30" x14ac:dyDescent="0.25">
      <c r="A608" s="527">
        <v>25</v>
      </c>
      <c r="B608" s="528" t="s">
        <v>2327</v>
      </c>
      <c r="C608" s="527" t="s">
        <v>2097</v>
      </c>
      <c r="D608" s="546">
        <v>0.33333333333333326</v>
      </c>
      <c r="E608" s="531">
        <v>0.66666666666666663</v>
      </c>
      <c r="F608" s="532">
        <v>20</v>
      </c>
      <c r="G608" s="531">
        <v>0.29166666666666669</v>
      </c>
      <c r="H608" s="532">
        <v>21</v>
      </c>
      <c r="I608" s="527">
        <v>900</v>
      </c>
      <c r="J608" s="527">
        <v>1</v>
      </c>
      <c r="K608" s="527" t="s">
        <v>2452</v>
      </c>
      <c r="L608" s="527"/>
    </row>
    <row r="609" spans="1:12" x14ac:dyDescent="0.25">
      <c r="A609" s="527">
        <v>26</v>
      </c>
      <c r="B609" s="528" t="s">
        <v>2328</v>
      </c>
      <c r="C609" s="527" t="s">
        <v>2098</v>
      </c>
      <c r="D609" s="546">
        <v>3.6666666666666683</v>
      </c>
      <c r="E609" s="531">
        <v>0.66666666666666663</v>
      </c>
      <c r="F609" s="532">
        <v>20</v>
      </c>
      <c r="G609" s="531">
        <v>0.29166666666666669</v>
      </c>
      <c r="H609" s="532">
        <v>21</v>
      </c>
      <c r="I609" s="527">
        <v>900</v>
      </c>
      <c r="J609" s="527">
        <v>1</v>
      </c>
      <c r="K609" s="527" t="s">
        <v>2098</v>
      </c>
      <c r="L609" s="527"/>
    </row>
    <row r="610" spans="1:12" ht="75" x14ac:dyDescent="0.25">
      <c r="A610" s="527">
        <v>27</v>
      </c>
      <c r="B610" s="528" t="s">
        <v>2288</v>
      </c>
      <c r="C610" s="529" t="s">
        <v>2242</v>
      </c>
      <c r="D610" s="546">
        <v>10.288079058596495</v>
      </c>
      <c r="E610" s="531">
        <v>0.29166666666666669</v>
      </c>
      <c r="F610" s="532">
        <v>20</v>
      </c>
      <c r="G610" s="531">
        <v>0.66666666666666663</v>
      </c>
      <c r="H610" s="532">
        <f>+F610</f>
        <v>20</v>
      </c>
      <c r="I610" s="527">
        <v>540</v>
      </c>
      <c r="J610" s="527">
        <v>10447</v>
      </c>
      <c r="K610" s="534"/>
      <c r="L610" s="527" t="s">
        <v>2546</v>
      </c>
    </row>
    <row r="611" spans="1:12" ht="75" x14ac:dyDescent="0.25">
      <c r="A611" s="527">
        <v>28</v>
      </c>
      <c r="B611" s="528" t="s">
        <v>2293</v>
      </c>
      <c r="C611" s="529" t="s">
        <v>2241</v>
      </c>
      <c r="D611" s="546">
        <v>7.7615022530526314</v>
      </c>
      <c r="E611" s="531">
        <v>0.29166666666666669</v>
      </c>
      <c r="F611" s="532">
        <v>20</v>
      </c>
      <c r="G611" s="531">
        <v>0.66666666666666663</v>
      </c>
      <c r="H611" s="532">
        <f>+F611</f>
        <v>20</v>
      </c>
      <c r="I611" s="527">
        <v>540</v>
      </c>
      <c r="J611" s="527">
        <v>7992</v>
      </c>
      <c r="K611" s="534"/>
      <c r="L611" s="527" t="s">
        <v>2551</v>
      </c>
    </row>
    <row r="612" spans="1:12" s="542" customFormat="1" ht="30.75" customHeight="1" x14ac:dyDescent="0.2">
      <c r="A612" s="535"/>
      <c r="B612" s="543" t="s">
        <v>1865</v>
      </c>
      <c r="C612" s="537"/>
      <c r="D612" s="544">
        <f>SUM(D584:D609)</f>
        <v>127.33013337607991</v>
      </c>
      <c r="E612" s="539"/>
      <c r="F612" s="540"/>
      <c r="G612" s="539"/>
      <c r="H612" s="540"/>
      <c r="I612" s="539"/>
      <c r="J612" s="535"/>
      <c r="K612" s="541"/>
      <c r="L612" s="539"/>
    </row>
    <row r="617" spans="1:12" ht="34.5" hidden="1" customHeight="1" x14ac:dyDescent="0.25">
      <c r="A617" s="527">
        <v>11</v>
      </c>
      <c r="B617" s="573" t="s">
        <v>1704</v>
      </c>
      <c r="C617" s="574" t="s">
        <v>1</v>
      </c>
      <c r="D617" s="546">
        <v>3</v>
      </c>
      <c r="E617" s="531">
        <v>0.45833333333333298</v>
      </c>
      <c r="F617" s="532">
        <v>18</v>
      </c>
      <c r="G617" s="531">
        <v>0.70833333333333304</v>
      </c>
      <c r="H617" s="532">
        <f>+F617</f>
        <v>18</v>
      </c>
      <c r="I617" s="531"/>
      <c r="J617" s="527">
        <v>3885</v>
      </c>
      <c r="K617" s="534" t="s">
        <v>1688</v>
      </c>
      <c r="L617" s="531"/>
    </row>
    <row r="618" spans="1:12" ht="29.25" hidden="1" customHeight="1" x14ac:dyDescent="0.25">
      <c r="A618" s="527">
        <v>12</v>
      </c>
      <c r="B618" s="573" t="s">
        <v>1705</v>
      </c>
      <c r="C618" s="574" t="s">
        <v>58</v>
      </c>
      <c r="D618" s="546">
        <v>2</v>
      </c>
      <c r="E618" s="531">
        <v>0.45833333333333298</v>
      </c>
      <c r="F618" s="532">
        <v>18</v>
      </c>
      <c r="G618" s="531">
        <v>0.70833333333333304</v>
      </c>
      <c r="H618" s="532">
        <f>+F618</f>
        <v>18</v>
      </c>
      <c r="I618" s="531"/>
      <c r="J618" s="527">
        <v>3284</v>
      </c>
      <c r="K618" s="534" t="s">
        <v>1688</v>
      </c>
      <c r="L618" s="531"/>
    </row>
    <row r="619" spans="1:12" ht="29.25" hidden="1" customHeight="1" x14ac:dyDescent="0.25">
      <c r="A619" s="527">
        <v>13</v>
      </c>
      <c r="B619" s="573" t="s">
        <v>1706</v>
      </c>
      <c r="C619" s="574" t="s">
        <v>1</v>
      </c>
      <c r="D619" s="546">
        <v>2</v>
      </c>
      <c r="E619" s="531">
        <v>0.45833333333333298</v>
      </c>
      <c r="F619" s="532">
        <v>18</v>
      </c>
      <c r="G619" s="531">
        <v>0.70833333333333304</v>
      </c>
      <c r="H619" s="532">
        <f>+F619</f>
        <v>18</v>
      </c>
      <c r="I619" s="531"/>
      <c r="J619" s="527">
        <v>1325</v>
      </c>
      <c r="K619" s="534" t="s">
        <v>1688</v>
      </c>
      <c r="L619" s="531"/>
    </row>
    <row r="620" spans="1:12" ht="29.25" hidden="1" customHeight="1" x14ac:dyDescent="0.25">
      <c r="A620" s="527">
        <v>14</v>
      </c>
      <c r="B620" s="573" t="s">
        <v>1707</v>
      </c>
      <c r="C620" s="574" t="s">
        <v>57</v>
      </c>
      <c r="D620" s="546">
        <v>2</v>
      </c>
      <c r="E620" s="531">
        <v>0.45833333333333298</v>
      </c>
      <c r="F620" s="532">
        <v>18</v>
      </c>
      <c r="G620" s="531">
        <v>0.70833333333333304</v>
      </c>
      <c r="H620" s="532">
        <f>+F620</f>
        <v>18</v>
      </c>
      <c r="I620" s="531"/>
      <c r="J620" s="527">
        <v>1593</v>
      </c>
      <c r="K620" s="534" t="s">
        <v>1688</v>
      </c>
      <c r="L620" s="531"/>
    </row>
    <row r="621" spans="1:12" ht="45" hidden="1" customHeight="1" x14ac:dyDescent="0.25">
      <c r="A621" s="527">
        <v>23</v>
      </c>
      <c r="B621" s="545" t="s">
        <v>1863</v>
      </c>
      <c r="C621" s="574" t="s">
        <v>60</v>
      </c>
      <c r="D621" s="575">
        <v>2</v>
      </c>
      <c r="E621" s="531">
        <v>0.47916666666666702</v>
      </c>
      <c r="F621" s="532">
        <v>22</v>
      </c>
      <c r="G621" s="531">
        <v>0.70833333333333304</v>
      </c>
      <c r="H621" s="532">
        <f t="shared" ref="H621" si="22">+F621</f>
        <v>22</v>
      </c>
      <c r="I621" s="531"/>
      <c r="J621" s="527">
        <v>1516</v>
      </c>
      <c r="K621" s="534" t="s">
        <v>1864</v>
      </c>
      <c r="L621" s="531"/>
    </row>
  </sheetData>
  <protectedRanges>
    <protectedRange sqref="L29:L30" name="Range1_6_2_1_1_1_1_1_1"/>
    <protectedRange sqref="L97:L98" name="Range1_6_2_1_1_1_1_1_1_10"/>
    <protectedRange sqref="L159:L160" name="Range1_6_2_1_1_1_1_1_1_11"/>
    <protectedRange sqref="L225:L226" name="Range1_6_2_1_1_1_1_1_1_12"/>
    <protectedRange sqref="L287:L288" name="Range1_6_2_1_1_1_1_1_1_13"/>
    <protectedRange sqref="L349:L350" name="Range1_6_2_1_1_1_1_1_1_14"/>
    <protectedRange sqref="L409:L410" name="Range1_6_2_1_1_1_1_1_1_15"/>
    <protectedRange sqref="L475:L476" name="Range1_6_2_1_1_1_1_1_1_16"/>
    <protectedRange sqref="L546:L547" name="Range1_6_2_1_1_1_1_1_1_17"/>
  </protectedRanges>
  <mergeCells count="32">
    <mergeCell ref="A1:L1"/>
    <mergeCell ref="B2:L2"/>
    <mergeCell ref="A28:L28"/>
    <mergeCell ref="B3:G3"/>
    <mergeCell ref="A5:A6"/>
    <mergeCell ref="B5:B6"/>
    <mergeCell ref="A7:A8"/>
    <mergeCell ref="B7:B8"/>
    <mergeCell ref="A21:A22"/>
    <mergeCell ref="B21:B22"/>
    <mergeCell ref="A9:A10"/>
    <mergeCell ref="B9:B10"/>
    <mergeCell ref="A11:A12"/>
    <mergeCell ref="B11:B12"/>
    <mergeCell ref="D24:D25"/>
    <mergeCell ref="C24:C25"/>
    <mergeCell ref="B24:B25"/>
    <mergeCell ref="A24:A25"/>
    <mergeCell ref="A13:A14"/>
    <mergeCell ref="B13:B14"/>
    <mergeCell ref="A15:A16"/>
    <mergeCell ref="B15:B16"/>
    <mergeCell ref="A17:A18"/>
    <mergeCell ref="B17:B18"/>
    <mergeCell ref="A19:A20"/>
    <mergeCell ref="B19:B20"/>
    <mergeCell ref="E25:F25"/>
    <mergeCell ref="G25:H25"/>
    <mergeCell ref="K24:L25"/>
    <mergeCell ref="J24:J25"/>
    <mergeCell ref="I24:I25"/>
    <mergeCell ref="E24:H24"/>
  </mergeCells>
  <conditionalFormatting sqref="A29">
    <cfRule type="duplicateValues" dxfId="1463" priority="77" stopIfTrue="1"/>
  </conditionalFormatting>
  <conditionalFormatting sqref="A30">
    <cfRule type="duplicateValues" dxfId="1462" priority="73" stopIfTrue="1"/>
  </conditionalFormatting>
  <conditionalFormatting sqref="A97">
    <cfRule type="duplicateValues" dxfId="1461" priority="68" stopIfTrue="1"/>
  </conditionalFormatting>
  <conditionalFormatting sqref="A98">
    <cfRule type="duplicateValues" dxfId="1460" priority="64" stopIfTrue="1"/>
  </conditionalFormatting>
  <conditionalFormatting sqref="A159">
    <cfRule type="duplicateValues" dxfId="1459" priority="59" stopIfTrue="1"/>
  </conditionalFormatting>
  <conditionalFormatting sqref="A160">
    <cfRule type="duplicateValues" dxfId="1458" priority="55" stopIfTrue="1"/>
  </conditionalFormatting>
  <conditionalFormatting sqref="A225">
    <cfRule type="duplicateValues" dxfId="1457" priority="50" stopIfTrue="1"/>
  </conditionalFormatting>
  <conditionalFormatting sqref="A226">
    <cfRule type="duplicateValues" dxfId="1456" priority="46" stopIfTrue="1"/>
  </conditionalFormatting>
  <conditionalFormatting sqref="A287">
    <cfRule type="duplicateValues" dxfId="1455" priority="41" stopIfTrue="1"/>
  </conditionalFormatting>
  <conditionalFormatting sqref="A288">
    <cfRule type="duplicateValues" dxfId="1454" priority="37" stopIfTrue="1"/>
  </conditionalFormatting>
  <conditionalFormatting sqref="A349">
    <cfRule type="duplicateValues" dxfId="1453" priority="32" stopIfTrue="1"/>
  </conditionalFormatting>
  <conditionalFormatting sqref="A350">
    <cfRule type="duplicateValues" dxfId="1452" priority="28" stopIfTrue="1"/>
  </conditionalFormatting>
  <conditionalFormatting sqref="A409">
    <cfRule type="duplicateValues" dxfId="1451" priority="23" stopIfTrue="1"/>
  </conditionalFormatting>
  <conditionalFormatting sqref="A410">
    <cfRule type="duplicateValues" dxfId="1450" priority="19" stopIfTrue="1"/>
  </conditionalFormatting>
  <conditionalFormatting sqref="A475">
    <cfRule type="duplicateValues" dxfId="1449" priority="14" stopIfTrue="1"/>
  </conditionalFormatting>
  <conditionalFormatting sqref="A476">
    <cfRule type="duplicateValues" dxfId="1448" priority="10" stopIfTrue="1"/>
  </conditionalFormatting>
  <conditionalFormatting sqref="A546">
    <cfRule type="duplicateValues" dxfId="1447" priority="5" stopIfTrue="1"/>
  </conditionalFormatting>
  <conditionalFormatting sqref="A547">
    <cfRule type="duplicateValues" dxfId="1446" priority="1" stopIfTrue="1"/>
  </conditionalFormatting>
  <conditionalFormatting sqref="B29">
    <cfRule type="duplicateValues" dxfId="1445" priority="78" stopIfTrue="1"/>
    <cfRule type="duplicateValues" dxfId="1444" priority="80" stopIfTrue="1"/>
    <cfRule type="duplicateValues" dxfId="1443" priority="81" stopIfTrue="1"/>
  </conditionalFormatting>
  <conditionalFormatting sqref="B30">
    <cfRule type="duplicateValues" dxfId="1442" priority="74" stopIfTrue="1"/>
    <cfRule type="duplicateValues" dxfId="1441" priority="75" stopIfTrue="1"/>
    <cfRule type="duplicateValues" dxfId="1440" priority="76" stopIfTrue="1"/>
  </conditionalFormatting>
  <conditionalFormatting sqref="B97">
    <cfRule type="duplicateValues" dxfId="1439" priority="69" stopIfTrue="1"/>
    <cfRule type="duplicateValues" dxfId="1438" priority="71" stopIfTrue="1"/>
    <cfRule type="duplicateValues" dxfId="1437" priority="72" stopIfTrue="1"/>
  </conditionalFormatting>
  <conditionalFormatting sqref="B98">
    <cfRule type="duplicateValues" dxfId="1436" priority="65" stopIfTrue="1"/>
    <cfRule type="duplicateValues" dxfId="1435" priority="66" stopIfTrue="1"/>
    <cfRule type="duplicateValues" dxfId="1434" priority="67" stopIfTrue="1"/>
  </conditionalFormatting>
  <conditionalFormatting sqref="B159">
    <cfRule type="duplicateValues" dxfId="1433" priority="60" stopIfTrue="1"/>
    <cfRule type="duplicateValues" dxfId="1432" priority="62" stopIfTrue="1"/>
    <cfRule type="duplicateValues" dxfId="1431" priority="63" stopIfTrue="1"/>
  </conditionalFormatting>
  <conditionalFormatting sqref="B160">
    <cfRule type="duplicateValues" dxfId="1430" priority="56" stopIfTrue="1"/>
    <cfRule type="duplicateValues" dxfId="1429" priority="57" stopIfTrue="1"/>
    <cfRule type="duplicateValues" dxfId="1428" priority="58" stopIfTrue="1"/>
  </conditionalFormatting>
  <conditionalFormatting sqref="B225">
    <cfRule type="duplicateValues" dxfId="1427" priority="51" stopIfTrue="1"/>
    <cfRule type="duplicateValues" dxfId="1426" priority="53" stopIfTrue="1"/>
    <cfRule type="duplicateValues" dxfId="1425" priority="54" stopIfTrue="1"/>
  </conditionalFormatting>
  <conditionalFormatting sqref="B226">
    <cfRule type="duplicateValues" dxfId="1424" priority="47" stopIfTrue="1"/>
    <cfRule type="duplicateValues" dxfId="1423" priority="48" stopIfTrue="1"/>
    <cfRule type="duplicateValues" dxfId="1422" priority="49" stopIfTrue="1"/>
  </conditionalFormatting>
  <conditionalFormatting sqref="B287">
    <cfRule type="duplicateValues" dxfId="1421" priority="42" stopIfTrue="1"/>
    <cfRule type="duplicateValues" dxfId="1420" priority="44" stopIfTrue="1"/>
    <cfRule type="duplicateValues" dxfId="1419" priority="45" stopIfTrue="1"/>
  </conditionalFormatting>
  <conditionalFormatting sqref="B288">
    <cfRule type="duplicateValues" dxfId="1418" priority="38" stopIfTrue="1"/>
    <cfRule type="duplicateValues" dxfId="1417" priority="39" stopIfTrue="1"/>
    <cfRule type="duplicateValues" dxfId="1416" priority="40" stopIfTrue="1"/>
  </conditionalFormatting>
  <conditionalFormatting sqref="B349">
    <cfRule type="duplicateValues" dxfId="1415" priority="33" stopIfTrue="1"/>
    <cfRule type="duplicateValues" dxfId="1414" priority="35" stopIfTrue="1"/>
    <cfRule type="duplicateValues" dxfId="1413" priority="36" stopIfTrue="1"/>
  </conditionalFormatting>
  <conditionalFormatting sqref="B350">
    <cfRule type="duplicateValues" dxfId="1412" priority="29" stopIfTrue="1"/>
    <cfRule type="duplicateValues" dxfId="1411" priority="30" stopIfTrue="1"/>
    <cfRule type="duplicateValues" dxfId="1410" priority="31" stopIfTrue="1"/>
  </conditionalFormatting>
  <conditionalFormatting sqref="B409">
    <cfRule type="duplicateValues" dxfId="1409" priority="24" stopIfTrue="1"/>
    <cfRule type="duplicateValues" dxfId="1408" priority="26" stopIfTrue="1"/>
    <cfRule type="duplicateValues" dxfId="1407" priority="27" stopIfTrue="1"/>
  </conditionalFormatting>
  <conditionalFormatting sqref="B410">
    <cfRule type="duplicateValues" dxfId="1406" priority="20" stopIfTrue="1"/>
    <cfRule type="duplicateValues" dxfId="1405" priority="21" stopIfTrue="1"/>
    <cfRule type="duplicateValues" dxfId="1404" priority="22" stopIfTrue="1"/>
  </conditionalFormatting>
  <conditionalFormatting sqref="B475">
    <cfRule type="duplicateValues" dxfId="1403" priority="15" stopIfTrue="1"/>
    <cfRule type="duplicateValues" dxfId="1402" priority="17" stopIfTrue="1"/>
    <cfRule type="duplicateValues" dxfId="1401" priority="18" stopIfTrue="1"/>
  </conditionalFormatting>
  <conditionalFormatting sqref="B476">
    <cfRule type="duplicateValues" dxfId="1400" priority="11" stopIfTrue="1"/>
    <cfRule type="duplicateValues" dxfId="1399" priority="12" stopIfTrue="1"/>
    <cfRule type="duplicateValues" dxfId="1398" priority="13" stopIfTrue="1"/>
  </conditionalFormatting>
  <conditionalFormatting sqref="B546">
    <cfRule type="duplicateValues" dxfId="1397" priority="6" stopIfTrue="1"/>
    <cfRule type="duplicateValues" dxfId="1396" priority="8" stopIfTrue="1"/>
    <cfRule type="duplicateValues" dxfId="1395" priority="9" stopIfTrue="1"/>
  </conditionalFormatting>
  <conditionalFormatting sqref="B547">
    <cfRule type="duplicateValues" dxfId="1394" priority="2" stopIfTrue="1"/>
    <cfRule type="duplicateValues" dxfId="1393" priority="3" stopIfTrue="1"/>
    <cfRule type="duplicateValues" dxfId="1392" priority="4" stopIfTrue="1"/>
  </conditionalFormatting>
  <conditionalFormatting sqref="B662:B664">
    <cfRule type="duplicateValues" dxfId="1391" priority="211" stopIfTrue="1"/>
  </conditionalFormatting>
  <conditionalFormatting sqref="B665:B666">
    <cfRule type="duplicateValues" dxfId="1390" priority="212" stopIfTrue="1"/>
  </conditionalFormatting>
  <conditionalFormatting sqref="B667:B668">
    <cfRule type="duplicateValues" dxfId="1389" priority="210" stopIfTrue="1"/>
  </conditionalFormatting>
  <conditionalFormatting sqref="B669">
    <cfRule type="duplicateValues" dxfId="1388" priority="209" stopIfTrue="1"/>
  </conditionalFormatting>
  <conditionalFormatting sqref="B687">
    <cfRule type="duplicateValues" dxfId="1387" priority="234" stopIfTrue="1"/>
  </conditionalFormatting>
  <conditionalFormatting sqref="B690:B692">
    <cfRule type="duplicateValues" dxfId="1386" priority="174" stopIfTrue="1"/>
  </conditionalFormatting>
  <conditionalFormatting sqref="B693:B694">
    <cfRule type="duplicateValues" dxfId="1385" priority="175" stopIfTrue="1"/>
  </conditionalFormatting>
  <conditionalFormatting sqref="B695:B696">
    <cfRule type="duplicateValues" dxfId="1384" priority="173" stopIfTrue="1"/>
  </conditionalFormatting>
  <conditionalFormatting sqref="B697">
    <cfRule type="duplicateValues" dxfId="1383" priority="172" stopIfTrue="1"/>
  </conditionalFormatting>
  <conditionalFormatting sqref="B711:B728 B733:B790 B793">
    <cfRule type="duplicateValues" dxfId="1382" priority="235" stopIfTrue="1"/>
  </conditionalFormatting>
  <conditionalFormatting sqref="B715">
    <cfRule type="duplicateValues" dxfId="1381" priority="195" stopIfTrue="1"/>
  </conditionalFormatting>
  <conditionalFormatting sqref="B730">
    <cfRule type="duplicateValues" dxfId="1380" priority="167" stopIfTrue="1"/>
    <cfRule type="duplicateValues" dxfId="1379" priority="223" stopIfTrue="1"/>
  </conditionalFormatting>
  <conditionalFormatting sqref="B739:B756 B761:B818 B821">
    <cfRule type="duplicateValues" dxfId="1378" priority="196" stopIfTrue="1"/>
  </conditionalFormatting>
  <conditionalFormatting sqref="B758">
    <cfRule type="duplicateValues" dxfId="1377" priority="163" stopIfTrue="1"/>
    <cfRule type="duplicateValues" dxfId="1376" priority="248" stopIfTrue="1"/>
  </conditionalFormatting>
  <conditionalFormatting sqref="B771">
    <cfRule type="duplicateValues" dxfId="1375" priority="232" stopIfTrue="1"/>
  </conditionalFormatting>
  <conditionalFormatting sqref="B772">
    <cfRule type="duplicateValues" dxfId="1374" priority="233" stopIfTrue="1"/>
  </conditionalFormatting>
  <conditionalFormatting sqref="B773">
    <cfRule type="duplicateValues" dxfId="1373" priority="231" stopIfTrue="1"/>
  </conditionalFormatting>
  <conditionalFormatting sqref="B774">
    <cfRule type="duplicateValues" dxfId="1372" priority="226" stopIfTrue="1"/>
  </conditionalFormatting>
  <conditionalFormatting sqref="B775">
    <cfRule type="duplicateValues" dxfId="1371" priority="227" stopIfTrue="1"/>
  </conditionalFormatting>
  <conditionalFormatting sqref="B776">
    <cfRule type="duplicateValues" dxfId="1370" priority="225" stopIfTrue="1"/>
  </conditionalFormatting>
  <conditionalFormatting sqref="B777">
    <cfRule type="duplicateValues" dxfId="1369" priority="219" stopIfTrue="1"/>
  </conditionalFormatting>
  <conditionalFormatting sqref="B777:B779 B781">
    <cfRule type="duplicateValues" dxfId="1368" priority="228" stopIfTrue="1"/>
  </conditionalFormatting>
  <conditionalFormatting sqref="B778">
    <cfRule type="duplicateValues" dxfId="1367" priority="218" stopIfTrue="1"/>
  </conditionalFormatting>
  <conditionalFormatting sqref="B779">
    <cfRule type="duplicateValues" dxfId="1366" priority="222" stopIfTrue="1"/>
  </conditionalFormatting>
  <conditionalFormatting sqref="B780 B788">
    <cfRule type="duplicateValues" dxfId="1365" priority="230" stopIfTrue="1"/>
  </conditionalFormatting>
  <conditionalFormatting sqref="B780">
    <cfRule type="duplicateValues" dxfId="1364" priority="214" stopIfTrue="1"/>
  </conditionalFormatting>
  <conditionalFormatting sqref="B780:B782">
    <cfRule type="duplicateValues" dxfId="1363" priority="221" stopIfTrue="1"/>
  </conditionalFormatting>
  <conditionalFormatting sqref="B781">
    <cfRule type="duplicateValues" dxfId="1362" priority="213" stopIfTrue="1"/>
  </conditionalFormatting>
  <conditionalFormatting sqref="B782">
    <cfRule type="duplicateValues" dxfId="1361" priority="224" stopIfTrue="1"/>
  </conditionalFormatting>
  <conditionalFormatting sqref="B783:B784">
    <cfRule type="duplicateValues" dxfId="1360" priority="229" stopIfTrue="1"/>
  </conditionalFormatting>
  <conditionalFormatting sqref="B784:B786 B788">
    <cfRule type="duplicateValues" dxfId="1359" priority="215" stopIfTrue="1"/>
  </conditionalFormatting>
  <conditionalFormatting sqref="B787 B797">
    <cfRule type="duplicateValues" dxfId="1358" priority="217" stopIfTrue="1"/>
  </conditionalFormatting>
  <conditionalFormatting sqref="B788">
    <cfRule type="duplicateValues" dxfId="1357" priority="168" stopIfTrue="1"/>
  </conditionalFormatting>
  <conditionalFormatting sqref="B792:B793">
    <cfRule type="duplicateValues" dxfId="1356" priority="216" stopIfTrue="1"/>
  </conditionalFormatting>
  <conditionalFormatting sqref="B793">
    <cfRule type="duplicateValues" dxfId="1355" priority="169" stopIfTrue="1"/>
  </conditionalFormatting>
  <conditionalFormatting sqref="B794">
    <cfRule type="duplicateValues" dxfId="1354" priority="246" stopIfTrue="1"/>
  </conditionalFormatting>
  <conditionalFormatting sqref="B795">
    <cfRule type="duplicateValues" dxfId="1353" priority="242" stopIfTrue="1"/>
  </conditionalFormatting>
  <conditionalFormatting sqref="B796">
    <cfRule type="duplicateValues" dxfId="1352" priority="241" stopIfTrue="1"/>
  </conditionalFormatting>
  <conditionalFormatting sqref="B797">
    <cfRule type="duplicateValues" dxfId="1351" priority="247" stopIfTrue="1"/>
  </conditionalFormatting>
  <conditionalFormatting sqref="B798">
    <cfRule type="duplicateValues" dxfId="1350" priority="237" stopIfTrue="1"/>
  </conditionalFormatting>
  <conditionalFormatting sqref="B798:B800">
    <cfRule type="duplicateValues" dxfId="1349" priority="245" stopIfTrue="1"/>
  </conditionalFormatting>
  <conditionalFormatting sqref="B799">
    <cfRule type="duplicateValues" dxfId="1348" priority="236" stopIfTrue="1"/>
  </conditionalFormatting>
  <conditionalFormatting sqref="B800">
    <cfRule type="duplicateValues" dxfId="1347" priority="194" stopIfTrue="1"/>
  </conditionalFormatting>
  <conditionalFormatting sqref="B801">
    <cfRule type="duplicateValues" dxfId="1346" priority="193" stopIfTrue="1"/>
  </conditionalFormatting>
  <conditionalFormatting sqref="B802">
    <cfRule type="duplicateValues" dxfId="1345" priority="188" stopIfTrue="1"/>
  </conditionalFormatting>
  <conditionalFormatting sqref="B802:B804 B806">
    <cfRule type="duplicateValues" dxfId="1344" priority="238" stopIfTrue="1"/>
  </conditionalFormatting>
  <conditionalFormatting sqref="B803">
    <cfRule type="duplicateValues" dxfId="1343" priority="189" stopIfTrue="1"/>
  </conditionalFormatting>
  <conditionalFormatting sqref="B804">
    <cfRule type="duplicateValues" dxfId="1342" priority="187" stopIfTrue="1"/>
  </conditionalFormatting>
  <conditionalFormatting sqref="B805 B815">
    <cfRule type="duplicateValues" dxfId="1341" priority="240" stopIfTrue="1"/>
  </conditionalFormatting>
  <conditionalFormatting sqref="B805">
    <cfRule type="duplicateValues" dxfId="1340" priority="182" stopIfTrue="1"/>
  </conditionalFormatting>
  <conditionalFormatting sqref="B805:B807 B809">
    <cfRule type="duplicateValues" dxfId="1339" priority="190" stopIfTrue="1"/>
  </conditionalFormatting>
  <conditionalFormatting sqref="B806">
    <cfRule type="duplicateValues" dxfId="1338" priority="181" stopIfTrue="1"/>
  </conditionalFormatting>
  <conditionalFormatting sqref="B807">
    <cfRule type="duplicateValues" dxfId="1337" priority="185" stopIfTrue="1"/>
  </conditionalFormatting>
  <conditionalFormatting sqref="B808 B816">
    <cfRule type="duplicateValues" dxfId="1336" priority="192" stopIfTrue="1"/>
  </conditionalFormatting>
  <conditionalFormatting sqref="B808">
    <cfRule type="duplicateValues" dxfId="1335" priority="177" stopIfTrue="1"/>
  </conditionalFormatting>
  <conditionalFormatting sqref="B808:B810">
    <cfRule type="duplicateValues" dxfId="1334" priority="184" stopIfTrue="1"/>
  </conditionalFormatting>
  <conditionalFormatting sqref="B809">
    <cfRule type="duplicateValues" dxfId="1333" priority="176" stopIfTrue="1"/>
  </conditionalFormatting>
  <conditionalFormatting sqref="B810">
    <cfRule type="duplicateValues" dxfId="1332" priority="186" stopIfTrue="1"/>
  </conditionalFormatting>
  <conditionalFormatting sqref="B810:B811">
    <cfRule type="duplicateValues" dxfId="1331" priority="239" stopIfTrue="1"/>
  </conditionalFormatting>
  <conditionalFormatting sqref="B811:B812">
    <cfRule type="duplicateValues" dxfId="1330" priority="191" stopIfTrue="1"/>
  </conditionalFormatting>
  <conditionalFormatting sqref="B812:B814 B816">
    <cfRule type="duplicateValues" dxfId="1329" priority="178" stopIfTrue="1"/>
  </conditionalFormatting>
  <conditionalFormatting sqref="B815 B825">
    <cfRule type="duplicateValues" dxfId="1328" priority="180" stopIfTrue="1"/>
  </conditionalFormatting>
  <conditionalFormatting sqref="B815">
    <cfRule type="duplicateValues" dxfId="1327" priority="170" stopIfTrue="1"/>
  </conditionalFormatting>
  <conditionalFormatting sqref="B816">
    <cfRule type="duplicateValues" dxfId="1326" priority="243" stopIfTrue="1"/>
  </conditionalFormatting>
  <conditionalFormatting sqref="B818">
    <cfRule type="duplicateValues" dxfId="1325" priority="220" stopIfTrue="1"/>
  </conditionalFormatting>
  <conditionalFormatting sqref="B820:B821">
    <cfRule type="duplicateValues" dxfId="1324" priority="179" stopIfTrue="1"/>
  </conditionalFormatting>
  <conditionalFormatting sqref="B821">
    <cfRule type="duplicateValues" dxfId="1323" priority="164" stopIfTrue="1"/>
  </conditionalFormatting>
  <conditionalFormatting sqref="B822">
    <cfRule type="duplicateValues" dxfId="1322" priority="207" stopIfTrue="1"/>
  </conditionalFormatting>
  <conditionalFormatting sqref="B823">
    <cfRule type="duplicateValues" dxfId="1321" priority="203" stopIfTrue="1"/>
  </conditionalFormatting>
  <conditionalFormatting sqref="B824">
    <cfRule type="duplicateValues" dxfId="1320" priority="202" stopIfTrue="1"/>
  </conditionalFormatting>
  <conditionalFormatting sqref="B825">
    <cfRule type="duplicateValues" dxfId="1319" priority="208" stopIfTrue="1"/>
  </conditionalFormatting>
  <conditionalFormatting sqref="B826">
    <cfRule type="duplicateValues" dxfId="1318" priority="198" stopIfTrue="1"/>
  </conditionalFormatting>
  <conditionalFormatting sqref="B826:B828">
    <cfRule type="duplicateValues" dxfId="1317" priority="206" stopIfTrue="1"/>
  </conditionalFormatting>
  <conditionalFormatting sqref="B827">
    <cfRule type="duplicateValues" dxfId="1316" priority="197" stopIfTrue="1"/>
  </conditionalFormatting>
  <conditionalFormatting sqref="B830:B832 B834">
    <cfRule type="duplicateValues" dxfId="1315" priority="199" stopIfTrue="1"/>
  </conditionalFormatting>
  <conditionalFormatting sqref="B833 B843">
    <cfRule type="duplicateValues" dxfId="1314" priority="201" stopIfTrue="1"/>
  </conditionalFormatting>
  <conditionalFormatting sqref="B834">
    <cfRule type="duplicateValues" dxfId="1313" priority="165" stopIfTrue="1"/>
  </conditionalFormatting>
  <conditionalFormatting sqref="B836">
    <cfRule type="duplicateValues" dxfId="1312" priority="244" stopIfTrue="1"/>
  </conditionalFormatting>
  <conditionalFormatting sqref="B838:B839">
    <cfRule type="duplicateValues" dxfId="1311" priority="200" stopIfTrue="1"/>
  </conditionalFormatting>
  <conditionalFormatting sqref="B843">
    <cfRule type="duplicateValues" dxfId="1310" priority="166" stopIfTrue="1"/>
  </conditionalFormatting>
  <conditionalFormatting sqref="B844">
    <cfRule type="duplicateValues" dxfId="1309" priority="204" stopIfTrue="1"/>
  </conditionalFormatting>
  <conditionalFormatting sqref="B846">
    <cfRule type="duplicateValues" dxfId="1308" priority="183" stopIfTrue="1"/>
  </conditionalFormatting>
  <conditionalFormatting sqref="B864">
    <cfRule type="duplicateValues" dxfId="1307" priority="205" stopIfTrue="1"/>
  </conditionalFormatting>
  <conditionalFormatting sqref="D29">
    <cfRule type="cellIs" dxfId="1306" priority="79" operator="equal">
      <formula>0</formula>
    </cfRule>
  </conditionalFormatting>
  <conditionalFormatting sqref="D97">
    <cfRule type="cellIs" dxfId="1305" priority="70" operator="equal">
      <formula>0</formula>
    </cfRule>
  </conditionalFormatting>
  <conditionalFormatting sqref="D159">
    <cfRule type="cellIs" dxfId="1304" priority="61" operator="equal">
      <formula>0</formula>
    </cfRule>
  </conditionalFormatting>
  <conditionalFormatting sqref="D225">
    <cfRule type="cellIs" dxfId="1303" priority="52" operator="equal">
      <formula>0</formula>
    </cfRule>
  </conditionalFormatting>
  <conditionalFormatting sqref="D287">
    <cfRule type="cellIs" dxfId="1302" priority="43" operator="equal">
      <formula>0</formula>
    </cfRule>
  </conditionalFormatting>
  <conditionalFormatting sqref="D349">
    <cfRule type="cellIs" dxfId="1301" priority="34" operator="equal">
      <formula>0</formula>
    </cfRule>
  </conditionalFormatting>
  <conditionalFormatting sqref="D409">
    <cfRule type="cellIs" dxfId="1300" priority="25" operator="equal">
      <formula>0</formula>
    </cfRule>
  </conditionalFormatting>
  <conditionalFormatting sqref="D475">
    <cfRule type="cellIs" dxfId="1299" priority="16" operator="equal">
      <formula>0</formula>
    </cfRule>
  </conditionalFormatting>
  <conditionalFormatting sqref="D546">
    <cfRule type="cellIs" dxfId="1298" priority="7" operator="equal">
      <formula>0</formula>
    </cfRule>
  </conditionalFormatting>
  <dataValidations disablePrompts="1" count="1">
    <dataValidation type="list" allowBlank="1" showInputMessage="1" showErrorMessage="1" sqref="I35:I41 I66 I43:I64 I68:I95 I102:I103 I164 I166:I172 I197 I174:I195 I199:I223 I230:I231 I292 I294:I300 I323 I354:I355 I415:I421 I444 I480:I481 I551 I553:I559 I582 I105:I110 I136:I157 I112:I134 I233:I238 I261:I285 I240:I259 I325:I347 I302:I321 I357:I362 I385:I407 I364:I383 I446:I473 I423:I442 I483:I488 I514:I544 I490:I512 I584:I612 I561:I580 I617:I621" xr:uid="{00000000-0002-0000-0D00-000000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67" fitToHeight="0" orientation="landscape" r:id="rId1"/>
  <headerFooter>
    <oddFooter>&amp;CPage&amp;P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652"/>
  <sheetViews>
    <sheetView zoomScale="55" zoomScaleNormal="55" zoomScaleSheetLayoutView="85" workbookViewId="0">
      <selection activeCell="K153" sqref="K153"/>
    </sheetView>
  </sheetViews>
  <sheetFormatPr defaultColWidth="9.140625" defaultRowHeight="15" x14ac:dyDescent="0.25"/>
  <cols>
    <col min="1" max="1" width="5.28515625" style="93" customWidth="1"/>
    <col min="2" max="2" width="41.42578125" style="477" customWidth="1"/>
    <col min="3" max="3" width="15.28515625" style="263" customWidth="1"/>
    <col min="4" max="4" width="13.140625" style="478" customWidth="1"/>
    <col min="5" max="5" width="7.85546875" style="479"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48.7109375"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2240</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28.5" customHeight="1" x14ac:dyDescent="0.25">
      <c r="A7" s="90" t="s">
        <v>7</v>
      </c>
      <c r="B7" s="795" t="s">
        <v>2259</v>
      </c>
      <c r="C7" s="795"/>
      <c r="D7" s="795"/>
      <c r="E7" s="795"/>
      <c r="F7" s="795"/>
      <c r="H7" s="483"/>
      <c r="J7" s="90"/>
      <c r="N7" s="99"/>
    </row>
    <row r="8" spans="1:18" ht="66.75" customHeight="1" x14ac:dyDescent="0.25">
      <c r="A8" s="523" t="s">
        <v>217</v>
      </c>
      <c r="B8" s="523" t="s">
        <v>18</v>
      </c>
      <c r="C8" s="523" t="s">
        <v>2154</v>
      </c>
      <c r="D8" s="524" t="s">
        <v>2172</v>
      </c>
      <c r="E8" s="524"/>
      <c r="F8" s="524" t="s">
        <v>2173</v>
      </c>
      <c r="G8" s="524" t="s">
        <v>2174</v>
      </c>
      <c r="H8" s="509" t="s">
        <v>108</v>
      </c>
      <c r="I8" s="511"/>
      <c r="J8" s="512"/>
      <c r="N8" s="99"/>
    </row>
    <row r="9" spans="1:18" ht="29.25" customHeight="1" x14ac:dyDescent="0.25">
      <c r="A9" s="804">
        <v>1</v>
      </c>
      <c r="B9" s="805">
        <v>45089</v>
      </c>
      <c r="C9" s="513" t="s">
        <v>2156</v>
      </c>
      <c r="D9" s="513" t="s">
        <v>2260</v>
      </c>
      <c r="E9" s="513"/>
      <c r="F9" s="513" t="s">
        <v>2158</v>
      </c>
      <c r="G9" s="513" t="s">
        <v>2261</v>
      </c>
      <c r="H9" s="525"/>
      <c r="I9" s="515"/>
      <c r="J9" s="516"/>
      <c r="N9" s="99"/>
    </row>
    <row r="10" spans="1:18" ht="29.25" customHeight="1" x14ac:dyDescent="0.25">
      <c r="A10" s="804"/>
      <c r="B10" s="805"/>
      <c r="C10" s="513" t="s">
        <v>2159</v>
      </c>
      <c r="D10" s="513" t="s">
        <v>2262</v>
      </c>
      <c r="E10" s="513"/>
      <c r="F10" s="513" t="s">
        <v>2161</v>
      </c>
      <c r="G10" s="513" t="s">
        <v>2263</v>
      </c>
      <c r="H10" s="525"/>
      <c r="I10" s="515"/>
      <c r="J10" s="516"/>
      <c r="N10" s="99"/>
    </row>
    <row r="11" spans="1:18" ht="29.25" customHeight="1" x14ac:dyDescent="0.25">
      <c r="A11" s="804">
        <v>2</v>
      </c>
      <c r="B11" s="805">
        <v>45090</v>
      </c>
      <c r="C11" s="513" t="s">
        <v>2156</v>
      </c>
      <c r="D11" s="513" t="s">
        <v>2260</v>
      </c>
      <c r="E11" s="513"/>
      <c r="F11" s="513" t="s">
        <v>2158</v>
      </c>
      <c r="G11" s="513" t="s">
        <v>2261</v>
      </c>
      <c r="H11" s="525"/>
      <c r="I11" s="515"/>
      <c r="J11" s="516"/>
      <c r="N11" s="99"/>
    </row>
    <row r="12" spans="1:18" ht="29.25" customHeight="1" x14ac:dyDescent="0.25">
      <c r="A12" s="804"/>
      <c r="B12" s="805"/>
      <c r="C12" s="513" t="s">
        <v>2159</v>
      </c>
      <c r="D12" s="513" t="s">
        <v>2262</v>
      </c>
      <c r="E12" s="513"/>
      <c r="F12" s="513" t="s">
        <v>2161</v>
      </c>
      <c r="G12" s="513" t="s">
        <v>2263</v>
      </c>
      <c r="H12" s="525"/>
      <c r="I12" s="515"/>
      <c r="J12" s="516"/>
      <c r="N12" s="99"/>
    </row>
    <row r="13" spans="1:18" ht="29.25" customHeight="1" x14ac:dyDescent="0.25">
      <c r="A13" s="801">
        <v>3</v>
      </c>
      <c r="B13" s="802">
        <v>45091</v>
      </c>
      <c r="C13" s="513" t="s">
        <v>2156</v>
      </c>
      <c r="D13" s="513" t="s">
        <v>2260</v>
      </c>
      <c r="E13" s="513"/>
      <c r="F13" s="513" t="s">
        <v>2158</v>
      </c>
      <c r="G13" s="513" t="s">
        <v>2261</v>
      </c>
      <c r="H13" s="525"/>
      <c r="I13" s="515"/>
      <c r="J13" s="516"/>
      <c r="N13" s="99"/>
    </row>
    <row r="14" spans="1:18" ht="29.25" customHeight="1" x14ac:dyDescent="0.25">
      <c r="A14" s="801"/>
      <c r="B14" s="802"/>
      <c r="C14" s="513" t="s">
        <v>2159</v>
      </c>
      <c r="D14" s="513" t="s">
        <v>2262</v>
      </c>
      <c r="E14" s="513"/>
      <c r="F14" s="513" t="s">
        <v>2161</v>
      </c>
      <c r="G14" s="513" t="s">
        <v>2263</v>
      </c>
      <c r="H14" s="525"/>
      <c r="I14" s="515"/>
      <c r="J14" s="516"/>
      <c r="N14" s="99"/>
    </row>
    <row r="15" spans="1:18" ht="29.25" customHeight="1" x14ac:dyDescent="0.25">
      <c r="A15" s="801">
        <v>4</v>
      </c>
      <c r="B15" s="802">
        <v>45092</v>
      </c>
      <c r="C15" s="513" t="s">
        <v>2156</v>
      </c>
      <c r="D15" s="513" t="s">
        <v>2260</v>
      </c>
      <c r="E15" s="513"/>
      <c r="F15" s="513" t="s">
        <v>2158</v>
      </c>
      <c r="G15" s="513" t="s">
        <v>2261</v>
      </c>
      <c r="H15" s="525"/>
      <c r="I15" s="515"/>
      <c r="J15" s="516"/>
      <c r="N15" s="99"/>
    </row>
    <row r="16" spans="1:18" ht="29.25" customHeight="1" x14ac:dyDescent="0.25">
      <c r="A16" s="801"/>
      <c r="B16" s="802"/>
      <c r="C16" s="513" t="s">
        <v>2159</v>
      </c>
      <c r="D16" s="513" t="s">
        <v>2262</v>
      </c>
      <c r="E16" s="513"/>
      <c r="F16" s="513" t="s">
        <v>2161</v>
      </c>
      <c r="G16" s="513" t="s">
        <v>2263</v>
      </c>
      <c r="H16" s="525"/>
      <c r="I16" s="515"/>
      <c r="J16" s="516"/>
      <c r="N16" s="99"/>
    </row>
    <row r="17" spans="1:27" ht="29.25" customHeight="1" x14ac:dyDescent="0.25">
      <c r="A17" s="801">
        <v>5</v>
      </c>
      <c r="B17" s="802">
        <v>45093</v>
      </c>
      <c r="C17" s="513" t="s">
        <v>2156</v>
      </c>
      <c r="D17" s="513" t="s">
        <v>2264</v>
      </c>
      <c r="E17" s="513"/>
      <c r="F17" s="513" t="s">
        <v>2158</v>
      </c>
      <c r="G17" s="513" t="s">
        <v>2265</v>
      </c>
      <c r="H17" s="525"/>
      <c r="I17" s="515"/>
      <c r="J17" s="516"/>
      <c r="N17" s="99"/>
    </row>
    <row r="18" spans="1:27" ht="29.25" customHeight="1" x14ac:dyDescent="0.25">
      <c r="A18" s="801"/>
      <c r="B18" s="802"/>
      <c r="C18" s="513" t="s">
        <v>2159</v>
      </c>
      <c r="D18" s="513" t="s">
        <v>2266</v>
      </c>
      <c r="E18" s="513"/>
      <c r="F18" s="513" t="s">
        <v>2161</v>
      </c>
      <c r="G18" s="513" t="s">
        <v>2267</v>
      </c>
      <c r="H18" s="525"/>
      <c r="I18" s="515"/>
      <c r="J18" s="516"/>
      <c r="N18" s="99"/>
    </row>
    <row r="19" spans="1:27" ht="29.25" customHeight="1" x14ac:dyDescent="0.25">
      <c r="A19" s="801">
        <v>6</v>
      </c>
      <c r="B19" s="802" t="s">
        <v>2268</v>
      </c>
      <c r="C19" s="513" t="s">
        <v>2156</v>
      </c>
      <c r="D19" s="513" t="s">
        <v>2269</v>
      </c>
      <c r="E19" s="513"/>
      <c r="F19" s="513" t="s">
        <v>2158</v>
      </c>
      <c r="G19" s="513" t="s">
        <v>2270</v>
      </c>
      <c r="H19" s="525"/>
      <c r="I19" s="515"/>
      <c r="J19" s="516"/>
      <c r="N19" s="99"/>
    </row>
    <row r="20" spans="1:27" ht="29.25" customHeight="1" x14ac:dyDescent="0.25">
      <c r="A20" s="801"/>
      <c r="B20" s="802"/>
      <c r="C20" s="513" t="s">
        <v>2159</v>
      </c>
      <c r="D20" s="513" t="s">
        <v>2271</v>
      </c>
      <c r="E20" s="513"/>
      <c r="F20" s="513" t="s">
        <v>2161</v>
      </c>
      <c r="G20" s="513" t="s">
        <v>2272</v>
      </c>
      <c r="H20" s="525"/>
      <c r="I20" s="515"/>
      <c r="J20" s="516"/>
      <c r="N20" s="99"/>
    </row>
    <row r="21" spans="1:27" ht="29.25" customHeight="1" x14ac:dyDescent="0.25">
      <c r="A21" s="801">
        <v>7</v>
      </c>
      <c r="B21" s="802" t="s">
        <v>2273</v>
      </c>
      <c r="C21" s="513" t="s">
        <v>2156</v>
      </c>
      <c r="D21" s="513" t="s">
        <v>2274</v>
      </c>
      <c r="E21" s="513"/>
      <c r="F21" s="513" t="s">
        <v>2164</v>
      </c>
      <c r="G21" s="513" t="s">
        <v>2275</v>
      </c>
      <c r="H21" s="525"/>
      <c r="I21" s="515"/>
      <c r="J21" s="516"/>
      <c r="N21" s="99"/>
    </row>
    <row r="22" spans="1:27" ht="29.25" customHeight="1" x14ac:dyDescent="0.25">
      <c r="A22" s="801"/>
      <c r="B22" s="802"/>
      <c r="C22" s="513" t="s">
        <v>2159</v>
      </c>
      <c r="D22" s="513" t="s">
        <v>2276</v>
      </c>
      <c r="E22" s="513"/>
      <c r="F22" s="513" t="s">
        <v>2165</v>
      </c>
      <c r="G22" s="513" t="s">
        <v>2277</v>
      </c>
      <c r="H22" s="525"/>
      <c r="I22" s="515"/>
      <c r="J22" s="516"/>
      <c r="N22" s="99"/>
    </row>
    <row r="23" spans="1:27" ht="29.25" customHeight="1" x14ac:dyDescent="0.25">
      <c r="A23" s="801">
        <v>8</v>
      </c>
      <c r="B23" s="802">
        <v>45096</v>
      </c>
      <c r="C23" s="513" t="s">
        <v>2156</v>
      </c>
      <c r="D23" s="513" t="s">
        <v>2278</v>
      </c>
      <c r="E23" s="513"/>
      <c r="F23" s="513" t="s">
        <v>2158</v>
      </c>
      <c r="G23" s="513" t="s">
        <v>2279</v>
      </c>
      <c r="H23" s="525"/>
      <c r="I23" s="515"/>
      <c r="J23" s="516"/>
      <c r="N23" s="99"/>
    </row>
    <row r="24" spans="1:27" ht="29.25" customHeight="1" x14ac:dyDescent="0.25">
      <c r="A24" s="801"/>
      <c r="B24" s="802"/>
      <c r="C24" s="513" t="s">
        <v>2159</v>
      </c>
      <c r="D24" s="513" t="s">
        <v>2280</v>
      </c>
      <c r="E24" s="513"/>
      <c r="F24" s="513" t="s">
        <v>2161</v>
      </c>
      <c r="G24" s="513" t="s">
        <v>2281</v>
      </c>
      <c r="H24" s="525"/>
      <c r="I24" s="515"/>
      <c r="J24" s="516"/>
      <c r="N24" s="99"/>
    </row>
    <row r="25" spans="1:27" ht="29.25" customHeight="1" x14ac:dyDescent="0.25">
      <c r="A25" s="801">
        <v>9</v>
      </c>
      <c r="B25" s="802">
        <v>45097</v>
      </c>
      <c r="C25" s="513" t="s">
        <v>2156</v>
      </c>
      <c r="D25" s="513" t="s">
        <v>2282</v>
      </c>
      <c r="E25" s="513"/>
      <c r="F25" s="513" t="s">
        <v>2158</v>
      </c>
      <c r="G25" s="513" t="s">
        <v>2283</v>
      </c>
      <c r="H25" s="525"/>
      <c r="I25" s="515"/>
      <c r="J25" s="516"/>
      <c r="N25" s="99"/>
    </row>
    <row r="26" spans="1:27" ht="29.25" customHeight="1" x14ac:dyDescent="0.25">
      <c r="A26" s="801"/>
      <c r="B26" s="802"/>
      <c r="C26" s="513" t="s">
        <v>2159</v>
      </c>
      <c r="D26" s="513" t="s">
        <v>2284</v>
      </c>
      <c r="E26" s="513"/>
      <c r="F26" s="513" t="s">
        <v>2161</v>
      </c>
      <c r="G26" s="513" t="s">
        <v>2267</v>
      </c>
      <c r="H26" s="525"/>
      <c r="I26" s="515"/>
      <c r="J26" s="516"/>
      <c r="N26" s="99"/>
    </row>
    <row r="27" spans="1:27" ht="24" customHeight="1" x14ac:dyDescent="0.25">
      <c r="A27" s="90" t="s">
        <v>8</v>
      </c>
      <c r="B27" s="795" t="s">
        <v>6</v>
      </c>
      <c r="C27" s="795"/>
      <c r="D27" s="795"/>
      <c r="E27" s="795"/>
      <c r="F27" s="795"/>
      <c r="H27" s="483"/>
      <c r="J27" s="90"/>
      <c r="N27" s="99"/>
    </row>
    <row r="28" spans="1:27" ht="20.25" customHeight="1" x14ac:dyDescent="0.25">
      <c r="A28" s="670" t="s">
        <v>217</v>
      </c>
      <c r="B28" s="670" t="s">
        <v>14</v>
      </c>
      <c r="C28" s="670" t="s">
        <v>38</v>
      </c>
      <c r="D28" s="671" t="s">
        <v>39</v>
      </c>
      <c r="E28" s="484"/>
      <c r="F28" s="670" t="s">
        <v>15</v>
      </c>
      <c r="G28" s="670"/>
      <c r="H28" s="670"/>
      <c r="I28" s="670"/>
      <c r="J28" s="670" t="s">
        <v>40</v>
      </c>
      <c r="K28" s="668" t="s">
        <v>29</v>
      </c>
      <c r="L28" s="668"/>
      <c r="M28" s="670" t="s">
        <v>30</v>
      </c>
      <c r="N28" s="677" t="s">
        <v>44</v>
      </c>
      <c r="O28" s="677" t="s">
        <v>20</v>
      </c>
      <c r="P28" s="677" t="s">
        <v>22</v>
      </c>
      <c r="Q28" s="677" t="s">
        <v>21</v>
      </c>
      <c r="R28" s="800" t="s">
        <v>2453</v>
      </c>
    </row>
    <row r="29" spans="1:27" ht="21" customHeight="1" x14ac:dyDescent="0.25">
      <c r="A29" s="670"/>
      <c r="B29" s="670"/>
      <c r="C29" s="670"/>
      <c r="D29" s="671"/>
      <c r="E29" s="484"/>
      <c r="F29" s="670" t="s">
        <v>16</v>
      </c>
      <c r="G29" s="670"/>
      <c r="H29" s="670" t="s">
        <v>17</v>
      </c>
      <c r="I29" s="670"/>
      <c r="J29" s="670"/>
      <c r="K29" s="668"/>
      <c r="L29" s="668"/>
      <c r="M29" s="670"/>
      <c r="N29" s="677"/>
      <c r="O29" s="677"/>
      <c r="P29" s="677"/>
      <c r="Q29" s="677"/>
      <c r="R29" s="800"/>
      <c r="V29" s="679" t="s">
        <v>36</v>
      </c>
      <c r="W29" s="679"/>
      <c r="X29" s="679" t="s">
        <v>37</v>
      </c>
      <c r="Y29" s="679"/>
    </row>
    <row r="30" spans="1:27" ht="55.5" customHeight="1" x14ac:dyDescent="0.25">
      <c r="A30" s="670"/>
      <c r="B30" s="670"/>
      <c r="C30" s="670"/>
      <c r="D30" s="671"/>
      <c r="E30" s="484"/>
      <c r="F30" s="259" t="s">
        <v>19</v>
      </c>
      <c r="G30" s="255" t="s">
        <v>18</v>
      </c>
      <c r="H30" s="259" t="s">
        <v>19</v>
      </c>
      <c r="I30" s="255" t="s">
        <v>18</v>
      </c>
      <c r="J30" s="670"/>
      <c r="K30" s="257" t="s">
        <v>41</v>
      </c>
      <c r="L30" s="257" t="s">
        <v>42</v>
      </c>
      <c r="M30" s="670"/>
      <c r="N30" s="677"/>
      <c r="O30" s="677"/>
      <c r="P30" s="677"/>
      <c r="Q30" s="677"/>
      <c r="R30" s="800"/>
      <c r="V30" s="93" t="s">
        <v>0</v>
      </c>
      <c r="W30" s="93" t="s">
        <v>2</v>
      </c>
      <c r="X30" s="93" t="s">
        <v>31</v>
      </c>
      <c r="Y30" s="95" t="s">
        <v>3</v>
      </c>
    </row>
    <row r="31" spans="1:27" ht="28.5" customHeight="1" x14ac:dyDescent="0.25">
      <c r="A31" s="255">
        <v>1</v>
      </c>
      <c r="B31" s="255">
        <v>2</v>
      </c>
      <c r="C31" s="255">
        <v>3</v>
      </c>
      <c r="D31" s="256">
        <v>4</v>
      </c>
      <c r="E31" s="484"/>
      <c r="F31" s="255">
        <v>5</v>
      </c>
      <c r="G31" s="255">
        <v>6</v>
      </c>
      <c r="H31" s="255">
        <v>7</v>
      </c>
      <c r="I31" s="255">
        <v>8</v>
      </c>
      <c r="J31" s="255">
        <v>9</v>
      </c>
      <c r="K31" s="255">
        <v>10</v>
      </c>
      <c r="L31" s="255">
        <v>11</v>
      </c>
      <c r="M31" s="255">
        <v>12</v>
      </c>
      <c r="N31" s="258">
        <v>13</v>
      </c>
      <c r="O31" s="258">
        <v>14</v>
      </c>
      <c r="P31" s="258" t="s">
        <v>43</v>
      </c>
      <c r="Q31" s="258">
        <v>16</v>
      </c>
      <c r="R31" s="800"/>
      <c r="V31" s="93"/>
      <c r="W31" s="93"/>
      <c r="X31" s="93"/>
    </row>
    <row r="32" spans="1:27" ht="27.75" customHeight="1" x14ac:dyDescent="0.25">
      <c r="A32" s="701" t="s">
        <v>2181</v>
      </c>
      <c r="B32" s="702"/>
      <c r="C32" s="702"/>
      <c r="D32" s="702"/>
      <c r="E32" s="702"/>
      <c r="F32" s="702"/>
      <c r="G32" s="702"/>
      <c r="H32" s="702"/>
      <c r="I32" s="702"/>
      <c r="J32" s="702"/>
      <c r="K32" s="702"/>
      <c r="L32" s="702"/>
      <c r="M32" s="702"/>
      <c r="N32" s="702"/>
      <c r="O32" s="702"/>
      <c r="P32" s="702"/>
      <c r="Q32" s="703"/>
      <c r="R32" s="800"/>
      <c r="S32" s="91"/>
      <c r="T32" s="91"/>
      <c r="U32" s="91"/>
      <c r="V32" s="92"/>
      <c r="W32" s="92"/>
      <c r="X32" s="92"/>
      <c r="Y32" s="93"/>
      <c r="Z32" s="94"/>
      <c r="AA32" s="94"/>
    </row>
    <row r="33" spans="1:27" ht="63" customHeight="1" x14ac:dyDescent="0.25">
      <c r="A33" s="255">
        <v>1</v>
      </c>
      <c r="B33" s="168" t="s">
        <v>147</v>
      </c>
      <c r="C33" s="89" t="s">
        <v>148</v>
      </c>
      <c r="D33" s="89">
        <v>25</v>
      </c>
      <c r="E33" s="169">
        <v>0.47916666666666669</v>
      </c>
      <c r="F33" s="102">
        <v>0.29166666666666669</v>
      </c>
      <c r="G33" s="156">
        <v>12</v>
      </c>
      <c r="H33" s="102">
        <v>4.1666666666666664E-2</v>
      </c>
      <c r="I33" s="156">
        <v>13</v>
      </c>
      <c r="J33" s="168"/>
      <c r="K33" s="165" t="s">
        <v>150</v>
      </c>
      <c r="L33" s="170"/>
      <c r="M33" s="158"/>
      <c r="N33" s="158"/>
      <c r="O33" s="158"/>
      <c r="P33" s="89"/>
      <c r="Q33" s="89"/>
      <c r="R33" s="800"/>
      <c r="S33" s="91"/>
      <c r="T33" s="91"/>
      <c r="U33" s="91"/>
      <c r="V33" s="92"/>
      <c r="W33" s="92"/>
      <c r="X33" s="92"/>
      <c r="Y33" s="93"/>
      <c r="Z33" s="94"/>
      <c r="AA33" s="94"/>
    </row>
    <row r="34" spans="1:27" ht="30.75" customHeight="1" x14ac:dyDescent="0.25">
      <c r="A34" s="255">
        <v>2</v>
      </c>
      <c r="B34" s="698" t="s">
        <v>2152</v>
      </c>
      <c r="C34" s="699"/>
      <c r="D34" s="699"/>
      <c r="E34" s="699"/>
      <c r="F34" s="699"/>
      <c r="G34" s="699"/>
      <c r="H34" s="699"/>
      <c r="I34" s="699"/>
      <c r="J34" s="699"/>
      <c r="K34" s="699"/>
      <c r="L34" s="699"/>
      <c r="M34" s="699"/>
      <c r="N34" s="699"/>
      <c r="O34" s="699"/>
      <c r="P34" s="699"/>
      <c r="Q34" s="700"/>
      <c r="R34" s="800"/>
      <c r="S34" s="91"/>
      <c r="T34" s="91"/>
      <c r="U34" s="91"/>
      <c r="V34" s="92"/>
      <c r="W34" s="92"/>
      <c r="X34" s="92"/>
      <c r="Y34" s="93"/>
      <c r="Z34" s="94"/>
      <c r="AA34" s="94"/>
    </row>
    <row r="35" spans="1:27" ht="27.75" customHeight="1" x14ac:dyDescent="0.25">
      <c r="A35" s="701" t="s">
        <v>2182</v>
      </c>
      <c r="B35" s="702"/>
      <c r="C35" s="702"/>
      <c r="D35" s="702"/>
      <c r="E35" s="702"/>
      <c r="F35" s="702"/>
      <c r="G35" s="702"/>
      <c r="H35" s="702"/>
      <c r="I35" s="702"/>
      <c r="J35" s="702"/>
      <c r="K35" s="702"/>
      <c r="L35" s="702"/>
      <c r="M35" s="702"/>
      <c r="N35" s="702"/>
      <c r="O35" s="702"/>
      <c r="P35" s="702"/>
      <c r="Q35" s="703"/>
      <c r="R35" s="800"/>
      <c r="S35" s="91"/>
      <c r="T35" s="91"/>
      <c r="U35" s="91"/>
      <c r="V35" s="92"/>
      <c r="W35" s="92"/>
      <c r="X35" s="92"/>
      <c r="Y35" s="93"/>
      <c r="Z35" s="94"/>
      <c r="AA35" s="94"/>
    </row>
    <row r="36" spans="1:27" ht="72.75" customHeight="1" x14ac:dyDescent="0.25">
      <c r="A36" s="89">
        <v>1</v>
      </c>
      <c r="B36" s="14" t="s">
        <v>2133</v>
      </c>
      <c r="C36" s="20" t="s">
        <v>60</v>
      </c>
      <c r="D36" s="98">
        <v>6.5328859127696992</v>
      </c>
      <c r="E36" s="424"/>
      <c r="F36" s="102">
        <v>0.29166666666666669</v>
      </c>
      <c r="G36" s="156">
        <v>12</v>
      </c>
      <c r="H36" s="102">
        <v>0.5</v>
      </c>
      <c r="I36" s="156">
        <f t="shared" ref="I36:I77" si="0">+G36</f>
        <v>12</v>
      </c>
      <c r="J36" s="451"/>
      <c r="K36" s="172" t="s">
        <v>1872</v>
      </c>
      <c r="L36" s="453"/>
      <c r="M36" s="14" t="s">
        <v>2183</v>
      </c>
      <c r="N36" s="455">
        <f t="shared" ref="N36:N99" si="1">VALUE(DAY(I36)*24*60+VALUE(HOUR(H36)*60+MINUTE(H36)))-SUM(VALUE(DAY(G36)*24*60+VALUE(HOUR(F36)*60+MINUTE(F36))))</f>
        <v>300</v>
      </c>
      <c r="O36" s="193">
        <v>0</v>
      </c>
      <c r="P36" s="454">
        <f t="shared" ref="P36:P99" si="2">O36*N36</f>
        <v>0</v>
      </c>
      <c r="Q36" s="89">
        <v>2</v>
      </c>
      <c r="R36" s="105" t="s">
        <v>2398</v>
      </c>
      <c r="S36" s="91">
        <f t="shared" ref="S36:T37" si="3">O36</f>
        <v>0</v>
      </c>
      <c r="T36" s="91">
        <f t="shared" si="3"/>
        <v>0</v>
      </c>
      <c r="U36" s="92"/>
      <c r="V36" s="92"/>
      <c r="W36" s="92"/>
      <c r="X36" s="92"/>
      <c r="Y36" s="93"/>
      <c r="Z36" s="94"/>
      <c r="AA36" s="94"/>
    </row>
    <row r="37" spans="1:27" ht="70.5" customHeight="1" x14ac:dyDescent="0.25">
      <c r="A37" s="89">
        <v>2</v>
      </c>
      <c r="B37" s="14" t="s">
        <v>2134</v>
      </c>
      <c r="C37" s="20" t="s">
        <v>60</v>
      </c>
      <c r="D37" s="98">
        <v>1.8213056968727273</v>
      </c>
      <c r="E37" s="424"/>
      <c r="F37" s="102">
        <v>0.29166666666666669</v>
      </c>
      <c r="G37" s="156">
        <v>12</v>
      </c>
      <c r="H37" s="102">
        <v>0.5</v>
      </c>
      <c r="I37" s="156">
        <f t="shared" si="0"/>
        <v>12</v>
      </c>
      <c r="J37" s="451"/>
      <c r="K37" s="172" t="s">
        <v>1872</v>
      </c>
      <c r="L37" s="453"/>
      <c r="M37" s="14" t="s">
        <v>2183</v>
      </c>
      <c r="N37" s="455">
        <f t="shared" si="1"/>
        <v>300</v>
      </c>
      <c r="O37" s="193">
        <v>0</v>
      </c>
      <c r="P37" s="454">
        <f t="shared" si="2"/>
        <v>0</v>
      </c>
      <c r="Q37" s="89">
        <v>2</v>
      </c>
      <c r="R37" s="105" t="s">
        <v>2399</v>
      </c>
      <c r="S37" s="91">
        <f t="shared" si="3"/>
        <v>0</v>
      </c>
      <c r="T37" s="91">
        <f t="shared" si="3"/>
        <v>0</v>
      </c>
      <c r="U37" s="92"/>
      <c r="V37" s="92"/>
      <c r="W37" s="92"/>
      <c r="X37" s="92"/>
      <c r="Y37" s="93"/>
      <c r="Z37" s="94"/>
      <c r="AA37" s="94"/>
    </row>
    <row r="38" spans="1:27" ht="30" customHeight="1" x14ac:dyDescent="0.25">
      <c r="A38" s="89">
        <v>3</v>
      </c>
      <c r="B38" s="14" t="s">
        <v>1966</v>
      </c>
      <c r="C38" s="20" t="s">
        <v>60</v>
      </c>
      <c r="D38" s="98">
        <v>1.5</v>
      </c>
      <c r="E38" s="424"/>
      <c r="F38" s="102">
        <v>0.29166666666666669</v>
      </c>
      <c r="G38" s="156">
        <v>12</v>
      </c>
      <c r="H38" s="102">
        <v>0.66666666666666663</v>
      </c>
      <c r="I38" s="156">
        <f t="shared" si="0"/>
        <v>12</v>
      </c>
      <c r="J38" s="102"/>
      <c r="K38" s="172" t="s">
        <v>1872</v>
      </c>
      <c r="L38" s="102"/>
      <c r="M38" s="14" t="s">
        <v>2253</v>
      </c>
      <c r="N38" s="126">
        <f t="shared" si="1"/>
        <v>540</v>
      </c>
      <c r="O38" s="89">
        <v>2833</v>
      </c>
      <c r="P38" s="156">
        <f t="shared" si="2"/>
        <v>1529820</v>
      </c>
      <c r="Q38" s="89">
        <v>2</v>
      </c>
      <c r="R38" s="105" t="s">
        <v>2400</v>
      </c>
      <c r="S38" s="91">
        <f>O38</f>
        <v>2833</v>
      </c>
      <c r="T38" s="91">
        <f>P38</f>
        <v>1529820</v>
      </c>
      <c r="U38" s="92"/>
      <c r="V38" s="92"/>
      <c r="W38" s="92"/>
      <c r="X38" s="92"/>
      <c r="Y38" s="93"/>
      <c r="Z38" s="94"/>
      <c r="AA38" s="94"/>
    </row>
    <row r="39" spans="1:27" ht="30" customHeight="1" x14ac:dyDescent="0.25">
      <c r="A39" s="89">
        <v>4</v>
      </c>
      <c r="B39" s="14" t="s">
        <v>2254</v>
      </c>
      <c r="C39" s="20" t="s">
        <v>60</v>
      </c>
      <c r="D39" s="98">
        <v>1.5</v>
      </c>
      <c r="E39" s="424"/>
      <c r="F39" s="102">
        <v>0.29166666666666669</v>
      </c>
      <c r="G39" s="156">
        <v>12</v>
      </c>
      <c r="H39" s="102">
        <v>0.66666666666666663</v>
      </c>
      <c r="I39" s="156">
        <f t="shared" si="0"/>
        <v>12</v>
      </c>
      <c r="J39" s="102"/>
      <c r="K39" s="172" t="s">
        <v>1872</v>
      </c>
      <c r="L39" s="102"/>
      <c r="M39" s="14" t="s">
        <v>2255</v>
      </c>
      <c r="N39" s="126">
        <f t="shared" si="1"/>
        <v>540</v>
      </c>
      <c r="O39" s="89">
        <v>2156</v>
      </c>
      <c r="P39" s="156">
        <f t="shared" si="2"/>
        <v>1164240</v>
      </c>
      <c r="Q39" s="89">
        <v>2</v>
      </c>
      <c r="R39" s="105" t="s">
        <v>2401</v>
      </c>
      <c r="S39" s="91">
        <f>O39</f>
        <v>2156</v>
      </c>
      <c r="T39" s="91">
        <f>P39</f>
        <v>1164240</v>
      </c>
      <c r="U39" s="92"/>
      <c r="V39" s="92"/>
      <c r="W39" s="92"/>
      <c r="X39" s="92"/>
      <c r="Y39" s="93"/>
      <c r="Z39" s="94"/>
      <c r="AA39" s="94"/>
    </row>
    <row r="40" spans="1:27" ht="70.5" customHeight="1" x14ac:dyDescent="0.25">
      <c r="A40" s="89">
        <v>5</v>
      </c>
      <c r="B40" s="14" t="s">
        <v>2188</v>
      </c>
      <c r="C40" s="20" t="s">
        <v>60</v>
      </c>
      <c r="D40" s="98">
        <v>3</v>
      </c>
      <c r="E40" s="424"/>
      <c r="F40" s="102">
        <v>0.29166666666666669</v>
      </c>
      <c r="G40" s="156">
        <v>12</v>
      </c>
      <c r="H40" s="102">
        <v>0.5</v>
      </c>
      <c r="I40" s="156">
        <f t="shared" si="0"/>
        <v>12</v>
      </c>
      <c r="J40" s="451"/>
      <c r="K40" s="172" t="s">
        <v>1872</v>
      </c>
      <c r="L40" s="453"/>
      <c r="M40" s="14" t="s">
        <v>2183</v>
      </c>
      <c r="N40" s="455">
        <f t="shared" si="1"/>
        <v>300</v>
      </c>
      <c r="O40" s="193">
        <v>0</v>
      </c>
      <c r="P40" s="454">
        <f t="shared" si="2"/>
        <v>0</v>
      </c>
      <c r="Q40" s="89">
        <v>2</v>
      </c>
      <c r="R40" s="105" t="s">
        <v>2402</v>
      </c>
      <c r="S40" s="91">
        <f t="shared" ref="S40:T55" si="4">O40</f>
        <v>0</v>
      </c>
      <c r="T40" s="91">
        <f t="shared" si="4"/>
        <v>0</v>
      </c>
      <c r="U40" s="92"/>
      <c r="V40" s="92"/>
      <c r="W40" s="92"/>
      <c r="X40" s="92"/>
      <c r="Y40" s="93"/>
      <c r="Z40" s="94"/>
      <c r="AA40" s="94"/>
    </row>
    <row r="41" spans="1:27" ht="30" customHeight="1" x14ac:dyDescent="0.25">
      <c r="A41" s="89">
        <v>6</v>
      </c>
      <c r="B41" s="14" t="s">
        <v>2151</v>
      </c>
      <c r="C41" s="20" t="s">
        <v>2150</v>
      </c>
      <c r="D41" s="98">
        <v>2.5</v>
      </c>
      <c r="E41" s="424"/>
      <c r="F41" s="102">
        <v>0.41666666666666669</v>
      </c>
      <c r="G41" s="156">
        <v>12</v>
      </c>
      <c r="H41" s="102">
        <v>0.66666666666666663</v>
      </c>
      <c r="I41" s="156">
        <f t="shared" si="0"/>
        <v>12</v>
      </c>
      <c r="J41" s="102"/>
      <c r="K41" s="172" t="s">
        <v>1872</v>
      </c>
      <c r="L41" s="102"/>
      <c r="M41" s="14" t="s">
        <v>2252</v>
      </c>
      <c r="N41" s="126">
        <f t="shared" si="1"/>
        <v>360</v>
      </c>
      <c r="O41" s="89">
        <v>3108</v>
      </c>
      <c r="P41" s="156">
        <f t="shared" si="2"/>
        <v>1118880</v>
      </c>
      <c r="Q41" s="89">
        <v>2</v>
      </c>
      <c r="R41" s="105" t="s">
        <v>2403</v>
      </c>
      <c r="S41" s="91">
        <f t="shared" si="4"/>
        <v>3108</v>
      </c>
      <c r="T41" s="91">
        <f t="shared" si="4"/>
        <v>1118880</v>
      </c>
      <c r="U41" s="92"/>
      <c r="V41" s="92"/>
      <c r="W41" s="92"/>
      <c r="X41" s="92"/>
      <c r="Y41" s="93"/>
      <c r="Z41" s="94"/>
      <c r="AA41" s="94"/>
    </row>
    <row r="42" spans="1:27" ht="66" customHeight="1" x14ac:dyDescent="0.25">
      <c r="A42" s="89">
        <v>7</v>
      </c>
      <c r="B42" s="14" t="s">
        <v>2250</v>
      </c>
      <c r="C42" s="20" t="s">
        <v>2077</v>
      </c>
      <c r="D42" s="98">
        <v>9.9029577024888908</v>
      </c>
      <c r="E42" s="424"/>
      <c r="F42" s="102">
        <v>0.3125</v>
      </c>
      <c r="G42" s="156">
        <v>12</v>
      </c>
      <c r="H42" s="102">
        <v>0.66666666666666663</v>
      </c>
      <c r="I42" s="156">
        <f t="shared" si="0"/>
        <v>12</v>
      </c>
      <c r="J42" s="102"/>
      <c r="K42" s="172" t="s">
        <v>1872</v>
      </c>
      <c r="L42" s="102"/>
      <c r="M42" s="14" t="s">
        <v>2065</v>
      </c>
      <c r="N42" s="126">
        <f t="shared" si="1"/>
        <v>510</v>
      </c>
      <c r="O42" s="89">
        <v>14912</v>
      </c>
      <c r="P42" s="156">
        <f t="shared" si="2"/>
        <v>7605120</v>
      </c>
      <c r="Q42" s="89">
        <v>2</v>
      </c>
      <c r="R42" s="105" t="s">
        <v>2404</v>
      </c>
      <c r="S42" s="91">
        <f t="shared" si="4"/>
        <v>14912</v>
      </c>
      <c r="T42" s="91">
        <f t="shared" si="4"/>
        <v>7605120</v>
      </c>
      <c r="U42" s="92"/>
      <c r="V42" s="92"/>
      <c r="W42" s="92"/>
      <c r="X42" s="92"/>
      <c r="Y42" s="93"/>
      <c r="Z42" s="94"/>
      <c r="AA42" s="94"/>
    </row>
    <row r="43" spans="1:27" ht="56.25" customHeight="1" x14ac:dyDescent="0.25">
      <c r="A43" s="89">
        <v>8</v>
      </c>
      <c r="B43" s="14" t="s">
        <v>2251</v>
      </c>
      <c r="C43" s="20" t="s">
        <v>60</v>
      </c>
      <c r="D43" s="98">
        <v>0.89296001484444432</v>
      </c>
      <c r="E43" s="424"/>
      <c r="F43" s="102">
        <v>0.3125</v>
      </c>
      <c r="G43" s="156">
        <v>12</v>
      </c>
      <c r="H43" s="102">
        <v>0.66666666666666663</v>
      </c>
      <c r="I43" s="156">
        <f t="shared" si="0"/>
        <v>12</v>
      </c>
      <c r="J43" s="102"/>
      <c r="K43" s="172" t="s">
        <v>1872</v>
      </c>
      <c r="L43" s="102"/>
      <c r="M43" s="14" t="s">
        <v>2066</v>
      </c>
      <c r="N43" s="126">
        <f t="shared" si="1"/>
        <v>510</v>
      </c>
      <c r="O43" s="89">
        <v>1505</v>
      </c>
      <c r="P43" s="156">
        <f t="shared" si="2"/>
        <v>767550</v>
      </c>
      <c r="Q43" s="89">
        <v>2</v>
      </c>
      <c r="R43" s="105" t="s">
        <v>2405</v>
      </c>
      <c r="S43" s="91">
        <f t="shared" si="4"/>
        <v>1505</v>
      </c>
      <c r="T43" s="91">
        <f t="shared" si="4"/>
        <v>767550</v>
      </c>
      <c r="U43" s="92"/>
      <c r="V43" s="92"/>
      <c r="W43" s="92"/>
      <c r="X43" s="92"/>
      <c r="Y43" s="93"/>
      <c r="Z43" s="94"/>
      <c r="AA43" s="94"/>
    </row>
    <row r="44" spans="1:27" ht="30" customHeight="1" x14ac:dyDescent="0.25">
      <c r="A44" s="89">
        <v>9</v>
      </c>
      <c r="B44" s="14" t="s">
        <v>2256</v>
      </c>
      <c r="C44" s="20" t="s">
        <v>2077</v>
      </c>
      <c r="D44" s="98">
        <v>3.4991000102222212</v>
      </c>
      <c r="E44" s="424"/>
      <c r="F44" s="102">
        <v>0.3125</v>
      </c>
      <c r="G44" s="156">
        <v>12</v>
      </c>
      <c r="H44" s="102">
        <v>0.66666666666666663</v>
      </c>
      <c r="I44" s="156">
        <f t="shared" si="0"/>
        <v>12</v>
      </c>
      <c r="J44" s="102"/>
      <c r="K44" s="172" t="s">
        <v>1872</v>
      </c>
      <c r="L44" s="102"/>
      <c r="M44" s="14" t="s">
        <v>2067</v>
      </c>
      <c r="N44" s="126">
        <f t="shared" si="1"/>
        <v>510</v>
      </c>
      <c r="O44" s="89">
        <v>4197</v>
      </c>
      <c r="P44" s="156">
        <f t="shared" si="2"/>
        <v>2140470</v>
      </c>
      <c r="Q44" s="89">
        <v>2</v>
      </c>
      <c r="R44" s="105" t="s">
        <v>2406</v>
      </c>
      <c r="S44" s="91">
        <f t="shared" si="4"/>
        <v>4197</v>
      </c>
      <c r="T44" s="91">
        <f t="shared" si="4"/>
        <v>2140470</v>
      </c>
      <c r="U44" s="92"/>
      <c r="V44" s="92"/>
      <c r="W44" s="92"/>
      <c r="X44" s="92"/>
      <c r="Y44" s="93"/>
      <c r="Z44" s="94"/>
      <c r="AA44" s="94"/>
    </row>
    <row r="45" spans="1:27" ht="62.25" customHeight="1" x14ac:dyDescent="0.25">
      <c r="A45" s="89">
        <v>10</v>
      </c>
      <c r="B45" s="425" t="s">
        <v>2243</v>
      </c>
      <c r="C45" s="20" t="s">
        <v>2077</v>
      </c>
      <c r="D45" s="98">
        <v>2.5</v>
      </c>
      <c r="E45" s="424"/>
      <c r="F45" s="102">
        <v>0.3125</v>
      </c>
      <c r="G45" s="156">
        <v>12</v>
      </c>
      <c r="H45" s="102">
        <v>0.66666666666666663</v>
      </c>
      <c r="I45" s="156">
        <f t="shared" si="0"/>
        <v>12</v>
      </c>
      <c r="J45" s="102"/>
      <c r="K45" s="172" t="s">
        <v>1872</v>
      </c>
      <c r="L45" s="102"/>
      <c r="M45" s="425" t="s">
        <v>2186</v>
      </c>
      <c r="N45" s="126">
        <f t="shared" si="1"/>
        <v>510</v>
      </c>
      <c r="O45" s="89">
        <v>1781</v>
      </c>
      <c r="P45" s="156">
        <f t="shared" si="2"/>
        <v>908310</v>
      </c>
      <c r="Q45" s="89">
        <v>2</v>
      </c>
      <c r="R45" s="105" t="s">
        <v>2407</v>
      </c>
      <c r="S45" s="91">
        <f t="shared" si="4"/>
        <v>1781</v>
      </c>
      <c r="T45" s="91">
        <f t="shared" si="4"/>
        <v>908310</v>
      </c>
      <c r="U45" s="92"/>
      <c r="V45" s="92"/>
      <c r="W45" s="92"/>
      <c r="X45" s="92"/>
      <c r="Y45" s="93"/>
      <c r="Z45" s="94"/>
      <c r="AA45" s="94"/>
    </row>
    <row r="46" spans="1:27" ht="46.5" customHeight="1" x14ac:dyDescent="0.25">
      <c r="A46" s="89">
        <v>11</v>
      </c>
      <c r="B46" s="425" t="s">
        <v>2184</v>
      </c>
      <c r="C46" s="20" t="s">
        <v>60</v>
      </c>
      <c r="D46" s="98">
        <v>3</v>
      </c>
      <c r="E46" s="424"/>
      <c r="F46" s="102">
        <v>0.3125</v>
      </c>
      <c r="G46" s="156">
        <v>12</v>
      </c>
      <c r="H46" s="102">
        <v>0.99930555555555556</v>
      </c>
      <c r="I46" s="156">
        <f t="shared" si="0"/>
        <v>12</v>
      </c>
      <c r="J46" s="102"/>
      <c r="K46" s="172" t="s">
        <v>1872</v>
      </c>
      <c r="L46" s="102"/>
      <c r="M46" s="14"/>
      <c r="N46" s="126">
        <f t="shared" si="1"/>
        <v>989</v>
      </c>
      <c r="O46" s="89">
        <v>1</v>
      </c>
      <c r="P46" s="156">
        <f t="shared" si="2"/>
        <v>989</v>
      </c>
      <c r="Q46" s="89">
        <v>2</v>
      </c>
      <c r="R46" s="105" t="s">
        <v>2408</v>
      </c>
      <c r="S46" s="91">
        <f t="shared" si="4"/>
        <v>1</v>
      </c>
      <c r="T46" s="91">
        <f t="shared" si="4"/>
        <v>989</v>
      </c>
      <c r="U46" s="92"/>
      <c r="V46" s="92"/>
      <c r="W46" s="92"/>
      <c r="X46" s="92"/>
      <c r="Y46" s="93"/>
      <c r="Z46" s="94"/>
      <c r="AA46" s="94"/>
    </row>
    <row r="47" spans="1:27" ht="46.5" customHeight="1" x14ac:dyDescent="0.25">
      <c r="A47" s="89">
        <v>12</v>
      </c>
      <c r="B47" s="425" t="s">
        <v>2185</v>
      </c>
      <c r="C47" s="20" t="s">
        <v>60</v>
      </c>
      <c r="D47" s="98">
        <v>1.5</v>
      </c>
      <c r="E47" s="424"/>
      <c r="F47" s="102">
        <v>0.3125</v>
      </c>
      <c r="G47" s="156">
        <v>12</v>
      </c>
      <c r="H47" s="102">
        <v>0.99930555555555556</v>
      </c>
      <c r="I47" s="156">
        <f t="shared" si="0"/>
        <v>12</v>
      </c>
      <c r="J47" s="102"/>
      <c r="K47" s="172" t="s">
        <v>1872</v>
      </c>
      <c r="L47" s="102"/>
      <c r="M47" s="14"/>
      <c r="N47" s="126">
        <f t="shared" si="1"/>
        <v>989</v>
      </c>
      <c r="O47" s="89">
        <v>1</v>
      </c>
      <c r="P47" s="156">
        <f t="shared" si="2"/>
        <v>989</v>
      </c>
      <c r="Q47" s="89">
        <v>2</v>
      </c>
      <c r="R47" s="105" t="s">
        <v>2409</v>
      </c>
      <c r="S47" s="91">
        <f t="shared" si="4"/>
        <v>1</v>
      </c>
      <c r="T47" s="91">
        <f t="shared" si="4"/>
        <v>989</v>
      </c>
      <c r="U47" s="92"/>
      <c r="V47" s="92"/>
      <c r="W47" s="92"/>
      <c r="X47" s="92"/>
      <c r="Y47" s="93"/>
      <c r="Z47" s="94"/>
      <c r="AA47" s="94"/>
    </row>
    <row r="48" spans="1:27" ht="70.5" customHeight="1" x14ac:dyDescent="0.25">
      <c r="A48" s="89">
        <v>13</v>
      </c>
      <c r="B48" s="14" t="s">
        <v>2187</v>
      </c>
      <c r="C48" s="20" t="s">
        <v>60</v>
      </c>
      <c r="D48" s="98">
        <v>2.9</v>
      </c>
      <c r="E48" s="424"/>
      <c r="F48" s="102">
        <v>0.3125</v>
      </c>
      <c r="G48" s="156">
        <v>12</v>
      </c>
      <c r="H48" s="102">
        <v>0.5</v>
      </c>
      <c r="I48" s="156">
        <f t="shared" si="0"/>
        <v>12</v>
      </c>
      <c r="J48" s="451"/>
      <c r="K48" s="172" t="s">
        <v>1872</v>
      </c>
      <c r="L48" s="453"/>
      <c r="M48" s="14" t="s">
        <v>2183</v>
      </c>
      <c r="N48" s="455">
        <f t="shared" si="1"/>
        <v>270</v>
      </c>
      <c r="O48" s="193">
        <v>0</v>
      </c>
      <c r="P48" s="454">
        <f t="shared" si="2"/>
        <v>0</v>
      </c>
      <c r="Q48" s="89">
        <v>2</v>
      </c>
      <c r="R48" s="105" t="s">
        <v>2410</v>
      </c>
      <c r="S48" s="91">
        <f t="shared" si="4"/>
        <v>0</v>
      </c>
      <c r="T48" s="91">
        <f t="shared" si="4"/>
        <v>0</v>
      </c>
      <c r="U48" s="92"/>
      <c r="V48" s="92"/>
      <c r="W48" s="92"/>
      <c r="X48" s="92"/>
      <c r="Y48" s="93"/>
      <c r="Z48" s="94"/>
      <c r="AA48" s="94"/>
    </row>
    <row r="49" spans="1:27" ht="30" customHeight="1" x14ac:dyDescent="0.25">
      <c r="A49" s="89">
        <v>14</v>
      </c>
      <c r="B49" s="14" t="s">
        <v>2257</v>
      </c>
      <c r="C49" s="20" t="s">
        <v>58</v>
      </c>
      <c r="D49" s="98">
        <v>1.3315789473684214</v>
      </c>
      <c r="E49" s="424"/>
      <c r="F49" s="102">
        <v>0.29166666666666669</v>
      </c>
      <c r="G49" s="156">
        <v>12</v>
      </c>
      <c r="H49" s="102">
        <v>0.66666666666666663</v>
      </c>
      <c r="I49" s="156">
        <f t="shared" si="0"/>
        <v>12</v>
      </c>
      <c r="J49" s="102"/>
      <c r="K49" s="172" t="s">
        <v>1872</v>
      </c>
      <c r="L49" s="102"/>
      <c r="M49" s="14" t="s">
        <v>2114</v>
      </c>
      <c r="N49" s="126">
        <f t="shared" si="1"/>
        <v>540</v>
      </c>
      <c r="O49" s="89">
        <v>2153</v>
      </c>
      <c r="P49" s="156">
        <f t="shared" si="2"/>
        <v>1162620</v>
      </c>
      <c r="Q49" s="89">
        <v>2</v>
      </c>
      <c r="R49" s="105" t="s">
        <v>2411</v>
      </c>
      <c r="S49" s="91">
        <f t="shared" si="4"/>
        <v>2153</v>
      </c>
      <c r="T49" s="91">
        <f t="shared" si="4"/>
        <v>1162620</v>
      </c>
      <c r="U49" s="92"/>
      <c r="V49" s="92"/>
      <c r="W49" s="92"/>
      <c r="X49" s="92"/>
      <c r="Y49" s="93"/>
      <c r="Z49" s="94"/>
      <c r="AA49" s="94"/>
    </row>
    <row r="50" spans="1:27" ht="30" customHeight="1" x14ac:dyDescent="0.25">
      <c r="A50" s="89">
        <v>15</v>
      </c>
      <c r="B50" s="14" t="s">
        <v>2258</v>
      </c>
      <c r="C50" s="20" t="s">
        <v>2077</v>
      </c>
      <c r="D50" s="98">
        <v>4.4773343782456143</v>
      </c>
      <c r="E50" s="424"/>
      <c r="F50" s="102">
        <v>0.29166666666666669</v>
      </c>
      <c r="G50" s="156">
        <v>12</v>
      </c>
      <c r="H50" s="102">
        <v>0.66666666666666663</v>
      </c>
      <c r="I50" s="156">
        <f t="shared" si="0"/>
        <v>12</v>
      </c>
      <c r="J50" s="102"/>
      <c r="K50" s="172" t="s">
        <v>1872</v>
      </c>
      <c r="L50" s="102"/>
      <c r="M50" s="14" t="s">
        <v>2074</v>
      </c>
      <c r="N50" s="126">
        <f t="shared" si="1"/>
        <v>540</v>
      </c>
      <c r="O50" s="89">
        <v>4566</v>
      </c>
      <c r="P50" s="156">
        <f t="shared" si="2"/>
        <v>2465640</v>
      </c>
      <c r="Q50" s="89">
        <v>2</v>
      </c>
      <c r="R50" s="105" t="s">
        <v>2412</v>
      </c>
      <c r="S50" s="91">
        <f t="shared" si="4"/>
        <v>4566</v>
      </c>
      <c r="T50" s="91">
        <f t="shared" si="4"/>
        <v>2465640</v>
      </c>
      <c r="U50" s="92"/>
      <c r="V50" s="92"/>
      <c r="W50" s="92"/>
      <c r="X50" s="92"/>
      <c r="Y50" s="93"/>
      <c r="Z50" s="94"/>
      <c r="AA50" s="94"/>
    </row>
    <row r="51" spans="1:27" ht="45" customHeight="1" x14ac:dyDescent="0.25">
      <c r="A51" s="89">
        <v>16</v>
      </c>
      <c r="B51" s="14" t="s">
        <v>2287</v>
      </c>
      <c r="C51" s="20" t="s">
        <v>63</v>
      </c>
      <c r="D51" s="98">
        <v>5.4885164941894748</v>
      </c>
      <c r="E51" s="424"/>
      <c r="F51" s="102">
        <v>0.29166666666666669</v>
      </c>
      <c r="G51" s="156">
        <v>12</v>
      </c>
      <c r="H51" s="102">
        <v>0.66666666666666663</v>
      </c>
      <c r="I51" s="156">
        <f t="shared" si="0"/>
        <v>12</v>
      </c>
      <c r="J51" s="102"/>
      <c r="K51" s="172" t="s">
        <v>1872</v>
      </c>
      <c r="L51" s="102"/>
      <c r="M51" s="14" t="s">
        <v>2099</v>
      </c>
      <c r="N51" s="126">
        <f t="shared" si="1"/>
        <v>540</v>
      </c>
      <c r="O51" s="89">
        <v>10169</v>
      </c>
      <c r="P51" s="156">
        <f t="shared" si="2"/>
        <v>5491260</v>
      </c>
      <c r="Q51" s="89">
        <v>2</v>
      </c>
      <c r="R51" s="105" t="s">
        <v>2413</v>
      </c>
      <c r="S51" s="91">
        <f t="shared" si="4"/>
        <v>10169</v>
      </c>
      <c r="T51" s="91">
        <f t="shared" si="4"/>
        <v>5491260</v>
      </c>
      <c r="U51" s="92"/>
      <c r="V51" s="92"/>
      <c r="W51" s="92"/>
      <c r="X51" s="92"/>
      <c r="Y51" s="93"/>
      <c r="Z51" s="94"/>
      <c r="AA51" s="94"/>
    </row>
    <row r="52" spans="1:27" ht="30" customHeight="1" x14ac:dyDescent="0.25">
      <c r="A52" s="89">
        <v>17</v>
      </c>
      <c r="B52" s="14" t="s">
        <v>2286</v>
      </c>
      <c r="C52" s="20" t="s">
        <v>57</v>
      </c>
      <c r="D52" s="98">
        <v>5.5950453878596491</v>
      </c>
      <c r="E52" s="424"/>
      <c r="F52" s="102">
        <v>0.29166666666666669</v>
      </c>
      <c r="G52" s="156">
        <v>12</v>
      </c>
      <c r="H52" s="102">
        <v>0.66666666666666663</v>
      </c>
      <c r="I52" s="156">
        <f t="shared" si="0"/>
        <v>12</v>
      </c>
      <c r="J52" s="102"/>
      <c r="K52" s="172" t="s">
        <v>1872</v>
      </c>
      <c r="L52" s="102"/>
      <c r="M52" s="14" t="s">
        <v>2100</v>
      </c>
      <c r="N52" s="126">
        <f t="shared" si="1"/>
        <v>540</v>
      </c>
      <c r="O52" s="89">
        <v>5433</v>
      </c>
      <c r="P52" s="156">
        <f t="shared" si="2"/>
        <v>2933820</v>
      </c>
      <c r="Q52" s="89">
        <v>2</v>
      </c>
      <c r="R52" s="105" t="s">
        <v>2414</v>
      </c>
      <c r="S52" s="91">
        <f t="shared" si="4"/>
        <v>5433</v>
      </c>
      <c r="T52" s="91">
        <f t="shared" si="4"/>
        <v>2933820</v>
      </c>
      <c r="U52" s="92"/>
      <c r="V52" s="92"/>
      <c r="W52" s="92"/>
      <c r="X52" s="92"/>
      <c r="Y52" s="93"/>
      <c r="Z52" s="94"/>
      <c r="AA52" s="94"/>
    </row>
    <row r="53" spans="1:27" ht="36.75" customHeight="1" x14ac:dyDescent="0.25">
      <c r="A53" s="89">
        <v>18</v>
      </c>
      <c r="B53" s="14" t="s">
        <v>2288</v>
      </c>
      <c r="C53" s="20" t="s">
        <v>2242</v>
      </c>
      <c r="D53" s="98">
        <v>10.288079058596495</v>
      </c>
      <c r="E53" s="424"/>
      <c r="F53" s="102">
        <v>0.29166666666666669</v>
      </c>
      <c r="G53" s="156">
        <v>12</v>
      </c>
      <c r="H53" s="102">
        <v>0.66666666666666663</v>
      </c>
      <c r="I53" s="156">
        <f t="shared" si="0"/>
        <v>12</v>
      </c>
      <c r="J53" s="102"/>
      <c r="K53" s="172" t="s">
        <v>1872</v>
      </c>
      <c r="L53" s="102"/>
      <c r="M53" s="14" t="s">
        <v>2101</v>
      </c>
      <c r="N53" s="126">
        <f t="shared" si="1"/>
        <v>540</v>
      </c>
      <c r="O53" s="89">
        <v>10447</v>
      </c>
      <c r="P53" s="156">
        <f t="shared" si="2"/>
        <v>5641380</v>
      </c>
      <c r="Q53" s="89">
        <v>2</v>
      </c>
      <c r="R53" s="105" t="s">
        <v>2415</v>
      </c>
      <c r="S53" s="91">
        <f t="shared" si="4"/>
        <v>10447</v>
      </c>
      <c r="T53" s="91">
        <f t="shared" si="4"/>
        <v>5641380</v>
      </c>
      <c r="U53" s="92"/>
      <c r="V53" s="92"/>
      <c r="W53" s="92"/>
      <c r="X53" s="92"/>
      <c r="Y53" s="93"/>
      <c r="Z53" s="94"/>
      <c r="AA53" s="94"/>
    </row>
    <row r="54" spans="1:27" ht="37.5" customHeight="1" x14ac:dyDescent="0.25">
      <c r="A54" s="89">
        <v>19</v>
      </c>
      <c r="B54" s="14" t="s">
        <v>2289</v>
      </c>
      <c r="C54" s="20" t="s">
        <v>2242</v>
      </c>
      <c r="D54" s="98">
        <v>7.3344238225263148</v>
      </c>
      <c r="E54" s="424"/>
      <c r="F54" s="102">
        <v>0.29166666666666669</v>
      </c>
      <c r="G54" s="156">
        <v>12</v>
      </c>
      <c r="H54" s="102">
        <v>0.66666666666666663</v>
      </c>
      <c r="I54" s="156">
        <f t="shared" si="0"/>
        <v>12</v>
      </c>
      <c r="J54" s="102"/>
      <c r="K54" s="172" t="s">
        <v>1872</v>
      </c>
      <c r="L54" s="102"/>
      <c r="M54" s="14" t="s">
        <v>2103</v>
      </c>
      <c r="N54" s="126">
        <f t="shared" si="1"/>
        <v>540</v>
      </c>
      <c r="O54" s="89">
        <v>9509</v>
      </c>
      <c r="P54" s="156">
        <f t="shared" si="2"/>
        <v>5134860</v>
      </c>
      <c r="Q54" s="89">
        <v>2</v>
      </c>
      <c r="R54" s="105" t="s">
        <v>2416</v>
      </c>
      <c r="S54" s="91">
        <f t="shared" si="4"/>
        <v>9509</v>
      </c>
      <c r="T54" s="91">
        <f t="shared" si="4"/>
        <v>5134860</v>
      </c>
      <c r="U54" s="92"/>
      <c r="V54" s="92"/>
      <c r="W54" s="92"/>
      <c r="X54" s="92"/>
      <c r="Y54" s="93"/>
      <c r="Z54" s="94"/>
      <c r="AA54" s="94"/>
    </row>
    <row r="55" spans="1:27" ht="30" customHeight="1" x14ac:dyDescent="0.25">
      <c r="A55" s="89">
        <v>20</v>
      </c>
      <c r="B55" s="14" t="s">
        <v>2290</v>
      </c>
      <c r="C55" s="20" t="s">
        <v>57</v>
      </c>
      <c r="D55" s="98">
        <v>2.0838276515368421</v>
      </c>
      <c r="E55" s="424"/>
      <c r="F55" s="102">
        <v>0.29166666666666669</v>
      </c>
      <c r="G55" s="156">
        <v>12</v>
      </c>
      <c r="H55" s="102">
        <v>0.66666666666666663</v>
      </c>
      <c r="I55" s="156">
        <f t="shared" si="0"/>
        <v>12</v>
      </c>
      <c r="J55" s="102"/>
      <c r="K55" s="172" t="s">
        <v>1872</v>
      </c>
      <c r="L55" s="102"/>
      <c r="M55" s="14" t="s">
        <v>2104</v>
      </c>
      <c r="N55" s="126">
        <f t="shared" si="1"/>
        <v>540</v>
      </c>
      <c r="O55" s="89">
        <v>2093</v>
      </c>
      <c r="P55" s="156">
        <f t="shared" si="2"/>
        <v>1130220</v>
      </c>
      <c r="Q55" s="89">
        <v>2</v>
      </c>
      <c r="R55" s="105" t="s">
        <v>2417</v>
      </c>
      <c r="S55" s="91">
        <f t="shared" si="4"/>
        <v>2093</v>
      </c>
      <c r="T55" s="91">
        <f t="shared" si="4"/>
        <v>1130220</v>
      </c>
      <c r="U55" s="92"/>
      <c r="V55" s="92"/>
      <c r="W55" s="92"/>
      <c r="X55" s="92"/>
      <c r="Y55" s="93"/>
      <c r="Z55" s="94"/>
      <c r="AA55" s="94"/>
    </row>
    <row r="56" spans="1:27" ht="30" customHeight="1" x14ac:dyDescent="0.25">
      <c r="A56" s="89">
        <v>21</v>
      </c>
      <c r="B56" s="14" t="s">
        <v>2292</v>
      </c>
      <c r="C56" s="20" t="s">
        <v>57</v>
      </c>
      <c r="D56" s="98">
        <v>1.9403694063157892</v>
      </c>
      <c r="E56" s="424"/>
      <c r="F56" s="102">
        <v>0.29166666666666669</v>
      </c>
      <c r="G56" s="156">
        <v>12</v>
      </c>
      <c r="H56" s="102">
        <v>0.66666666666666663</v>
      </c>
      <c r="I56" s="156">
        <f t="shared" si="0"/>
        <v>12</v>
      </c>
      <c r="J56" s="102"/>
      <c r="K56" s="172" t="s">
        <v>1872</v>
      </c>
      <c r="L56" s="102"/>
      <c r="M56" s="14" t="s">
        <v>2105</v>
      </c>
      <c r="N56" s="126">
        <f t="shared" si="1"/>
        <v>540</v>
      </c>
      <c r="O56" s="89">
        <v>2784</v>
      </c>
      <c r="P56" s="156">
        <f t="shared" si="2"/>
        <v>1503360</v>
      </c>
      <c r="Q56" s="89">
        <v>2</v>
      </c>
      <c r="R56" s="105" t="s">
        <v>2418</v>
      </c>
      <c r="S56" s="91">
        <f t="shared" ref="S56:T77" si="5">O56</f>
        <v>2784</v>
      </c>
      <c r="T56" s="91">
        <f t="shared" si="5"/>
        <v>1503360</v>
      </c>
      <c r="U56" s="92"/>
      <c r="V56" s="92"/>
      <c r="W56" s="92"/>
      <c r="X56" s="92"/>
      <c r="Y56" s="93"/>
      <c r="Z56" s="94"/>
      <c r="AA56" s="94"/>
    </row>
    <row r="57" spans="1:27" ht="30" customHeight="1" x14ac:dyDescent="0.25">
      <c r="A57" s="89">
        <v>22</v>
      </c>
      <c r="B57" s="14" t="s">
        <v>2291</v>
      </c>
      <c r="C57" s="20" t="s">
        <v>57</v>
      </c>
      <c r="D57" s="98">
        <v>4.5858010850105257</v>
      </c>
      <c r="E57" s="424"/>
      <c r="F57" s="102">
        <v>0.29166666666666669</v>
      </c>
      <c r="G57" s="156">
        <v>12</v>
      </c>
      <c r="H57" s="102">
        <v>0.66666666666666663</v>
      </c>
      <c r="I57" s="156">
        <f t="shared" si="0"/>
        <v>12</v>
      </c>
      <c r="J57" s="102"/>
      <c r="K57" s="172" t="s">
        <v>1872</v>
      </c>
      <c r="L57" s="102"/>
      <c r="M57" s="14" t="s">
        <v>2106</v>
      </c>
      <c r="N57" s="126">
        <f t="shared" si="1"/>
        <v>540</v>
      </c>
      <c r="O57" s="89">
        <v>4972</v>
      </c>
      <c r="P57" s="156">
        <f t="shared" si="2"/>
        <v>2684880</v>
      </c>
      <c r="Q57" s="89">
        <v>2</v>
      </c>
      <c r="R57" s="105" t="s">
        <v>2419</v>
      </c>
      <c r="S57" s="91">
        <f t="shared" si="5"/>
        <v>4972</v>
      </c>
      <c r="T57" s="91">
        <f t="shared" si="5"/>
        <v>2684880</v>
      </c>
      <c r="U57" s="92"/>
      <c r="V57" s="92"/>
      <c r="W57" s="92"/>
      <c r="X57" s="92"/>
      <c r="Y57" s="93"/>
      <c r="Z57" s="94"/>
      <c r="AA57" s="94"/>
    </row>
    <row r="58" spans="1:27" ht="60" x14ac:dyDescent="0.25">
      <c r="A58" s="89">
        <v>23</v>
      </c>
      <c r="B58" s="14" t="s">
        <v>2293</v>
      </c>
      <c r="C58" s="20" t="s">
        <v>2241</v>
      </c>
      <c r="D58" s="98">
        <v>7.7615022530526314</v>
      </c>
      <c r="E58" s="424"/>
      <c r="F58" s="102">
        <v>0.29166666666666669</v>
      </c>
      <c r="G58" s="156">
        <v>12</v>
      </c>
      <c r="H58" s="102">
        <v>0.66666666666666663</v>
      </c>
      <c r="I58" s="156">
        <f t="shared" si="0"/>
        <v>12</v>
      </c>
      <c r="J58" s="102"/>
      <c r="K58" s="172" t="s">
        <v>1872</v>
      </c>
      <c r="L58" s="102"/>
      <c r="M58" s="14" t="s">
        <v>2107</v>
      </c>
      <c r="N58" s="126">
        <f t="shared" si="1"/>
        <v>540</v>
      </c>
      <c r="O58" s="89">
        <v>7992</v>
      </c>
      <c r="P58" s="156">
        <f t="shared" si="2"/>
        <v>4315680</v>
      </c>
      <c r="Q58" s="89">
        <v>2</v>
      </c>
      <c r="R58" s="105" t="s">
        <v>2420</v>
      </c>
      <c r="S58" s="91">
        <f t="shared" si="5"/>
        <v>7992</v>
      </c>
      <c r="T58" s="91">
        <f t="shared" si="5"/>
        <v>4315680</v>
      </c>
      <c r="U58" s="92"/>
      <c r="V58" s="92"/>
      <c r="W58" s="92"/>
      <c r="X58" s="92"/>
      <c r="Y58" s="93"/>
      <c r="Z58" s="94"/>
      <c r="AA58" s="94"/>
    </row>
    <row r="59" spans="1:27" ht="30" customHeight="1" x14ac:dyDescent="0.25">
      <c r="A59" s="89">
        <v>24</v>
      </c>
      <c r="B59" s="14" t="s">
        <v>2294</v>
      </c>
      <c r="C59" s="20" t="s">
        <v>61</v>
      </c>
      <c r="D59" s="98">
        <v>4.9044589760842099</v>
      </c>
      <c r="E59" s="424"/>
      <c r="F59" s="102">
        <v>0.29166666666666669</v>
      </c>
      <c r="G59" s="156">
        <v>12</v>
      </c>
      <c r="H59" s="102">
        <v>0.66666666666666663</v>
      </c>
      <c r="I59" s="156">
        <f t="shared" si="0"/>
        <v>12</v>
      </c>
      <c r="J59" s="102"/>
      <c r="K59" s="172" t="s">
        <v>1872</v>
      </c>
      <c r="L59" s="102"/>
      <c r="M59" s="14" t="s">
        <v>2108</v>
      </c>
      <c r="N59" s="126">
        <f t="shared" si="1"/>
        <v>540</v>
      </c>
      <c r="O59" s="89">
        <v>8091</v>
      </c>
      <c r="P59" s="156">
        <f t="shared" si="2"/>
        <v>4369140</v>
      </c>
      <c r="Q59" s="89">
        <v>2</v>
      </c>
      <c r="R59" s="105" t="s">
        <v>2421</v>
      </c>
      <c r="S59" s="91">
        <f t="shared" si="5"/>
        <v>8091</v>
      </c>
      <c r="T59" s="91">
        <f t="shared" si="5"/>
        <v>4369140</v>
      </c>
      <c r="U59" s="92"/>
      <c r="V59" s="92"/>
      <c r="W59" s="92"/>
      <c r="X59" s="92"/>
      <c r="Y59" s="93"/>
      <c r="Z59" s="94"/>
      <c r="AA59" s="94"/>
    </row>
    <row r="60" spans="1:27" ht="30" customHeight="1" x14ac:dyDescent="0.25">
      <c r="A60" s="89">
        <v>25</v>
      </c>
      <c r="B60" s="14" t="s">
        <v>2295</v>
      </c>
      <c r="C60" s="20" t="s">
        <v>61</v>
      </c>
      <c r="D60" s="98">
        <v>0.53438494938947367</v>
      </c>
      <c r="E60" s="424"/>
      <c r="F60" s="102">
        <v>0.29166666666666669</v>
      </c>
      <c r="G60" s="156">
        <v>12</v>
      </c>
      <c r="H60" s="102">
        <v>0.66666666666666663</v>
      </c>
      <c r="I60" s="156">
        <f t="shared" si="0"/>
        <v>12</v>
      </c>
      <c r="J60" s="102"/>
      <c r="K60" s="172" t="s">
        <v>1872</v>
      </c>
      <c r="L60" s="102"/>
      <c r="M60" s="14" t="s">
        <v>2109</v>
      </c>
      <c r="N60" s="126">
        <f t="shared" si="1"/>
        <v>540</v>
      </c>
      <c r="O60" s="89">
        <v>592</v>
      </c>
      <c r="P60" s="156">
        <f t="shared" si="2"/>
        <v>319680</v>
      </c>
      <c r="Q60" s="89">
        <v>2</v>
      </c>
      <c r="R60" s="105" t="s">
        <v>2422</v>
      </c>
      <c r="S60" s="91">
        <f t="shared" si="5"/>
        <v>592</v>
      </c>
      <c r="T60" s="91">
        <f t="shared" si="5"/>
        <v>319680</v>
      </c>
      <c r="U60" s="92"/>
      <c r="V60" s="92"/>
      <c r="W60" s="92"/>
      <c r="X60" s="92"/>
      <c r="Y60" s="93"/>
      <c r="Z60" s="94"/>
      <c r="AA60" s="94"/>
    </row>
    <row r="61" spans="1:27" ht="30" customHeight="1" x14ac:dyDescent="0.25">
      <c r="A61" s="89">
        <v>26</v>
      </c>
      <c r="B61" s="14" t="s">
        <v>2296</v>
      </c>
      <c r="C61" s="20" t="s">
        <v>63</v>
      </c>
      <c r="D61" s="98">
        <v>1.1009418001403508</v>
      </c>
      <c r="E61" s="424"/>
      <c r="F61" s="102">
        <v>0.29166666666666669</v>
      </c>
      <c r="G61" s="156">
        <v>12</v>
      </c>
      <c r="H61" s="102">
        <v>0.66666666666666663</v>
      </c>
      <c r="I61" s="156">
        <f t="shared" si="0"/>
        <v>12</v>
      </c>
      <c r="J61" s="102"/>
      <c r="K61" s="172" t="s">
        <v>1872</v>
      </c>
      <c r="L61" s="102"/>
      <c r="M61" s="14" t="s">
        <v>2110</v>
      </c>
      <c r="N61" s="126">
        <f t="shared" si="1"/>
        <v>540</v>
      </c>
      <c r="O61" s="89">
        <v>2561</v>
      </c>
      <c r="P61" s="156">
        <f t="shared" si="2"/>
        <v>1382940</v>
      </c>
      <c r="Q61" s="89">
        <v>2</v>
      </c>
      <c r="R61" s="105" t="s">
        <v>2423</v>
      </c>
      <c r="S61" s="91">
        <f t="shared" si="5"/>
        <v>2561</v>
      </c>
      <c r="T61" s="91">
        <f t="shared" si="5"/>
        <v>1382940</v>
      </c>
      <c r="U61" s="92"/>
      <c r="V61" s="92"/>
      <c r="W61" s="92"/>
      <c r="X61" s="92"/>
      <c r="Y61" s="93"/>
      <c r="Z61" s="94"/>
      <c r="AA61" s="94"/>
    </row>
    <row r="62" spans="1:27" ht="30" customHeight="1" x14ac:dyDescent="0.25">
      <c r="A62" s="89">
        <v>27</v>
      </c>
      <c r="B62" s="14" t="s">
        <v>2297</v>
      </c>
      <c r="C62" s="20" t="s">
        <v>63</v>
      </c>
      <c r="D62" s="98">
        <v>3.190895890652631</v>
      </c>
      <c r="E62" s="424"/>
      <c r="F62" s="102">
        <v>0.29166666666666669</v>
      </c>
      <c r="G62" s="156">
        <v>12</v>
      </c>
      <c r="H62" s="102">
        <v>0.66666666666666663</v>
      </c>
      <c r="I62" s="156">
        <f t="shared" si="0"/>
        <v>12</v>
      </c>
      <c r="J62" s="102"/>
      <c r="K62" s="172" t="s">
        <v>1872</v>
      </c>
      <c r="L62" s="102"/>
      <c r="M62" s="14" t="s">
        <v>2111</v>
      </c>
      <c r="N62" s="126">
        <f t="shared" si="1"/>
        <v>540</v>
      </c>
      <c r="O62" s="89">
        <v>10648</v>
      </c>
      <c r="P62" s="156">
        <f t="shared" si="2"/>
        <v>5749920</v>
      </c>
      <c r="Q62" s="89">
        <v>2</v>
      </c>
      <c r="R62" s="105" t="s">
        <v>2424</v>
      </c>
      <c r="S62" s="91">
        <f t="shared" si="5"/>
        <v>10648</v>
      </c>
      <c r="T62" s="91">
        <f t="shared" si="5"/>
        <v>5749920</v>
      </c>
      <c r="U62" s="92"/>
      <c r="V62" s="92"/>
      <c r="W62" s="92"/>
      <c r="X62" s="92"/>
      <c r="Y62" s="93"/>
      <c r="Z62" s="94"/>
      <c r="AA62" s="94"/>
    </row>
    <row r="63" spans="1:27" ht="30" customHeight="1" x14ac:dyDescent="0.25">
      <c r="A63" s="89">
        <v>28</v>
      </c>
      <c r="B63" s="14" t="s">
        <v>2298</v>
      </c>
      <c r="C63" s="20" t="s">
        <v>62</v>
      </c>
      <c r="D63" s="98">
        <v>3.9868310826666673</v>
      </c>
      <c r="E63" s="424"/>
      <c r="F63" s="102">
        <v>0.29166666666666669</v>
      </c>
      <c r="G63" s="156">
        <v>12</v>
      </c>
      <c r="H63" s="102">
        <v>0.66666666666666663</v>
      </c>
      <c r="I63" s="156">
        <f t="shared" si="0"/>
        <v>12</v>
      </c>
      <c r="J63" s="102"/>
      <c r="K63" s="172" t="s">
        <v>1872</v>
      </c>
      <c r="L63" s="102"/>
      <c r="M63" s="14" t="s">
        <v>2112</v>
      </c>
      <c r="N63" s="126">
        <f t="shared" si="1"/>
        <v>540</v>
      </c>
      <c r="O63" s="89">
        <v>1159</v>
      </c>
      <c r="P63" s="156">
        <f t="shared" si="2"/>
        <v>625860</v>
      </c>
      <c r="Q63" s="89">
        <v>2</v>
      </c>
      <c r="R63" s="105" t="s">
        <v>2425</v>
      </c>
      <c r="S63" s="91">
        <f t="shared" si="5"/>
        <v>1159</v>
      </c>
      <c r="T63" s="91">
        <f t="shared" si="5"/>
        <v>625860</v>
      </c>
      <c r="U63" s="92"/>
      <c r="V63" s="92"/>
      <c r="W63" s="92"/>
      <c r="X63" s="92"/>
      <c r="Y63" s="93"/>
      <c r="Z63" s="94"/>
      <c r="AA63" s="94"/>
    </row>
    <row r="64" spans="1:27" ht="30" customHeight="1" x14ac:dyDescent="0.25">
      <c r="A64" s="89">
        <v>29</v>
      </c>
      <c r="B64" s="14" t="s">
        <v>2299</v>
      </c>
      <c r="C64" s="20" t="s">
        <v>62</v>
      </c>
      <c r="D64" s="98">
        <v>0.9855820832982457</v>
      </c>
      <c r="E64" s="424"/>
      <c r="F64" s="102">
        <v>0.29166666666666669</v>
      </c>
      <c r="G64" s="156">
        <v>12</v>
      </c>
      <c r="H64" s="102">
        <v>0.66666666666666663</v>
      </c>
      <c r="I64" s="156">
        <f t="shared" si="0"/>
        <v>12</v>
      </c>
      <c r="J64" s="102"/>
      <c r="K64" s="172" t="s">
        <v>1872</v>
      </c>
      <c r="L64" s="102"/>
      <c r="M64" s="14" t="s">
        <v>2113</v>
      </c>
      <c r="N64" s="126">
        <f t="shared" si="1"/>
        <v>540</v>
      </c>
      <c r="O64" s="89">
        <v>1159</v>
      </c>
      <c r="P64" s="156">
        <f t="shared" si="2"/>
        <v>625860</v>
      </c>
      <c r="Q64" s="89">
        <v>2</v>
      </c>
      <c r="R64" s="105" t="s">
        <v>2426</v>
      </c>
      <c r="S64" s="91">
        <f t="shared" si="5"/>
        <v>1159</v>
      </c>
      <c r="T64" s="91">
        <f t="shared" si="5"/>
        <v>625860</v>
      </c>
      <c r="U64" s="92"/>
      <c r="V64" s="92"/>
      <c r="W64" s="92"/>
      <c r="X64" s="92"/>
      <c r="Y64" s="93"/>
      <c r="Z64" s="94"/>
      <c r="AA64" s="94"/>
    </row>
    <row r="65" spans="1:27" ht="45" x14ac:dyDescent="0.25">
      <c r="A65" s="89">
        <v>30</v>
      </c>
      <c r="B65" s="14" t="s">
        <v>2300</v>
      </c>
      <c r="C65" s="20" t="s">
        <v>59</v>
      </c>
      <c r="D65" s="98">
        <v>5.6173231528842109</v>
      </c>
      <c r="E65" s="424"/>
      <c r="F65" s="102">
        <v>0.29166666666666669</v>
      </c>
      <c r="G65" s="156">
        <v>12</v>
      </c>
      <c r="H65" s="102">
        <v>0.66666666666666663</v>
      </c>
      <c r="I65" s="156">
        <f t="shared" si="0"/>
        <v>12</v>
      </c>
      <c r="J65" s="102"/>
      <c r="K65" s="172" t="s">
        <v>1872</v>
      </c>
      <c r="L65" s="102"/>
      <c r="M65" s="14" t="s">
        <v>2121</v>
      </c>
      <c r="N65" s="126">
        <f t="shared" si="1"/>
        <v>540</v>
      </c>
      <c r="O65" s="89">
        <v>7685</v>
      </c>
      <c r="P65" s="156">
        <f t="shared" si="2"/>
        <v>4149900</v>
      </c>
      <c r="Q65" s="89">
        <v>2</v>
      </c>
      <c r="R65" s="105" t="s">
        <v>2427</v>
      </c>
      <c r="S65" s="91">
        <f t="shared" si="5"/>
        <v>7685</v>
      </c>
      <c r="T65" s="91">
        <f t="shared" si="5"/>
        <v>4149900</v>
      </c>
      <c r="U65" s="92"/>
      <c r="V65" s="92"/>
      <c r="W65" s="92"/>
      <c r="X65" s="92"/>
      <c r="Y65" s="93"/>
      <c r="Z65" s="94"/>
      <c r="AA65" s="94"/>
    </row>
    <row r="66" spans="1:27" ht="30" customHeight="1" x14ac:dyDescent="0.25">
      <c r="A66" s="89">
        <v>31</v>
      </c>
      <c r="B66" s="14" t="s">
        <v>2301</v>
      </c>
      <c r="C66" s="20" t="s">
        <v>59</v>
      </c>
      <c r="D66" s="98">
        <v>0.54128601503157903</v>
      </c>
      <c r="E66" s="424"/>
      <c r="F66" s="102">
        <v>0.29166666666666669</v>
      </c>
      <c r="G66" s="156">
        <v>12</v>
      </c>
      <c r="H66" s="102">
        <v>0.66666666666666663</v>
      </c>
      <c r="I66" s="156">
        <f t="shared" si="0"/>
        <v>12</v>
      </c>
      <c r="J66" s="102"/>
      <c r="K66" s="172" t="s">
        <v>1872</v>
      </c>
      <c r="L66" s="102"/>
      <c r="M66" s="14" t="s">
        <v>2122</v>
      </c>
      <c r="N66" s="126">
        <f t="shared" si="1"/>
        <v>540</v>
      </c>
      <c r="O66" s="89">
        <v>894</v>
      </c>
      <c r="P66" s="156">
        <f t="shared" si="2"/>
        <v>482760</v>
      </c>
      <c r="Q66" s="89">
        <v>2</v>
      </c>
      <c r="R66" s="105" t="s">
        <v>2428</v>
      </c>
      <c r="S66" s="91">
        <f t="shared" si="5"/>
        <v>894</v>
      </c>
      <c r="T66" s="91">
        <f t="shared" si="5"/>
        <v>482760</v>
      </c>
      <c r="U66" s="92"/>
      <c r="V66" s="92"/>
      <c r="W66" s="92"/>
      <c r="X66" s="92"/>
      <c r="Y66" s="93"/>
      <c r="Z66" s="94"/>
      <c r="AA66" s="94"/>
    </row>
    <row r="67" spans="1:27" ht="78.75" customHeight="1" x14ac:dyDescent="0.25">
      <c r="A67" s="89">
        <v>32</v>
      </c>
      <c r="B67" s="14" t="s">
        <v>2189</v>
      </c>
      <c r="C67" s="20" t="s">
        <v>1909</v>
      </c>
      <c r="D67" s="98">
        <v>7.245259437333333</v>
      </c>
      <c r="E67" s="424"/>
      <c r="F67" s="102">
        <v>0.3125</v>
      </c>
      <c r="G67" s="156">
        <v>12</v>
      </c>
      <c r="H67" s="102">
        <v>0.66666666666666663</v>
      </c>
      <c r="I67" s="156">
        <f t="shared" si="0"/>
        <v>12</v>
      </c>
      <c r="J67" s="102"/>
      <c r="K67" s="172" t="s">
        <v>1872</v>
      </c>
      <c r="L67" s="102"/>
      <c r="M67" s="425" t="s">
        <v>2190</v>
      </c>
      <c r="N67" s="126">
        <f t="shared" si="1"/>
        <v>510</v>
      </c>
      <c r="O67" s="89">
        <v>3851</v>
      </c>
      <c r="P67" s="156">
        <f t="shared" si="2"/>
        <v>1964010</v>
      </c>
      <c r="Q67" s="89">
        <v>2</v>
      </c>
      <c r="R67" s="105" t="s">
        <v>2429</v>
      </c>
      <c r="S67" s="91">
        <f t="shared" si="5"/>
        <v>3851</v>
      </c>
      <c r="T67" s="91">
        <f t="shared" si="5"/>
        <v>1964010</v>
      </c>
      <c r="U67" s="92"/>
      <c r="V67" s="92"/>
      <c r="W67" s="92"/>
      <c r="X67" s="92"/>
      <c r="Y67" s="93"/>
      <c r="Z67" s="94"/>
      <c r="AA67" s="94"/>
    </row>
    <row r="68" spans="1:27" ht="30" customHeight="1" x14ac:dyDescent="0.25">
      <c r="A68" s="89">
        <v>33</v>
      </c>
      <c r="B68" s="14" t="s">
        <v>2302</v>
      </c>
      <c r="C68" s="20" t="s">
        <v>60</v>
      </c>
      <c r="D68" s="98">
        <v>3.4624697188</v>
      </c>
      <c r="E68" s="424"/>
      <c r="F68" s="102">
        <v>0.3125</v>
      </c>
      <c r="G68" s="156">
        <v>12</v>
      </c>
      <c r="H68" s="102">
        <v>0.5</v>
      </c>
      <c r="I68" s="156">
        <f t="shared" si="0"/>
        <v>12</v>
      </c>
      <c r="J68" s="102"/>
      <c r="K68" s="172" t="s">
        <v>1872</v>
      </c>
      <c r="L68" s="102"/>
      <c r="M68" s="14" t="s">
        <v>1979</v>
      </c>
      <c r="N68" s="126">
        <f t="shared" si="1"/>
        <v>270</v>
      </c>
      <c r="O68" s="89">
        <v>1057</v>
      </c>
      <c r="P68" s="156">
        <f t="shared" si="2"/>
        <v>285390</v>
      </c>
      <c r="Q68" s="89">
        <v>2</v>
      </c>
      <c r="R68" s="105" t="s">
        <v>2430</v>
      </c>
      <c r="S68" s="91">
        <f t="shared" si="5"/>
        <v>1057</v>
      </c>
      <c r="T68" s="91">
        <f t="shared" si="5"/>
        <v>285390</v>
      </c>
      <c r="U68" s="92"/>
      <c r="V68" s="92"/>
      <c r="W68" s="92"/>
      <c r="X68" s="92"/>
      <c r="Y68" s="93"/>
      <c r="Z68" s="94"/>
      <c r="AA68" s="94"/>
    </row>
    <row r="69" spans="1:27" ht="30" customHeight="1" x14ac:dyDescent="0.25">
      <c r="A69" s="89">
        <v>34</v>
      </c>
      <c r="B69" s="14" t="s">
        <v>2303</v>
      </c>
      <c r="C69" s="20" t="s">
        <v>60</v>
      </c>
      <c r="D69" s="98">
        <v>1.4431201778666665</v>
      </c>
      <c r="E69" s="424"/>
      <c r="F69" s="102">
        <v>0.3125</v>
      </c>
      <c r="G69" s="156">
        <v>12</v>
      </c>
      <c r="H69" s="102">
        <v>0.5</v>
      </c>
      <c r="I69" s="156">
        <f t="shared" si="0"/>
        <v>12</v>
      </c>
      <c r="J69" s="102"/>
      <c r="K69" s="172" t="s">
        <v>1872</v>
      </c>
      <c r="L69" s="102"/>
      <c r="M69" s="14" t="s">
        <v>1871</v>
      </c>
      <c r="N69" s="126">
        <f t="shared" si="1"/>
        <v>270</v>
      </c>
      <c r="O69" s="89">
        <v>2888</v>
      </c>
      <c r="P69" s="156">
        <f t="shared" si="2"/>
        <v>779760</v>
      </c>
      <c r="Q69" s="89">
        <v>2</v>
      </c>
      <c r="R69" s="105" t="s">
        <v>2431</v>
      </c>
      <c r="S69" s="91">
        <f t="shared" si="5"/>
        <v>2888</v>
      </c>
      <c r="T69" s="91">
        <f t="shared" si="5"/>
        <v>779760</v>
      </c>
      <c r="U69" s="92"/>
      <c r="V69" s="92"/>
      <c r="W69" s="92"/>
      <c r="X69" s="92"/>
      <c r="Y69" s="93"/>
      <c r="Z69" s="94"/>
      <c r="AA69" s="94"/>
    </row>
    <row r="70" spans="1:27" ht="36" customHeight="1" x14ac:dyDescent="0.25">
      <c r="A70" s="89">
        <v>35</v>
      </c>
      <c r="B70" s="425" t="s">
        <v>2191</v>
      </c>
      <c r="C70" s="20" t="s">
        <v>60</v>
      </c>
      <c r="D70" s="98">
        <v>5</v>
      </c>
      <c r="E70" s="424"/>
      <c r="F70" s="102">
        <v>0.3125</v>
      </c>
      <c r="G70" s="156">
        <v>12</v>
      </c>
      <c r="H70" s="102">
        <v>0.66666666666666663</v>
      </c>
      <c r="I70" s="156">
        <f t="shared" si="0"/>
        <v>12</v>
      </c>
      <c r="J70" s="102"/>
      <c r="K70" s="172" t="s">
        <v>1872</v>
      </c>
      <c r="L70" s="102"/>
      <c r="M70" s="425" t="s">
        <v>2191</v>
      </c>
      <c r="N70" s="126">
        <f t="shared" si="1"/>
        <v>510</v>
      </c>
      <c r="O70" s="89">
        <v>1</v>
      </c>
      <c r="P70" s="156">
        <f t="shared" si="2"/>
        <v>510</v>
      </c>
      <c r="Q70" s="89">
        <v>2</v>
      </c>
      <c r="R70" s="105" t="s">
        <v>2432</v>
      </c>
      <c r="S70" s="91">
        <f t="shared" si="5"/>
        <v>1</v>
      </c>
      <c r="T70" s="91">
        <f t="shared" si="5"/>
        <v>510</v>
      </c>
      <c r="U70" s="92"/>
      <c r="V70" s="92"/>
      <c r="W70" s="92"/>
      <c r="X70" s="92"/>
      <c r="Y70" s="93"/>
      <c r="Z70" s="94"/>
      <c r="AA70" s="94"/>
    </row>
    <row r="71" spans="1:27" ht="70.5" customHeight="1" x14ac:dyDescent="0.25">
      <c r="A71" s="89">
        <v>36</v>
      </c>
      <c r="B71" s="14" t="s">
        <v>2192</v>
      </c>
      <c r="C71" s="20" t="s">
        <v>59</v>
      </c>
      <c r="D71" s="98">
        <v>3.9</v>
      </c>
      <c r="E71" s="424"/>
      <c r="F71" s="102">
        <v>0.29166666666666669</v>
      </c>
      <c r="G71" s="156">
        <v>12</v>
      </c>
      <c r="H71" s="102">
        <v>0.99930555555555556</v>
      </c>
      <c r="I71" s="156">
        <f t="shared" si="0"/>
        <v>12</v>
      </c>
      <c r="J71" s="451"/>
      <c r="K71" s="172" t="s">
        <v>1872</v>
      </c>
      <c r="L71" s="453"/>
      <c r="M71" s="14" t="s">
        <v>2193</v>
      </c>
      <c r="N71" s="455">
        <f t="shared" si="1"/>
        <v>1019</v>
      </c>
      <c r="O71" s="193">
        <v>0</v>
      </c>
      <c r="P71" s="454">
        <f t="shared" si="2"/>
        <v>0</v>
      </c>
      <c r="Q71" s="89">
        <v>2</v>
      </c>
      <c r="R71" s="105" t="s">
        <v>2433</v>
      </c>
      <c r="S71" s="91">
        <f t="shared" si="5"/>
        <v>0</v>
      </c>
      <c r="T71" s="91">
        <f t="shared" si="5"/>
        <v>0</v>
      </c>
      <c r="U71" s="92"/>
      <c r="V71" s="92"/>
      <c r="W71" s="92"/>
      <c r="X71" s="92"/>
      <c r="Y71" s="93"/>
      <c r="Z71" s="94"/>
      <c r="AA71" s="94"/>
    </row>
    <row r="72" spans="1:27" s="94" customFormat="1" ht="30.75" customHeight="1" x14ac:dyDescent="0.2">
      <c r="A72" s="255"/>
      <c r="B72" s="506" t="s">
        <v>1865</v>
      </c>
      <c r="C72" s="446"/>
      <c r="D72" s="447">
        <f>SUM(D36:D71)</f>
        <v>133.84824110604708</v>
      </c>
      <c r="E72" s="448"/>
      <c r="F72" s="169"/>
      <c r="G72" s="258"/>
      <c r="H72" s="169"/>
      <c r="I72" s="258"/>
      <c r="J72" s="169"/>
      <c r="K72" s="449"/>
      <c r="L72" s="169"/>
      <c r="M72" s="449"/>
      <c r="N72" s="450"/>
      <c r="O72" s="255"/>
      <c r="P72" s="258"/>
      <c r="Q72" s="255"/>
      <c r="R72" s="526"/>
      <c r="S72" s="91">
        <f t="shared" si="5"/>
        <v>0</v>
      </c>
      <c r="T72" s="91">
        <f t="shared" si="5"/>
        <v>0</v>
      </c>
      <c r="U72" s="91"/>
      <c r="V72" s="91"/>
      <c r="W72" s="91"/>
      <c r="X72" s="91"/>
      <c r="Y72" s="263"/>
    </row>
    <row r="73" spans="1:27" ht="27.75" customHeight="1" x14ac:dyDescent="0.25">
      <c r="A73" s="701" t="s">
        <v>2206</v>
      </c>
      <c r="B73" s="702"/>
      <c r="C73" s="702"/>
      <c r="D73" s="702"/>
      <c r="E73" s="702"/>
      <c r="F73" s="702"/>
      <c r="G73" s="702"/>
      <c r="H73" s="702"/>
      <c r="I73" s="702"/>
      <c r="J73" s="702"/>
      <c r="K73" s="702"/>
      <c r="L73" s="702"/>
      <c r="M73" s="702"/>
      <c r="N73" s="702"/>
      <c r="O73" s="702"/>
      <c r="P73" s="702"/>
      <c r="Q73" s="703"/>
      <c r="R73" s="521"/>
      <c r="S73" s="91">
        <f t="shared" si="5"/>
        <v>0</v>
      </c>
      <c r="T73" s="91">
        <f t="shared" si="5"/>
        <v>0</v>
      </c>
      <c r="U73" s="91"/>
      <c r="V73" s="92"/>
      <c r="W73" s="92"/>
      <c r="X73" s="92"/>
      <c r="Y73" s="93"/>
      <c r="Z73" s="94"/>
      <c r="AA73" s="94"/>
    </row>
    <row r="74" spans="1:27" ht="37.5" customHeight="1" x14ac:dyDescent="0.25">
      <c r="A74" s="89">
        <v>1</v>
      </c>
      <c r="B74" s="14" t="s">
        <v>2304</v>
      </c>
      <c r="C74" s="20" t="s">
        <v>60</v>
      </c>
      <c r="D74" s="98">
        <v>1.3583607375058826</v>
      </c>
      <c r="E74" s="424"/>
      <c r="F74" s="102">
        <v>0.66666666666666663</v>
      </c>
      <c r="G74" s="156">
        <v>12</v>
      </c>
      <c r="H74" s="102">
        <v>0.99930555555555556</v>
      </c>
      <c r="I74" s="156">
        <f t="shared" ref="I74" si="6">+G74</f>
        <v>12</v>
      </c>
      <c r="J74" s="102"/>
      <c r="K74" s="172" t="s">
        <v>1872</v>
      </c>
      <c r="L74" s="102"/>
      <c r="M74" s="14" t="s">
        <v>2070</v>
      </c>
      <c r="N74" s="126">
        <f t="shared" ref="N74" si="7">VALUE(DAY(I74)*24*60+VALUE(HOUR(H74)*60+MINUTE(H74)))-SUM(VALUE(DAY(G74)*24*60+VALUE(HOUR(F74)*60+MINUTE(F74))))</f>
        <v>479</v>
      </c>
      <c r="O74" s="89">
        <v>430</v>
      </c>
      <c r="P74" s="156">
        <f t="shared" ref="P74" si="8">O74*N74</f>
        <v>205970</v>
      </c>
      <c r="Q74" s="89">
        <v>2</v>
      </c>
      <c r="R74" s="105" t="s">
        <v>2434</v>
      </c>
      <c r="S74" s="91">
        <f t="shared" si="5"/>
        <v>430</v>
      </c>
      <c r="T74" s="91">
        <f t="shared" si="5"/>
        <v>205970</v>
      </c>
      <c r="U74" s="92"/>
      <c r="V74" s="92"/>
      <c r="W74" s="92"/>
      <c r="X74" s="92"/>
      <c r="Y74" s="93"/>
      <c r="Z74" s="94"/>
      <c r="AA74" s="94"/>
    </row>
    <row r="75" spans="1:27" ht="30" customHeight="1" x14ac:dyDescent="0.25">
      <c r="A75" s="89">
        <v>2</v>
      </c>
      <c r="B75" s="14" t="s">
        <v>2305</v>
      </c>
      <c r="C75" s="20" t="s">
        <v>57</v>
      </c>
      <c r="D75" s="98">
        <v>5.4168151730196072</v>
      </c>
      <c r="E75" s="424"/>
      <c r="F75" s="102">
        <v>0.66666666666666663</v>
      </c>
      <c r="G75" s="156">
        <v>12</v>
      </c>
      <c r="H75" s="102">
        <v>0.99930555555555556</v>
      </c>
      <c r="I75" s="156">
        <f t="shared" si="0"/>
        <v>12</v>
      </c>
      <c r="J75" s="102"/>
      <c r="K75" s="172" t="s">
        <v>1872</v>
      </c>
      <c r="L75" s="102"/>
      <c r="M75" s="14" t="s">
        <v>2071</v>
      </c>
      <c r="N75" s="126">
        <f t="shared" si="1"/>
        <v>479</v>
      </c>
      <c r="O75" s="89">
        <v>2917</v>
      </c>
      <c r="P75" s="156">
        <f t="shared" si="2"/>
        <v>1397243</v>
      </c>
      <c r="Q75" s="89">
        <v>2</v>
      </c>
      <c r="R75" s="105" t="s">
        <v>2435</v>
      </c>
      <c r="S75" s="91">
        <f t="shared" si="5"/>
        <v>2917</v>
      </c>
      <c r="T75" s="91">
        <f t="shared" si="5"/>
        <v>1397243</v>
      </c>
      <c r="U75" s="92"/>
      <c r="V75" s="92"/>
      <c r="W75" s="92"/>
      <c r="X75" s="92"/>
      <c r="Y75" s="93"/>
      <c r="Z75" s="94"/>
      <c r="AA75" s="94"/>
    </row>
    <row r="76" spans="1:27" ht="30" customHeight="1" x14ac:dyDescent="0.25">
      <c r="A76" s="89">
        <v>3</v>
      </c>
      <c r="B76" s="14" t="s">
        <v>2306</v>
      </c>
      <c r="C76" s="20" t="s">
        <v>2307</v>
      </c>
      <c r="D76" s="98">
        <v>4.134507632</v>
      </c>
      <c r="E76" s="424"/>
      <c r="F76" s="102">
        <v>0.66666666666666663</v>
      </c>
      <c r="G76" s="156">
        <v>12</v>
      </c>
      <c r="H76" s="102">
        <v>0.99930555555555556</v>
      </c>
      <c r="I76" s="156">
        <f t="shared" si="0"/>
        <v>12</v>
      </c>
      <c r="J76" s="102"/>
      <c r="K76" s="172" t="s">
        <v>1872</v>
      </c>
      <c r="L76" s="102"/>
      <c r="M76" s="14" t="s">
        <v>2072</v>
      </c>
      <c r="N76" s="126">
        <f t="shared" si="1"/>
        <v>479</v>
      </c>
      <c r="O76" s="89">
        <v>2887</v>
      </c>
      <c r="P76" s="156">
        <f t="shared" si="2"/>
        <v>1382873</v>
      </c>
      <c r="Q76" s="89">
        <v>2</v>
      </c>
      <c r="R76" s="105" t="s">
        <v>2436</v>
      </c>
      <c r="S76" s="91">
        <f t="shared" si="5"/>
        <v>2887</v>
      </c>
      <c r="T76" s="91">
        <f t="shared" si="5"/>
        <v>1382873</v>
      </c>
      <c r="U76" s="92"/>
      <c r="V76" s="92"/>
      <c r="W76" s="92"/>
      <c r="X76" s="92"/>
      <c r="Y76" s="93"/>
      <c r="Z76" s="94"/>
      <c r="AA76" s="94"/>
    </row>
    <row r="77" spans="1:27" ht="30" customHeight="1" x14ac:dyDescent="0.25">
      <c r="A77" s="89">
        <v>4</v>
      </c>
      <c r="B77" s="14" t="s">
        <v>2308</v>
      </c>
      <c r="C77" s="20" t="s">
        <v>61</v>
      </c>
      <c r="D77" s="98">
        <v>9.9210790115294145</v>
      </c>
      <c r="E77" s="424"/>
      <c r="F77" s="102">
        <v>0.66666666666666663</v>
      </c>
      <c r="G77" s="156">
        <v>12</v>
      </c>
      <c r="H77" s="102">
        <v>0.99930555555555556</v>
      </c>
      <c r="I77" s="156">
        <f t="shared" si="0"/>
        <v>12</v>
      </c>
      <c r="J77" s="102"/>
      <c r="K77" s="172" t="s">
        <v>1872</v>
      </c>
      <c r="L77" s="102"/>
      <c r="M77" s="14" t="s">
        <v>2064</v>
      </c>
      <c r="N77" s="126">
        <f t="shared" si="1"/>
        <v>479</v>
      </c>
      <c r="O77" s="89">
        <v>4725</v>
      </c>
      <c r="P77" s="156">
        <f t="shared" si="2"/>
        <v>2263275</v>
      </c>
      <c r="Q77" s="89">
        <v>2</v>
      </c>
      <c r="R77" s="105" t="s">
        <v>2437</v>
      </c>
      <c r="S77" s="91">
        <f t="shared" si="5"/>
        <v>4725</v>
      </c>
      <c r="T77" s="91">
        <f t="shared" si="5"/>
        <v>2263275</v>
      </c>
      <c r="U77" s="92"/>
      <c r="V77" s="92"/>
      <c r="W77" s="92"/>
      <c r="X77" s="92"/>
      <c r="Y77" s="93"/>
      <c r="Z77" s="94"/>
      <c r="AA77" s="94"/>
    </row>
    <row r="78" spans="1:27" ht="48.75" customHeight="1" x14ac:dyDescent="0.25">
      <c r="A78" s="89">
        <v>5</v>
      </c>
      <c r="B78" s="425" t="s">
        <v>2194</v>
      </c>
      <c r="C78" s="474" t="s">
        <v>61</v>
      </c>
      <c r="D78" s="98">
        <v>8</v>
      </c>
      <c r="E78" s="424"/>
      <c r="F78" s="102">
        <v>0.66666666666666663</v>
      </c>
      <c r="G78" s="156">
        <v>12</v>
      </c>
      <c r="H78" s="102">
        <v>0.29166666666666669</v>
      </c>
      <c r="I78" s="156">
        <v>13</v>
      </c>
      <c r="J78" s="102"/>
      <c r="K78" s="172" t="s">
        <v>1872</v>
      </c>
      <c r="L78" s="102"/>
      <c r="M78" s="425" t="s">
        <v>2194</v>
      </c>
      <c r="N78" s="126">
        <f t="shared" si="1"/>
        <v>900</v>
      </c>
      <c r="O78" s="89">
        <v>1</v>
      </c>
      <c r="P78" s="156">
        <f t="shared" si="2"/>
        <v>900</v>
      </c>
      <c r="Q78" s="89">
        <v>2</v>
      </c>
      <c r="R78" s="105" t="s">
        <v>2438</v>
      </c>
      <c r="S78" s="91">
        <f t="shared" ref="S78:T101" si="9">O78</f>
        <v>1</v>
      </c>
      <c r="T78" s="91">
        <f t="shared" si="9"/>
        <v>900</v>
      </c>
      <c r="U78" s="92"/>
      <c r="V78" s="92"/>
      <c r="W78" s="92"/>
      <c r="X78" s="92"/>
      <c r="Y78" s="93"/>
      <c r="Z78" s="94"/>
      <c r="AA78" s="94"/>
    </row>
    <row r="79" spans="1:27" ht="45" x14ac:dyDescent="0.25">
      <c r="A79" s="89">
        <v>6</v>
      </c>
      <c r="B79" s="14" t="s">
        <v>2309</v>
      </c>
      <c r="C79" s="20" t="s">
        <v>2078</v>
      </c>
      <c r="D79" s="98">
        <v>3.5396196135686284</v>
      </c>
      <c r="E79" s="424"/>
      <c r="F79" s="102">
        <v>0.66666666666666663</v>
      </c>
      <c r="G79" s="156">
        <v>12</v>
      </c>
      <c r="H79" s="102">
        <v>0.99930555555555556</v>
      </c>
      <c r="I79" s="156">
        <f t="shared" ref="I79" si="10">+G79</f>
        <v>12</v>
      </c>
      <c r="J79" s="102"/>
      <c r="K79" s="172" t="s">
        <v>1872</v>
      </c>
      <c r="L79" s="102"/>
      <c r="M79" s="14" t="s">
        <v>2075</v>
      </c>
      <c r="N79" s="126">
        <f t="shared" si="1"/>
        <v>479</v>
      </c>
      <c r="O79" s="89">
        <v>4061</v>
      </c>
      <c r="P79" s="156">
        <f t="shared" si="2"/>
        <v>1945219</v>
      </c>
      <c r="Q79" s="89">
        <v>2</v>
      </c>
      <c r="R79" s="105" t="s">
        <v>2439</v>
      </c>
      <c r="S79" s="91">
        <f t="shared" si="9"/>
        <v>4061</v>
      </c>
      <c r="T79" s="91">
        <f t="shared" si="9"/>
        <v>1945219</v>
      </c>
      <c r="U79" s="92"/>
      <c r="V79" s="92"/>
      <c r="W79" s="92"/>
      <c r="X79" s="92"/>
      <c r="Y79" s="93"/>
      <c r="Z79" s="94"/>
      <c r="AA79" s="94"/>
    </row>
    <row r="80" spans="1:27" ht="30" customHeight="1" x14ac:dyDescent="0.25">
      <c r="A80" s="89">
        <v>7</v>
      </c>
      <c r="B80" s="425" t="s">
        <v>2195</v>
      </c>
      <c r="C80" s="474" t="s">
        <v>63</v>
      </c>
      <c r="D80" s="98">
        <v>3.5666666666666669</v>
      </c>
      <c r="E80" s="424"/>
      <c r="F80" s="102">
        <v>0.66666666666666663</v>
      </c>
      <c r="G80" s="156">
        <v>12</v>
      </c>
      <c r="H80" s="102">
        <v>0.29166666666666669</v>
      </c>
      <c r="I80" s="156">
        <v>13</v>
      </c>
      <c r="J80" s="102"/>
      <c r="K80" s="172" t="s">
        <v>1872</v>
      </c>
      <c r="L80" s="102"/>
      <c r="M80" s="425" t="s">
        <v>2195</v>
      </c>
      <c r="N80" s="126">
        <f t="shared" si="1"/>
        <v>900</v>
      </c>
      <c r="O80" s="89">
        <v>652</v>
      </c>
      <c r="P80" s="156">
        <f t="shared" si="2"/>
        <v>586800</v>
      </c>
      <c r="Q80" s="89">
        <v>2</v>
      </c>
      <c r="R80" s="105" t="s">
        <v>2440</v>
      </c>
      <c r="S80" s="91">
        <f t="shared" si="9"/>
        <v>652</v>
      </c>
      <c r="T80" s="91">
        <f t="shared" si="9"/>
        <v>586800</v>
      </c>
      <c r="U80" s="92"/>
      <c r="V80" s="92"/>
      <c r="W80" s="92"/>
      <c r="X80" s="92"/>
      <c r="Y80" s="93"/>
      <c r="Z80" s="94"/>
      <c r="AA80" s="94"/>
    </row>
    <row r="81" spans="1:27" ht="30" customHeight="1" x14ac:dyDescent="0.25">
      <c r="A81" s="89">
        <v>8</v>
      </c>
      <c r="B81" s="425" t="s">
        <v>2196</v>
      </c>
      <c r="C81" s="474" t="s">
        <v>59</v>
      </c>
      <c r="D81" s="98">
        <v>3</v>
      </c>
      <c r="E81" s="424"/>
      <c r="F81" s="102">
        <v>0.66666666666666663</v>
      </c>
      <c r="G81" s="156">
        <v>12</v>
      </c>
      <c r="H81" s="102">
        <v>0.29166666666666669</v>
      </c>
      <c r="I81" s="156">
        <v>13</v>
      </c>
      <c r="J81" s="102"/>
      <c r="K81" s="172" t="s">
        <v>1872</v>
      </c>
      <c r="L81" s="102"/>
      <c r="M81" s="425" t="s">
        <v>2196</v>
      </c>
      <c r="N81" s="126">
        <f t="shared" si="1"/>
        <v>900</v>
      </c>
      <c r="O81" s="89">
        <v>9</v>
      </c>
      <c r="P81" s="156">
        <f t="shared" si="2"/>
        <v>8100</v>
      </c>
      <c r="Q81" s="89">
        <v>2</v>
      </c>
      <c r="R81" s="105" t="s">
        <v>2441</v>
      </c>
      <c r="S81" s="91">
        <f t="shared" si="9"/>
        <v>9</v>
      </c>
      <c r="T81" s="91">
        <f t="shared" si="9"/>
        <v>8100</v>
      </c>
      <c r="U81" s="92"/>
      <c r="V81" s="92"/>
      <c r="W81" s="92"/>
      <c r="X81" s="92"/>
      <c r="Y81" s="93"/>
      <c r="Z81" s="94"/>
      <c r="AA81" s="94"/>
    </row>
    <row r="82" spans="1:27" ht="30" customHeight="1" x14ac:dyDescent="0.25">
      <c r="A82" s="89">
        <v>9</v>
      </c>
      <c r="B82" s="14" t="s">
        <v>2314</v>
      </c>
      <c r="C82" s="20" t="s">
        <v>62</v>
      </c>
      <c r="D82" s="98">
        <v>4.2738337291764701</v>
      </c>
      <c r="E82" s="424"/>
      <c r="F82" s="102">
        <v>0.66666666666666663</v>
      </c>
      <c r="G82" s="156">
        <v>12</v>
      </c>
      <c r="H82" s="102">
        <v>0.99930555555555556</v>
      </c>
      <c r="I82" s="156">
        <f t="shared" ref="I82" si="11">+G82</f>
        <v>12</v>
      </c>
      <c r="J82" s="102"/>
      <c r="K82" s="172" t="s">
        <v>1872</v>
      </c>
      <c r="L82" s="102"/>
      <c r="M82" s="14" t="s">
        <v>2076</v>
      </c>
      <c r="N82" s="126">
        <f t="shared" si="1"/>
        <v>479</v>
      </c>
      <c r="O82" s="89">
        <v>3390</v>
      </c>
      <c r="P82" s="156">
        <f t="shared" si="2"/>
        <v>1623810</v>
      </c>
      <c r="Q82" s="89">
        <v>2</v>
      </c>
      <c r="R82" s="105" t="s">
        <v>2442</v>
      </c>
      <c r="S82" s="91">
        <f t="shared" si="9"/>
        <v>3390</v>
      </c>
      <c r="T82" s="91">
        <f t="shared" si="9"/>
        <v>1623810</v>
      </c>
      <c r="U82" s="92"/>
      <c r="V82" s="92"/>
      <c r="W82" s="92"/>
      <c r="X82" s="92"/>
      <c r="Y82" s="93"/>
      <c r="Z82" s="94"/>
      <c r="AA82" s="94"/>
    </row>
    <row r="83" spans="1:27" ht="120" x14ac:dyDescent="0.25">
      <c r="A83" s="89">
        <v>10</v>
      </c>
      <c r="B83" s="14" t="s">
        <v>2197</v>
      </c>
      <c r="C83" s="20" t="s">
        <v>60</v>
      </c>
      <c r="D83" s="98">
        <v>7.1507494764666646</v>
      </c>
      <c r="E83" s="424"/>
      <c r="F83" s="102"/>
      <c r="G83" s="156">
        <v>12</v>
      </c>
      <c r="H83" s="102"/>
      <c r="I83" s="156">
        <v>12</v>
      </c>
      <c r="J83" s="102"/>
      <c r="K83" s="172" t="s">
        <v>1872</v>
      </c>
      <c r="L83" s="102"/>
      <c r="M83" s="425" t="s">
        <v>2199</v>
      </c>
      <c r="N83" s="126">
        <f t="shared" si="1"/>
        <v>0</v>
      </c>
      <c r="O83" s="89">
        <v>0</v>
      </c>
      <c r="P83" s="156">
        <f t="shared" si="2"/>
        <v>0</v>
      </c>
      <c r="Q83" s="89">
        <v>2</v>
      </c>
      <c r="R83" s="105" t="s">
        <v>2443</v>
      </c>
      <c r="S83" s="91">
        <f t="shared" si="9"/>
        <v>0</v>
      </c>
      <c r="T83" s="91">
        <f t="shared" si="9"/>
        <v>0</v>
      </c>
      <c r="U83" s="92"/>
      <c r="V83" s="92"/>
      <c r="W83" s="92"/>
      <c r="X83" s="92"/>
      <c r="Y83" s="93"/>
      <c r="Z83" s="94"/>
      <c r="AA83" s="94"/>
    </row>
    <row r="84" spans="1:27" ht="30" customHeight="1" x14ac:dyDescent="0.25">
      <c r="A84" s="89">
        <v>11</v>
      </c>
      <c r="B84" s="14" t="s">
        <v>2198</v>
      </c>
      <c r="C84" s="20" t="s">
        <v>60</v>
      </c>
      <c r="D84" s="98">
        <v>1.1987902851500001</v>
      </c>
      <c r="E84" s="424"/>
      <c r="F84" s="102">
        <v>0.66666666666666663</v>
      </c>
      <c r="G84" s="156">
        <v>12</v>
      </c>
      <c r="H84" s="102">
        <v>0.29166666666666669</v>
      </c>
      <c r="I84" s="156">
        <v>13</v>
      </c>
      <c r="J84" s="102"/>
      <c r="K84" s="172" t="s">
        <v>1872</v>
      </c>
      <c r="L84" s="102"/>
      <c r="M84" s="425" t="s">
        <v>2200</v>
      </c>
      <c r="N84" s="126">
        <f t="shared" si="1"/>
        <v>900</v>
      </c>
      <c r="O84" s="89">
        <v>0</v>
      </c>
      <c r="P84" s="156">
        <f t="shared" si="2"/>
        <v>0</v>
      </c>
      <c r="Q84" s="89">
        <v>2</v>
      </c>
      <c r="R84" s="105" t="s">
        <v>2443</v>
      </c>
      <c r="S84" s="91">
        <f t="shared" si="9"/>
        <v>0</v>
      </c>
      <c r="T84" s="91">
        <f t="shared" si="9"/>
        <v>0</v>
      </c>
      <c r="U84" s="92"/>
      <c r="V84" s="92"/>
      <c r="W84" s="92"/>
      <c r="X84" s="92"/>
      <c r="Y84" s="93"/>
      <c r="Z84" s="94"/>
      <c r="AA84" s="94"/>
    </row>
    <row r="85" spans="1:27" ht="30" customHeight="1" x14ac:dyDescent="0.25">
      <c r="A85" s="89">
        <v>12</v>
      </c>
      <c r="B85" s="14" t="s">
        <v>2315</v>
      </c>
      <c r="C85" s="20" t="s">
        <v>60</v>
      </c>
      <c r="D85" s="98">
        <v>9.693176141176469</v>
      </c>
      <c r="E85" s="424"/>
      <c r="F85" s="102">
        <v>0.66666666666666663</v>
      </c>
      <c r="G85" s="156">
        <v>12</v>
      </c>
      <c r="H85" s="102">
        <v>0.29166666666666669</v>
      </c>
      <c r="I85" s="156">
        <v>13</v>
      </c>
      <c r="J85" s="102"/>
      <c r="K85" s="172" t="s">
        <v>1872</v>
      </c>
      <c r="L85" s="102"/>
      <c r="M85" s="14" t="s">
        <v>2049</v>
      </c>
      <c r="N85" s="126">
        <f t="shared" si="1"/>
        <v>900</v>
      </c>
      <c r="O85" s="89">
        <v>18</v>
      </c>
      <c r="P85" s="156">
        <f t="shared" si="2"/>
        <v>16200</v>
      </c>
      <c r="Q85" s="89">
        <v>2</v>
      </c>
      <c r="R85" s="105" t="s">
        <v>2443</v>
      </c>
      <c r="S85" s="91">
        <f t="shared" si="9"/>
        <v>18</v>
      </c>
      <c r="T85" s="91">
        <f t="shared" si="9"/>
        <v>16200</v>
      </c>
      <c r="U85" s="92"/>
      <c r="V85" s="92"/>
      <c r="W85" s="92"/>
      <c r="X85" s="92"/>
      <c r="Y85" s="93"/>
      <c r="Z85" s="94"/>
      <c r="AA85" s="94"/>
    </row>
    <row r="86" spans="1:27" ht="30" customHeight="1" x14ac:dyDescent="0.25">
      <c r="A86" s="89">
        <v>13</v>
      </c>
      <c r="B86" s="462" t="s">
        <v>2316</v>
      </c>
      <c r="C86" s="20" t="s">
        <v>60</v>
      </c>
      <c r="D86" s="98">
        <v>0.56390025614117645</v>
      </c>
      <c r="E86" s="424"/>
      <c r="F86" s="102">
        <v>0.66666666666666663</v>
      </c>
      <c r="G86" s="156">
        <v>12</v>
      </c>
      <c r="H86" s="102">
        <v>0.29166666666666669</v>
      </c>
      <c r="I86" s="156">
        <v>13</v>
      </c>
      <c r="J86" s="102"/>
      <c r="K86" s="172" t="s">
        <v>1872</v>
      </c>
      <c r="L86" s="102"/>
      <c r="M86" s="459" t="s">
        <v>2051</v>
      </c>
      <c r="N86" s="126">
        <f t="shared" si="1"/>
        <v>900</v>
      </c>
      <c r="O86" s="89">
        <v>1</v>
      </c>
      <c r="P86" s="156">
        <f t="shared" si="2"/>
        <v>900</v>
      </c>
      <c r="Q86" s="89">
        <v>2</v>
      </c>
      <c r="R86" s="105" t="s">
        <v>2443</v>
      </c>
      <c r="S86" s="91">
        <f t="shared" si="9"/>
        <v>1</v>
      </c>
      <c r="T86" s="91">
        <f t="shared" si="9"/>
        <v>900</v>
      </c>
      <c r="U86" s="92"/>
      <c r="V86" s="92"/>
      <c r="W86" s="92"/>
      <c r="X86" s="92"/>
      <c r="Y86" s="93"/>
      <c r="Z86" s="94"/>
      <c r="AA86" s="94"/>
    </row>
    <row r="87" spans="1:27" ht="30" customHeight="1" x14ac:dyDescent="0.25">
      <c r="A87" s="89">
        <v>14</v>
      </c>
      <c r="B87" s="14" t="s">
        <v>2317</v>
      </c>
      <c r="C87" s="20" t="s">
        <v>60</v>
      </c>
      <c r="D87" s="98">
        <v>6.6622485555268804</v>
      </c>
      <c r="E87" s="424"/>
      <c r="F87" s="102">
        <v>0.66666666666666663</v>
      </c>
      <c r="G87" s="156">
        <v>12</v>
      </c>
      <c r="H87" s="102">
        <v>0.29166666666666669</v>
      </c>
      <c r="I87" s="156">
        <v>13</v>
      </c>
      <c r="J87" s="102"/>
      <c r="K87" s="172" t="s">
        <v>1872</v>
      </c>
      <c r="L87" s="102"/>
      <c r="M87" s="425" t="s">
        <v>2201</v>
      </c>
      <c r="N87" s="126">
        <f t="shared" si="1"/>
        <v>900</v>
      </c>
      <c r="O87" s="89">
        <v>37</v>
      </c>
      <c r="P87" s="156">
        <f t="shared" si="2"/>
        <v>33300</v>
      </c>
      <c r="Q87" s="89">
        <v>2</v>
      </c>
      <c r="R87" s="105" t="s">
        <v>2443</v>
      </c>
      <c r="S87" s="91">
        <f t="shared" si="9"/>
        <v>37</v>
      </c>
      <c r="T87" s="91">
        <f t="shared" si="9"/>
        <v>33300</v>
      </c>
      <c r="U87" s="92"/>
      <c r="V87" s="92"/>
      <c r="W87" s="92"/>
      <c r="X87" s="92"/>
      <c r="Y87" s="93"/>
      <c r="Z87" s="94"/>
      <c r="AA87" s="94"/>
    </row>
    <row r="88" spans="1:27" ht="30" customHeight="1" x14ac:dyDescent="0.25">
      <c r="A88" s="89">
        <v>15</v>
      </c>
      <c r="B88" s="14" t="s">
        <v>2318</v>
      </c>
      <c r="C88" s="20" t="s">
        <v>2082</v>
      </c>
      <c r="D88" s="98">
        <v>8.8766635970823522</v>
      </c>
      <c r="E88" s="424"/>
      <c r="F88" s="102">
        <v>0.66666666666666663</v>
      </c>
      <c r="G88" s="156">
        <v>12</v>
      </c>
      <c r="H88" s="102">
        <v>0.29166666666666669</v>
      </c>
      <c r="I88" s="156">
        <v>13</v>
      </c>
      <c r="J88" s="102"/>
      <c r="K88" s="172" t="s">
        <v>1872</v>
      </c>
      <c r="L88" s="102"/>
      <c r="M88" s="14" t="s">
        <v>2081</v>
      </c>
      <c r="N88" s="126">
        <f t="shared" si="1"/>
        <v>900</v>
      </c>
      <c r="O88" s="89">
        <v>1</v>
      </c>
      <c r="P88" s="156">
        <f t="shared" si="2"/>
        <v>900</v>
      </c>
      <c r="Q88" s="89">
        <v>2</v>
      </c>
      <c r="R88" s="105" t="s">
        <v>2444</v>
      </c>
      <c r="S88" s="91">
        <f t="shared" si="9"/>
        <v>1</v>
      </c>
      <c r="T88" s="91">
        <f t="shared" si="9"/>
        <v>900</v>
      </c>
      <c r="U88" s="92"/>
      <c r="V88" s="92"/>
      <c r="W88" s="92"/>
      <c r="X88" s="92"/>
      <c r="Y88" s="93"/>
      <c r="Z88" s="94"/>
      <c r="AA88" s="94"/>
    </row>
    <row r="89" spans="1:27" ht="30" customHeight="1" x14ac:dyDescent="0.25">
      <c r="A89" s="89">
        <v>16</v>
      </c>
      <c r="B89" s="14" t="s">
        <v>2319</v>
      </c>
      <c r="C89" s="20" t="s">
        <v>2082</v>
      </c>
      <c r="D89" s="98">
        <v>8.2455052859294113</v>
      </c>
      <c r="E89" s="424"/>
      <c r="F89" s="102">
        <v>0.66666666666666663</v>
      </c>
      <c r="G89" s="156">
        <v>12</v>
      </c>
      <c r="H89" s="102">
        <v>0.29166666666666669</v>
      </c>
      <c r="I89" s="156">
        <v>13</v>
      </c>
      <c r="J89" s="102"/>
      <c r="K89" s="172" t="s">
        <v>1872</v>
      </c>
      <c r="L89" s="102"/>
      <c r="M89" s="14" t="s">
        <v>2083</v>
      </c>
      <c r="N89" s="126">
        <f t="shared" si="1"/>
        <v>900</v>
      </c>
      <c r="O89" s="89">
        <v>1</v>
      </c>
      <c r="P89" s="156">
        <f t="shared" si="2"/>
        <v>900</v>
      </c>
      <c r="Q89" s="89">
        <v>2</v>
      </c>
      <c r="R89" s="105" t="s">
        <v>2444</v>
      </c>
      <c r="S89" s="91">
        <f t="shared" si="9"/>
        <v>1</v>
      </c>
      <c r="T89" s="91">
        <f t="shared" si="9"/>
        <v>900</v>
      </c>
      <c r="U89" s="92"/>
      <c r="V89" s="92"/>
      <c r="W89" s="92"/>
      <c r="X89" s="92"/>
      <c r="Y89" s="93"/>
      <c r="Z89" s="94"/>
      <c r="AA89" s="94"/>
    </row>
    <row r="90" spans="1:27" ht="30" customHeight="1" x14ac:dyDescent="0.25">
      <c r="A90" s="89">
        <v>17</v>
      </c>
      <c r="B90" s="14" t="s">
        <v>2320</v>
      </c>
      <c r="C90" s="20" t="s">
        <v>64</v>
      </c>
      <c r="D90" s="98">
        <v>3.6167403842823531</v>
      </c>
      <c r="E90" s="424"/>
      <c r="F90" s="102">
        <v>0.66666666666666663</v>
      </c>
      <c r="G90" s="156">
        <v>12</v>
      </c>
      <c r="H90" s="102">
        <v>0.29166666666666669</v>
      </c>
      <c r="I90" s="156">
        <v>13</v>
      </c>
      <c r="J90" s="102"/>
      <c r="K90" s="172" t="s">
        <v>1872</v>
      </c>
      <c r="L90" s="102"/>
      <c r="M90" s="14" t="s">
        <v>2053</v>
      </c>
      <c r="N90" s="126">
        <f t="shared" si="1"/>
        <v>900</v>
      </c>
      <c r="O90" s="89">
        <v>1</v>
      </c>
      <c r="P90" s="156">
        <f t="shared" si="2"/>
        <v>900</v>
      </c>
      <c r="Q90" s="89">
        <v>2</v>
      </c>
      <c r="R90" s="105" t="s">
        <v>2445</v>
      </c>
      <c r="S90" s="91">
        <f t="shared" si="9"/>
        <v>1</v>
      </c>
      <c r="T90" s="91">
        <f t="shared" si="9"/>
        <v>900</v>
      </c>
      <c r="U90" s="92"/>
      <c r="V90" s="92"/>
      <c r="W90" s="92"/>
      <c r="X90" s="92"/>
      <c r="Y90" s="93"/>
      <c r="Z90" s="94"/>
      <c r="AA90" s="94"/>
    </row>
    <row r="91" spans="1:27" ht="30" customHeight="1" x14ac:dyDescent="0.25">
      <c r="A91" s="89">
        <v>18</v>
      </c>
      <c r="B91" s="14" t="s">
        <v>2321</v>
      </c>
      <c r="C91" s="20" t="s">
        <v>64</v>
      </c>
      <c r="D91" s="98">
        <v>6.8123608366117647</v>
      </c>
      <c r="E91" s="424"/>
      <c r="F91" s="102">
        <v>0.66666666666666663</v>
      </c>
      <c r="G91" s="156">
        <v>12</v>
      </c>
      <c r="H91" s="102">
        <v>0.29166666666666669</v>
      </c>
      <c r="I91" s="156">
        <v>13</v>
      </c>
      <c r="J91" s="102"/>
      <c r="K91" s="172" t="s">
        <v>1872</v>
      </c>
      <c r="L91" s="102"/>
      <c r="M91" s="14" t="s">
        <v>2054</v>
      </c>
      <c r="N91" s="126">
        <f t="shared" si="1"/>
        <v>900</v>
      </c>
      <c r="O91" s="89">
        <v>1</v>
      </c>
      <c r="P91" s="156">
        <f t="shared" si="2"/>
        <v>900</v>
      </c>
      <c r="Q91" s="89">
        <v>2</v>
      </c>
      <c r="R91" s="105" t="s">
        <v>2445</v>
      </c>
      <c r="S91" s="91">
        <f t="shared" si="9"/>
        <v>1</v>
      </c>
      <c r="T91" s="91">
        <f t="shared" si="9"/>
        <v>900</v>
      </c>
      <c r="U91" s="92"/>
      <c r="V91" s="92"/>
      <c r="W91" s="92"/>
      <c r="X91" s="92"/>
      <c r="Y91" s="93"/>
      <c r="Z91" s="94"/>
      <c r="AA91" s="94"/>
    </row>
    <row r="92" spans="1:27" ht="30" customHeight="1" x14ac:dyDescent="0.25">
      <c r="A92" s="89">
        <v>19</v>
      </c>
      <c r="B92" s="14" t="s">
        <v>2322</v>
      </c>
      <c r="C92" s="20" t="s">
        <v>2082</v>
      </c>
      <c r="D92" s="98">
        <v>2.1634856645647056</v>
      </c>
      <c r="E92" s="424"/>
      <c r="F92" s="102">
        <v>0.66666666666666663</v>
      </c>
      <c r="G92" s="156">
        <v>12</v>
      </c>
      <c r="H92" s="102">
        <v>0.29166666666666669</v>
      </c>
      <c r="I92" s="156">
        <v>13</v>
      </c>
      <c r="J92" s="102"/>
      <c r="K92" s="172" t="s">
        <v>1872</v>
      </c>
      <c r="L92" s="102"/>
      <c r="M92" s="14" t="s">
        <v>2084</v>
      </c>
      <c r="N92" s="126">
        <f t="shared" si="1"/>
        <v>900</v>
      </c>
      <c r="O92" s="89">
        <v>1</v>
      </c>
      <c r="P92" s="156">
        <f t="shared" si="2"/>
        <v>900</v>
      </c>
      <c r="Q92" s="89">
        <v>2</v>
      </c>
      <c r="R92" s="105" t="s">
        <v>2444</v>
      </c>
      <c r="S92" s="91">
        <f t="shared" si="9"/>
        <v>1</v>
      </c>
      <c r="T92" s="91">
        <f t="shared" si="9"/>
        <v>900</v>
      </c>
      <c r="U92" s="92"/>
      <c r="V92" s="92"/>
      <c r="W92" s="92"/>
      <c r="X92" s="92"/>
      <c r="Y92" s="93"/>
      <c r="Z92" s="94"/>
      <c r="AA92" s="94"/>
    </row>
    <row r="93" spans="1:27" ht="30" customHeight="1" x14ac:dyDescent="0.25">
      <c r="A93" s="89">
        <v>20</v>
      </c>
      <c r="B93" s="14" t="s">
        <v>2323</v>
      </c>
      <c r="C93" s="20" t="s">
        <v>2095</v>
      </c>
      <c r="D93" s="98">
        <v>2</v>
      </c>
      <c r="E93" s="424"/>
      <c r="F93" s="102">
        <v>0.66666666666666663</v>
      </c>
      <c r="G93" s="156">
        <v>12</v>
      </c>
      <c r="H93" s="102">
        <v>0.29166666666666669</v>
      </c>
      <c r="I93" s="156">
        <v>13</v>
      </c>
      <c r="J93" s="102"/>
      <c r="K93" s="172" t="s">
        <v>1872</v>
      </c>
      <c r="L93" s="102"/>
      <c r="M93" s="14" t="s">
        <v>2094</v>
      </c>
      <c r="N93" s="126">
        <f t="shared" si="1"/>
        <v>900</v>
      </c>
      <c r="O93" s="89">
        <v>1</v>
      </c>
      <c r="P93" s="156">
        <f t="shared" si="2"/>
        <v>900</v>
      </c>
      <c r="Q93" s="89">
        <v>2</v>
      </c>
      <c r="R93" s="105" t="s">
        <v>2446</v>
      </c>
      <c r="S93" s="91">
        <f t="shared" si="9"/>
        <v>1</v>
      </c>
      <c r="T93" s="91">
        <f t="shared" si="9"/>
        <v>900</v>
      </c>
      <c r="U93" s="92"/>
      <c r="V93" s="92"/>
      <c r="W93" s="92"/>
      <c r="X93" s="92"/>
      <c r="Y93" s="93"/>
      <c r="Z93" s="94"/>
      <c r="AA93" s="94"/>
    </row>
    <row r="94" spans="1:27" ht="30" customHeight="1" x14ac:dyDescent="0.25">
      <c r="A94" s="89">
        <v>21</v>
      </c>
      <c r="B94" s="14" t="s">
        <v>2117</v>
      </c>
      <c r="C94" s="20" t="s">
        <v>2088</v>
      </c>
      <c r="D94" s="98">
        <v>10</v>
      </c>
      <c r="E94" s="424"/>
      <c r="F94" s="102">
        <v>0.66666666666666663</v>
      </c>
      <c r="G94" s="156">
        <v>12</v>
      </c>
      <c r="H94" s="102">
        <v>0.29166666666666669</v>
      </c>
      <c r="I94" s="156">
        <v>13</v>
      </c>
      <c r="J94" s="102"/>
      <c r="K94" s="172" t="s">
        <v>1872</v>
      </c>
      <c r="L94" s="102"/>
      <c r="M94" s="14" t="s">
        <v>2204</v>
      </c>
      <c r="N94" s="126">
        <f t="shared" si="1"/>
        <v>900</v>
      </c>
      <c r="O94" s="89">
        <v>0</v>
      </c>
      <c r="P94" s="156">
        <f t="shared" si="2"/>
        <v>0</v>
      </c>
      <c r="Q94" s="89">
        <v>2</v>
      </c>
      <c r="R94" s="105" t="s">
        <v>2447</v>
      </c>
      <c r="S94" s="91">
        <f t="shared" si="9"/>
        <v>0</v>
      </c>
      <c r="T94" s="91">
        <f t="shared" si="9"/>
        <v>0</v>
      </c>
      <c r="U94" s="92"/>
      <c r="V94" s="92"/>
      <c r="W94" s="92"/>
      <c r="X94" s="92"/>
      <c r="Y94" s="93"/>
      <c r="Z94" s="94"/>
      <c r="AA94" s="94"/>
    </row>
    <row r="95" spans="1:27" ht="30" customHeight="1" x14ac:dyDescent="0.25">
      <c r="A95" s="89">
        <v>22</v>
      </c>
      <c r="B95" s="14" t="s">
        <v>2324</v>
      </c>
      <c r="C95" s="20" t="s">
        <v>2089</v>
      </c>
      <c r="D95" s="98">
        <v>6.4000000000000012</v>
      </c>
      <c r="E95" s="424"/>
      <c r="F95" s="102">
        <v>0.66666666666666663</v>
      </c>
      <c r="G95" s="156">
        <v>12</v>
      </c>
      <c r="H95" s="102">
        <v>0.29166666666666669</v>
      </c>
      <c r="I95" s="156">
        <v>13</v>
      </c>
      <c r="J95" s="102"/>
      <c r="K95" s="172" t="s">
        <v>1872</v>
      </c>
      <c r="L95" s="102"/>
      <c r="M95" s="14" t="s">
        <v>2310</v>
      </c>
      <c r="N95" s="126">
        <f t="shared" si="1"/>
        <v>900</v>
      </c>
      <c r="O95" s="89">
        <v>1</v>
      </c>
      <c r="P95" s="156">
        <f t="shared" si="2"/>
        <v>900</v>
      </c>
      <c r="Q95" s="89">
        <v>2</v>
      </c>
      <c r="R95" s="105" t="s">
        <v>2448</v>
      </c>
      <c r="S95" s="91">
        <f t="shared" si="9"/>
        <v>1</v>
      </c>
      <c r="T95" s="91">
        <f t="shared" si="9"/>
        <v>900</v>
      </c>
      <c r="U95" s="92"/>
      <c r="V95" s="92"/>
      <c r="W95" s="92"/>
      <c r="X95" s="92"/>
      <c r="Y95" s="93"/>
      <c r="Z95" s="94"/>
      <c r="AA95" s="94"/>
    </row>
    <row r="96" spans="1:27" ht="30" customHeight="1" x14ac:dyDescent="0.25">
      <c r="A96" s="89">
        <v>23</v>
      </c>
      <c r="B96" s="14" t="s">
        <v>2325</v>
      </c>
      <c r="C96" s="20" t="s">
        <v>2090</v>
      </c>
      <c r="D96" s="98">
        <v>5.3533505504313723</v>
      </c>
      <c r="E96" s="424"/>
      <c r="F96" s="102">
        <v>0.66666666666666663</v>
      </c>
      <c r="G96" s="156">
        <v>12</v>
      </c>
      <c r="H96" s="102">
        <v>0.29166666666666669</v>
      </c>
      <c r="I96" s="156">
        <v>13</v>
      </c>
      <c r="J96" s="102"/>
      <c r="K96" s="172" t="s">
        <v>1872</v>
      </c>
      <c r="L96" s="102"/>
      <c r="M96" s="14" t="s">
        <v>2311</v>
      </c>
      <c r="N96" s="126">
        <f t="shared" si="1"/>
        <v>900</v>
      </c>
      <c r="O96" s="89">
        <v>2</v>
      </c>
      <c r="P96" s="156">
        <f t="shared" si="2"/>
        <v>1800</v>
      </c>
      <c r="Q96" s="89">
        <v>2</v>
      </c>
      <c r="R96" s="105" t="s">
        <v>2449</v>
      </c>
      <c r="S96" s="91">
        <f t="shared" si="9"/>
        <v>2</v>
      </c>
      <c r="T96" s="91">
        <f t="shared" si="9"/>
        <v>1800</v>
      </c>
      <c r="U96" s="92"/>
      <c r="V96" s="92"/>
      <c r="W96" s="92"/>
      <c r="X96" s="92"/>
      <c r="Y96" s="93"/>
      <c r="Z96" s="94"/>
      <c r="AA96" s="94"/>
    </row>
    <row r="97" spans="1:27" ht="60" x14ac:dyDescent="0.25">
      <c r="A97" s="89">
        <v>24</v>
      </c>
      <c r="B97" s="14" t="s">
        <v>2312</v>
      </c>
      <c r="C97" s="20" t="s">
        <v>2091</v>
      </c>
      <c r="D97" s="98">
        <v>5.9408201987833342</v>
      </c>
      <c r="E97" s="424"/>
      <c r="F97" s="102">
        <v>0.66666666666666663</v>
      </c>
      <c r="G97" s="156">
        <v>12</v>
      </c>
      <c r="H97" s="102">
        <v>0.29166666666666669</v>
      </c>
      <c r="I97" s="156">
        <v>13</v>
      </c>
      <c r="J97" s="102"/>
      <c r="K97" s="172" t="s">
        <v>1872</v>
      </c>
      <c r="L97" s="102"/>
      <c r="M97" s="14" t="s">
        <v>2205</v>
      </c>
      <c r="N97" s="126">
        <f t="shared" si="1"/>
        <v>900</v>
      </c>
      <c r="O97" s="89">
        <v>0</v>
      </c>
      <c r="P97" s="156">
        <f t="shared" si="2"/>
        <v>0</v>
      </c>
      <c r="Q97" s="89">
        <v>2</v>
      </c>
      <c r="R97" s="105" t="s">
        <v>2450</v>
      </c>
      <c r="S97" s="91">
        <f t="shared" si="9"/>
        <v>0</v>
      </c>
      <c r="T97" s="91">
        <f t="shared" si="9"/>
        <v>0</v>
      </c>
      <c r="U97" s="92"/>
      <c r="V97" s="92"/>
      <c r="W97" s="92"/>
      <c r="X97" s="92"/>
      <c r="Y97" s="93"/>
      <c r="Z97" s="94"/>
      <c r="AA97" s="94"/>
    </row>
    <row r="98" spans="1:27" ht="30" customHeight="1" x14ac:dyDescent="0.25">
      <c r="A98" s="89">
        <v>25</v>
      </c>
      <c r="B98" s="14" t="s">
        <v>2326</v>
      </c>
      <c r="C98" s="20" t="s">
        <v>2092</v>
      </c>
      <c r="D98" s="98">
        <v>2.3873020009904762</v>
      </c>
      <c r="E98" s="424"/>
      <c r="F98" s="102">
        <v>0.66666666666666663</v>
      </c>
      <c r="G98" s="156">
        <v>12</v>
      </c>
      <c r="H98" s="102">
        <v>0.29166666666666669</v>
      </c>
      <c r="I98" s="156">
        <v>13</v>
      </c>
      <c r="J98" s="102"/>
      <c r="K98" s="172" t="s">
        <v>1872</v>
      </c>
      <c r="L98" s="102"/>
      <c r="M98" s="14" t="s">
        <v>2313</v>
      </c>
      <c r="N98" s="126">
        <f t="shared" si="1"/>
        <v>900</v>
      </c>
      <c r="O98" s="89">
        <v>1</v>
      </c>
      <c r="P98" s="156">
        <f t="shared" si="2"/>
        <v>900</v>
      </c>
      <c r="Q98" s="89">
        <v>2</v>
      </c>
      <c r="R98" s="105" t="s">
        <v>2451</v>
      </c>
      <c r="S98" s="91">
        <f t="shared" si="9"/>
        <v>1</v>
      </c>
      <c r="T98" s="91">
        <f t="shared" si="9"/>
        <v>900</v>
      </c>
      <c r="U98" s="92"/>
      <c r="V98" s="92"/>
      <c r="W98" s="92"/>
      <c r="X98" s="92"/>
      <c r="Y98" s="93"/>
      <c r="Z98" s="94"/>
      <c r="AA98" s="94"/>
    </row>
    <row r="99" spans="1:27" ht="30" customHeight="1" x14ac:dyDescent="0.25">
      <c r="A99" s="89">
        <v>26</v>
      </c>
      <c r="B99" s="14" t="s">
        <v>2327</v>
      </c>
      <c r="C99" s="20" t="s">
        <v>2097</v>
      </c>
      <c r="D99" s="98">
        <v>0.33333333333333326</v>
      </c>
      <c r="E99" s="424"/>
      <c r="F99" s="102">
        <v>0.66666666666666663</v>
      </c>
      <c r="G99" s="156">
        <v>12</v>
      </c>
      <c r="H99" s="102">
        <v>0.29166666666666669</v>
      </c>
      <c r="I99" s="156">
        <v>13</v>
      </c>
      <c r="J99" s="102"/>
      <c r="K99" s="172" t="s">
        <v>1872</v>
      </c>
      <c r="L99" s="102"/>
      <c r="M99" s="14" t="s">
        <v>2096</v>
      </c>
      <c r="N99" s="126">
        <f t="shared" si="1"/>
        <v>900</v>
      </c>
      <c r="O99" s="89">
        <v>1</v>
      </c>
      <c r="P99" s="156">
        <f t="shared" si="2"/>
        <v>900</v>
      </c>
      <c r="Q99" s="89">
        <v>2</v>
      </c>
      <c r="R99" s="105" t="s">
        <v>2452</v>
      </c>
      <c r="S99" s="91">
        <f t="shared" si="9"/>
        <v>1</v>
      </c>
      <c r="T99" s="91">
        <f t="shared" si="9"/>
        <v>900</v>
      </c>
      <c r="U99" s="92"/>
      <c r="V99" s="92"/>
      <c r="W99" s="92"/>
      <c r="X99" s="92"/>
      <c r="Y99" s="93"/>
      <c r="Z99" s="94"/>
      <c r="AA99" s="94"/>
    </row>
    <row r="100" spans="1:27" ht="30" customHeight="1" x14ac:dyDescent="0.25">
      <c r="A100" s="89">
        <v>27</v>
      </c>
      <c r="B100" s="14" t="s">
        <v>2328</v>
      </c>
      <c r="C100" s="20" t="s">
        <v>2098</v>
      </c>
      <c r="D100" s="98">
        <v>3.6666666666666683</v>
      </c>
      <c r="E100" s="424"/>
      <c r="F100" s="102">
        <v>0.66666666666666663</v>
      </c>
      <c r="G100" s="156">
        <v>12</v>
      </c>
      <c r="H100" s="102">
        <v>0.29166666666666669</v>
      </c>
      <c r="I100" s="156">
        <v>13</v>
      </c>
      <c r="J100" s="102"/>
      <c r="K100" s="172" t="s">
        <v>1872</v>
      </c>
      <c r="L100" s="102"/>
      <c r="M100" s="14" t="s">
        <v>1941</v>
      </c>
      <c r="N100" s="126">
        <f t="shared" ref="N100" si="12">VALUE(DAY(I100)*24*60+VALUE(HOUR(H100)*60+MINUTE(H100)))-SUM(VALUE(DAY(G100)*24*60+VALUE(HOUR(F100)*60+MINUTE(F100))))</f>
        <v>900</v>
      </c>
      <c r="O100" s="89">
        <v>1</v>
      </c>
      <c r="P100" s="156">
        <f t="shared" ref="P100" si="13">O100*N100</f>
        <v>900</v>
      </c>
      <c r="Q100" s="89">
        <v>2</v>
      </c>
      <c r="R100" s="105" t="s">
        <v>2098</v>
      </c>
      <c r="S100" s="91">
        <f t="shared" si="9"/>
        <v>1</v>
      </c>
      <c r="T100" s="91">
        <f t="shared" si="9"/>
        <v>900</v>
      </c>
      <c r="U100" s="92"/>
      <c r="V100" s="92"/>
      <c r="W100" s="92"/>
      <c r="X100" s="92"/>
      <c r="Y100" s="93"/>
      <c r="Z100" s="94"/>
      <c r="AA100" s="94"/>
    </row>
    <row r="101" spans="1:27" s="94" customFormat="1" ht="30.75" customHeight="1" x14ac:dyDescent="0.2">
      <c r="A101" s="255"/>
      <c r="B101" s="506" t="s">
        <v>1865</v>
      </c>
      <c r="C101" s="446"/>
      <c r="D101" s="447">
        <f>SUM(D74:D100)</f>
        <v>134.27597579660363</v>
      </c>
      <c r="E101" s="448"/>
      <c r="F101" s="169"/>
      <c r="G101" s="258"/>
      <c r="H101" s="169"/>
      <c r="I101" s="258"/>
      <c r="J101" s="169"/>
      <c r="K101" s="449"/>
      <c r="L101" s="169"/>
      <c r="M101" s="449"/>
      <c r="N101" s="450"/>
      <c r="O101" s="255"/>
      <c r="P101" s="258"/>
      <c r="Q101" s="255"/>
      <c r="R101" s="90"/>
      <c r="S101" s="91">
        <f t="shared" si="9"/>
        <v>0</v>
      </c>
      <c r="T101" s="91">
        <f t="shared" si="9"/>
        <v>0</v>
      </c>
      <c r="U101" s="91"/>
      <c r="V101" s="91"/>
      <c r="W101" s="91"/>
      <c r="X101" s="91"/>
      <c r="Y101" s="263"/>
    </row>
    <row r="102" spans="1:27" ht="27.75" customHeight="1" x14ac:dyDescent="0.25">
      <c r="A102" s="701" t="s">
        <v>2207</v>
      </c>
      <c r="B102" s="702"/>
      <c r="C102" s="702"/>
      <c r="D102" s="702"/>
      <c r="E102" s="702"/>
      <c r="F102" s="702"/>
      <c r="G102" s="702"/>
      <c r="H102" s="702"/>
      <c r="I102" s="702"/>
      <c r="J102" s="702"/>
      <c r="K102" s="702"/>
      <c r="L102" s="702"/>
      <c r="M102" s="702"/>
      <c r="N102" s="702"/>
      <c r="O102" s="702"/>
      <c r="P102" s="702"/>
      <c r="Q102" s="703"/>
      <c r="S102" s="91"/>
      <c r="T102" s="91"/>
      <c r="U102" s="91"/>
      <c r="V102" s="92"/>
      <c r="W102" s="92"/>
      <c r="X102" s="92"/>
      <c r="Y102" s="93"/>
      <c r="Z102" s="94"/>
      <c r="AA102" s="94"/>
    </row>
    <row r="103" spans="1:27" ht="63" customHeight="1" x14ac:dyDescent="0.25">
      <c r="A103" s="255">
        <v>1</v>
      </c>
      <c r="B103" s="168" t="s">
        <v>147</v>
      </c>
      <c r="C103" s="89" t="s">
        <v>148</v>
      </c>
      <c r="D103" s="89">
        <v>25</v>
      </c>
      <c r="E103" s="169">
        <v>0.47916666666666669</v>
      </c>
      <c r="F103" s="102">
        <v>0.29166666666666669</v>
      </c>
      <c r="G103" s="156">
        <v>13</v>
      </c>
      <c r="H103" s="102">
        <v>4.1666666666666664E-2</v>
      </c>
      <c r="I103" s="156">
        <v>14</v>
      </c>
      <c r="J103" s="168"/>
      <c r="K103" s="165" t="s">
        <v>150</v>
      </c>
      <c r="L103" s="170"/>
      <c r="M103" s="158"/>
      <c r="N103" s="158"/>
      <c r="O103" s="158"/>
      <c r="P103" s="89"/>
      <c r="Q103" s="89"/>
      <c r="S103" s="91"/>
      <c r="T103" s="91"/>
      <c r="U103" s="91"/>
      <c r="V103" s="92"/>
      <c r="W103" s="92"/>
      <c r="X103" s="92"/>
      <c r="Y103" s="93"/>
      <c r="Z103" s="94"/>
      <c r="AA103" s="94"/>
    </row>
    <row r="104" spans="1:27" ht="30.75" customHeight="1" x14ac:dyDescent="0.25">
      <c r="A104" s="255">
        <v>2</v>
      </c>
      <c r="B104" s="698" t="s">
        <v>2152</v>
      </c>
      <c r="C104" s="699"/>
      <c r="D104" s="699"/>
      <c r="E104" s="699"/>
      <c r="F104" s="699"/>
      <c r="G104" s="699"/>
      <c r="H104" s="699"/>
      <c r="I104" s="699"/>
      <c r="J104" s="699"/>
      <c r="K104" s="699"/>
      <c r="L104" s="699"/>
      <c r="M104" s="699"/>
      <c r="N104" s="699"/>
      <c r="O104" s="699"/>
      <c r="P104" s="699"/>
      <c r="Q104" s="700"/>
      <c r="S104" s="91"/>
      <c r="T104" s="91"/>
      <c r="U104" s="91"/>
      <c r="V104" s="92"/>
      <c r="W104" s="92"/>
      <c r="X104" s="92"/>
      <c r="Y104" s="93"/>
      <c r="Z104" s="94"/>
      <c r="AA104" s="94"/>
    </row>
    <row r="105" spans="1:27" ht="27.75" customHeight="1" x14ac:dyDescent="0.25">
      <c r="A105" s="701" t="s">
        <v>2208</v>
      </c>
      <c r="B105" s="702"/>
      <c r="C105" s="702"/>
      <c r="D105" s="702"/>
      <c r="E105" s="702"/>
      <c r="F105" s="702"/>
      <c r="G105" s="702"/>
      <c r="H105" s="702"/>
      <c r="I105" s="702"/>
      <c r="J105" s="702"/>
      <c r="K105" s="702"/>
      <c r="L105" s="702"/>
      <c r="M105" s="702"/>
      <c r="N105" s="702"/>
      <c r="O105" s="702"/>
      <c r="P105" s="702"/>
      <c r="Q105" s="703"/>
      <c r="S105" s="91"/>
      <c r="T105" s="91"/>
      <c r="U105" s="91"/>
      <c r="V105" s="92"/>
      <c r="W105" s="92"/>
      <c r="X105" s="92"/>
      <c r="Y105" s="93"/>
      <c r="Z105" s="94"/>
      <c r="AA105" s="94"/>
    </row>
    <row r="106" spans="1:27" ht="25.5" customHeight="1" x14ac:dyDescent="0.25">
      <c r="A106" s="89">
        <v>1</v>
      </c>
      <c r="B106" s="14" t="s">
        <v>2334</v>
      </c>
      <c r="C106" s="20" t="s">
        <v>60</v>
      </c>
      <c r="D106" s="98">
        <v>2.1896511418666664</v>
      </c>
      <c r="E106" s="424"/>
      <c r="F106" s="102">
        <v>0.3125</v>
      </c>
      <c r="G106" s="156">
        <v>13</v>
      </c>
      <c r="H106" s="102">
        <v>0.5</v>
      </c>
      <c r="I106" s="156">
        <f t="shared" ref="I106:I142" si="14">+G106</f>
        <v>13</v>
      </c>
      <c r="J106" s="451"/>
      <c r="K106" s="172" t="s">
        <v>1872</v>
      </c>
      <c r="L106" s="453"/>
      <c r="M106" s="14" t="s">
        <v>1978</v>
      </c>
      <c r="N106" s="455">
        <f t="shared" ref="N106:N162" si="15">VALUE(DAY(I106)*24*60+VALUE(HOUR(H106)*60+MINUTE(H106)))-SUM(VALUE(DAY(G106)*24*60+VALUE(HOUR(F106)*60+MINUTE(F106))))</f>
        <v>270</v>
      </c>
      <c r="O106" s="193">
        <v>2390</v>
      </c>
      <c r="P106" s="454">
        <f t="shared" ref="P106:P162" si="16">O106*N106</f>
        <v>645300</v>
      </c>
      <c r="Q106" s="89">
        <v>2</v>
      </c>
      <c r="R106" s="89" t="s">
        <v>2454</v>
      </c>
      <c r="S106" s="91">
        <f t="shared" ref="S106:T107" si="17">O106</f>
        <v>2390</v>
      </c>
      <c r="T106" s="91">
        <f t="shared" si="17"/>
        <v>645300</v>
      </c>
      <c r="U106" s="92"/>
      <c r="V106" s="92"/>
      <c r="W106" s="92"/>
      <c r="X106" s="92"/>
      <c r="Y106" s="93"/>
      <c r="Z106" s="94"/>
      <c r="AA106" s="94"/>
    </row>
    <row r="107" spans="1:27" ht="25.5" customHeight="1" x14ac:dyDescent="0.25">
      <c r="A107" s="89">
        <v>2</v>
      </c>
      <c r="B107" s="14" t="s">
        <v>2335</v>
      </c>
      <c r="C107" s="20" t="s">
        <v>60</v>
      </c>
      <c r="D107" s="98">
        <v>0.82177312120000001</v>
      </c>
      <c r="E107" s="424"/>
      <c r="F107" s="102">
        <v>0.3125</v>
      </c>
      <c r="G107" s="156">
        <v>13</v>
      </c>
      <c r="H107" s="102">
        <v>0.5</v>
      </c>
      <c r="I107" s="156">
        <f t="shared" si="14"/>
        <v>13</v>
      </c>
      <c r="J107" s="451"/>
      <c r="K107" s="172" t="s">
        <v>1872</v>
      </c>
      <c r="L107" s="453"/>
      <c r="M107" s="14" t="s">
        <v>1999</v>
      </c>
      <c r="N107" s="455">
        <f t="shared" si="15"/>
        <v>270</v>
      </c>
      <c r="O107" s="193">
        <v>1173</v>
      </c>
      <c r="P107" s="454">
        <f t="shared" si="16"/>
        <v>316710</v>
      </c>
      <c r="Q107" s="89">
        <v>2</v>
      </c>
      <c r="R107" s="89" t="s">
        <v>2455</v>
      </c>
      <c r="S107" s="91">
        <f t="shared" si="17"/>
        <v>1173</v>
      </c>
      <c r="T107" s="91">
        <f t="shared" si="17"/>
        <v>316710</v>
      </c>
      <c r="U107" s="92"/>
      <c r="V107" s="92"/>
      <c r="W107" s="92"/>
      <c r="X107" s="92"/>
      <c r="Y107" s="93"/>
      <c r="Z107" s="94"/>
      <c r="AA107" s="94"/>
    </row>
    <row r="108" spans="1:27" ht="25.5" customHeight="1" x14ac:dyDescent="0.25">
      <c r="A108" s="89">
        <v>3</v>
      </c>
      <c r="B108" s="14" t="s">
        <v>2336</v>
      </c>
      <c r="C108" s="20" t="s">
        <v>60</v>
      </c>
      <c r="D108" s="98">
        <v>1.7034615793600001</v>
      </c>
      <c r="E108" s="424"/>
      <c r="F108" s="102">
        <v>0.3125</v>
      </c>
      <c r="G108" s="156">
        <v>13</v>
      </c>
      <c r="H108" s="102">
        <v>0.5</v>
      </c>
      <c r="I108" s="156">
        <f t="shared" si="14"/>
        <v>13</v>
      </c>
      <c r="J108" s="102"/>
      <c r="K108" s="172" t="s">
        <v>1872</v>
      </c>
      <c r="L108" s="102"/>
      <c r="M108" s="14" t="s">
        <v>2000</v>
      </c>
      <c r="N108" s="126">
        <f t="shared" si="15"/>
        <v>270</v>
      </c>
      <c r="O108" s="89">
        <v>1986</v>
      </c>
      <c r="P108" s="156">
        <f t="shared" si="16"/>
        <v>536220</v>
      </c>
      <c r="Q108" s="89">
        <v>2</v>
      </c>
      <c r="R108" s="89" t="s">
        <v>2456</v>
      </c>
      <c r="S108" s="91">
        <f>O108</f>
        <v>1986</v>
      </c>
      <c r="T108" s="91">
        <f>P108</f>
        <v>536220</v>
      </c>
      <c r="U108" s="92"/>
      <c r="V108" s="92"/>
      <c r="W108" s="92"/>
      <c r="X108" s="92"/>
      <c r="Y108" s="93"/>
      <c r="Z108" s="94"/>
      <c r="AA108" s="94"/>
    </row>
    <row r="109" spans="1:27" ht="25.5" customHeight="1" x14ac:dyDescent="0.25">
      <c r="A109" s="89">
        <v>4</v>
      </c>
      <c r="B109" s="14" t="s">
        <v>2337</v>
      </c>
      <c r="C109" s="20" t="s">
        <v>60</v>
      </c>
      <c r="D109" s="98">
        <v>9.3106160945454537</v>
      </c>
      <c r="E109" s="424"/>
      <c r="F109" s="102">
        <v>0.41666666666666669</v>
      </c>
      <c r="G109" s="156">
        <v>13</v>
      </c>
      <c r="H109" s="102">
        <v>0.625</v>
      </c>
      <c r="I109" s="156">
        <f t="shared" si="14"/>
        <v>13</v>
      </c>
      <c r="J109" s="102"/>
      <c r="K109" s="172" t="s">
        <v>1872</v>
      </c>
      <c r="L109" s="102"/>
      <c r="M109" s="14" t="s">
        <v>2120</v>
      </c>
      <c r="N109" s="126">
        <f t="shared" si="15"/>
        <v>300</v>
      </c>
      <c r="O109" s="89">
        <v>2285</v>
      </c>
      <c r="P109" s="156">
        <f t="shared" si="16"/>
        <v>685500</v>
      </c>
      <c r="Q109" s="89">
        <v>2</v>
      </c>
      <c r="R109" s="89" t="s">
        <v>2457</v>
      </c>
      <c r="S109" s="91">
        <f>O109</f>
        <v>2285</v>
      </c>
      <c r="T109" s="91">
        <f>P109</f>
        <v>685500</v>
      </c>
      <c r="U109" s="92"/>
      <c r="V109" s="92"/>
      <c r="W109" s="92"/>
      <c r="X109" s="92"/>
      <c r="Y109" s="93"/>
      <c r="Z109" s="94"/>
      <c r="AA109" s="94"/>
    </row>
    <row r="110" spans="1:27" ht="70.5" customHeight="1" x14ac:dyDescent="0.25">
      <c r="A110" s="89">
        <v>5</v>
      </c>
      <c r="B110" s="14" t="s">
        <v>2135</v>
      </c>
      <c r="C110" s="20" t="s">
        <v>60</v>
      </c>
      <c r="D110" s="98">
        <v>2.4482230059200001</v>
      </c>
      <c r="E110" s="424"/>
      <c r="F110" s="102">
        <v>0.3125</v>
      </c>
      <c r="G110" s="156">
        <v>13</v>
      </c>
      <c r="H110" s="102">
        <v>0.5</v>
      </c>
      <c r="I110" s="156">
        <f t="shared" si="14"/>
        <v>13</v>
      </c>
      <c r="J110" s="451"/>
      <c r="K110" s="172" t="s">
        <v>1872</v>
      </c>
      <c r="L110" s="453"/>
      <c r="M110" s="14" t="s">
        <v>2183</v>
      </c>
      <c r="N110" s="455">
        <f t="shared" si="15"/>
        <v>270</v>
      </c>
      <c r="O110" s="193">
        <v>0</v>
      </c>
      <c r="P110" s="454">
        <f t="shared" si="16"/>
        <v>0</v>
      </c>
      <c r="Q110" s="89">
        <v>2</v>
      </c>
      <c r="R110" s="89" t="s">
        <v>2458</v>
      </c>
      <c r="S110" s="91">
        <f t="shared" ref="S110:T125" si="18">O110</f>
        <v>0</v>
      </c>
      <c r="T110" s="91">
        <f t="shared" si="18"/>
        <v>0</v>
      </c>
      <c r="U110" s="92"/>
      <c r="V110" s="92"/>
      <c r="W110" s="92"/>
      <c r="X110" s="92"/>
      <c r="Y110" s="93"/>
      <c r="Z110" s="94"/>
      <c r="AA110" s="94"/>
    </row>
    <row r="111" spans="1:27" ht="30" customHeight="1" x14ac:dyDescent="0.25">
      <c r="A111" s="89">
        <v>6</v>
      </c>
      <c r="B111" s="14" t="s">
        <v>2209</v>
      </c>
      <c r="C111" s="20" t="s">
        <v>60</v>
      </c>
      <c r="D111" s="98">
        <v>5.0999999999999996</v>
      </c>
      <c r="E111" s="424"/>
      <c r="F111" s="102">
        <v>0.41666666666666669</v>
      </c>
      <c r="G111" s="156">
        <v>13</v>
      </c>
      <c r="H111" s="102">
        <v>0.66666666666666663</v>
      </c>
      <c r="I111" s="156">
        <f t="shared" si="14"/>
        <v>13</v>
      </c>
      <c r="J111" s="102"/>
      <c r="K111" s="172" t="s">
        <v>1872</v>
      </c>
      <c r="L111" s="102"/>
      <c r="M111" s="14" t="s">
        <v>2183</v>
      </c>
      <c r="N111" s="126">
        <f t="shared" si="15"/>
        <v>360</v>
      </c>
      <c r="O111" s="89">
        <v>0</v>
      </c>
      <c r="P111" s="156">
        <f t="shared" si="16"/>
        <v>0</v>
      </c>
      <c r="Q111" s="89">
        <v>2</v>
      </c>
      <c r="R111" s="89" t="s">
        <v>2459</v>
      </c>
      <c r="S111" s="91">
        <f t="shared" si="18"/>
        <v>0</v>
      </c>
      <c r="T111" s="91">
        <f t="shared" si="18"/>
        <v>0</v>
      </c>
      <c r="U111" s="92"/>
      <c r="V111" s="92"/>
      <c r="W111" s="92"/>
      <c r="X111" s="92"/>
      <c r="Y111" s="93"/>
      <c r="Z111" s="94"/>
      <c r="AA111" s="94"/>
    </row>
    <row r="112" spans="1:27" ht="45" x14ac:dyDescent="0.25">
      <c r="A112" s="89">
        <v>7</v>
      </c>
      <c r="B112" s="425" t="s">
        <v>2339</v>
      </c>
      <c r="C112" s="474" t="s">
        <v>60</v>
      </c>
      <c r="D112" s="98">
        <v>3.9</v>
      </c>
      <c r="E112" s="424"/>
      <c r="F112" s="102">
        <v>0.41666666666666669</v>
      </c>
      <c r="G112" s="156">
        <v>13</v>
      </c>
      <c r="H112" s="102">
        <v>0.66666666666666663</v>
      </c>
      <c r="I112" s="156">
        <f t="shared" si="14"/>
        <v>13</v>
      </c>
      <c r="J112" s="102"/>
      <c r="K112" s="172" t="s">
        <v>1872</v>
      </c>
      <c r="L112" s="102"/>
      <c r="M112" s="425" t="s">
        <v>2210</v>
      </c>
      <c r="N112" s="126">
        <f t="shared" si="15"/>
        <v>360</v>
      </c>
      <c r="O112" s="89">
        <v>2512</v>
      </c>
      <c r="P112" s="156">
        <f t="shared" si="16"/>
        <v>904320</v>
      </c>
      <c r="Q112" s="89">
        <v>2</v>
      </c>
      <c r="R112" s="89" t="s">
        <v>2460</v>
      </c>
      <c r="S112" s="91">
        <f t="shared" si="18"/>
        <v>2512</v>
      </c>
      <c r="T112" s="91">
        <f t="shared" si="18"/>
        <v>904320</v>
      </c>
      <c r="U112" s="92"/>
      <c r="V112" s="92"/>
      <c r="W112" s="92"/>
      <c r="X112" s="92"/>
      <c r="Y112" s="93"/>
      <c r="Z112" s="94"/>
      <c r="AA112" s="94"/>
    </row>
    <row r="113" spans="1:27" ht="90" x14ac:dyDescent="0.25">
      <c r="A113" s="89">
        <v>8</v>
      </c>
      <c r="B113" s="14" t="s">
        <v>2338</v>
      </c>
      <c r="C113" s="20" t="s">
        <v>2244</v>
      </c>
      <c r="D113" s="98">
        <v>7.9783981440740757</v>
      </c>
      <c r="E113" s="424"/>
      <c r="F113" s="102">
        <v>0.3125</v>
      </c>
      <c r="G113" s="156">
        <v>13</v>
      </c>
      <c r="H113" s="102">
        <v>0.66666666666666663</v>
      </c>
      <c r="I113" s="156">
        <f t="shared" si="14"/>
        <v>13</v>
      </c>
      <c r="J113" s="102"/>
      <c r="K113" s="172" t="s">
        <v>1872</v>
      </c>
      <c r="L113" s="102"/>
      <c r="M113" s="14" t="s">
        <v>2027</v>
      </c>
      <c r="N113" s="126">
        <f t="shared" si="15"/>
        <v>510</v>
      </c>
      <c r="O113" s="89">
        <v>14253</v>
      </c>
      <c r="P113" s="156">
        <f t="shared" si="16"/>
        <v>7269030</v>
      </c>
      <c r="Q113" s="89">
        <v>2</v>
      </c>
      <c r="R113" s="89" t="s">
        <v>2461</v>
      </c>
      <c r="S113" s="91">
        <f t="shared" si="18"/>
        <v>14253</v>
      </c>
      <c r="T113" s="91">
        <f t="shared" si="18"/>
        <v>7269030</v>
      </c>
      <c r="U113" s="92"/>
      <c r="V113" s="92"/>
      <c r="W113" s="92"/>
      <c r="X113" s="92"/>
      <c r="Y113" s="93"/>
      <c r="Z113" s="94"/>
      <c r="AA113" s="94"/>
    </row>
    <row r="114" spans="1:27" ht="34.5" customHeight="1" x14ac:dyDescent="0.25">
      <c r="A114" s="89">
        <v>9</v>
      </c>
      <c r="B114" s="14" t="s">
        <v>2340</v>
      </c>
      <c r="C114" s="20" t="s">
        <v>2023</v>
      </c>
      <c r="D114" s="98">
        <v>12.429947101333333</v>
      </c>
      <c r="E114" s="424"/>
      <c r="F114" s="102">
        <v>0.3125</v>
      </c>
      <c r="G114" s="156">
        <v>13</v>
      </c>
      <c r="H114" s="102">
        <v>0.66666666666666663</v>
      </c>
      <c r="I114" s="156">
        <f t="shared" si="14"/>
        <v>13</v>
      </c>
      <c r="J114" s="102"/>
      <c r="K114" s="172" t="s">
        <v>1872</v>
      </c>
      <c r="L114" s="102"/>
      <c r="M114" s="14" t="s">
        <v>2001</v>
      </c>
      <c r="N114" s="126">
        <f t="shared" si="15"/>
        <v>510</v>
      </c>
      <c r="O114" s="89">
        <v>12799</v>
      </c>
      <c r="P114" s="156">
        <f t="shared" si="16"/>
        <v>6527490</v>
      </c>
      <c r="Q114" s="89">
        <v>2</v>
      </c>
      <c r="R114" s="89" t="s">
        <v>2462</v>
      </c>
      <c r="S114" s="91">
        <f t="shared" si="18"/>
        <v>12799</v>
      </c>
      <c r="T114" s="91">
        <f t="shared" si="18"/>
        <v>6527490</v>
      </c>
      <c r="U114" s="92"/>
      <c r="V114" s="92"/>
      <c r="W114" s="92"/>
      <c r="X114" s="92"/>
      <c r="Y114" s="93"/>
      <c r="Z114" s="94"/>
      <c r="AA114" s="94"/>
    </row>
    <row r="115" spans="1:27" ht="34.5" customHeight="1" x14ac:dyDescent="0.25">
      <c r="A115" s="89">
        <v>10</v>
      </c>
      <c r="B115" s="14" t="s">
        <v>2341</v>
      </c>
      <c r="C115" s="20" t="s">
        <v>1</v>
      </c>
      <c r="D115" s="98">
        <v>2.4809788756078426</v>
      </c>
      <c r="E115" s="424"/>
      <c r="F115" s="102">
        <v>0.3125</v>
      </c>
      <c r="G115" s="156">
        <v>13</v>
      </c>
      <c r="H115" s="102">
        <v>0.66666666666666663</v>
      </c>
      <c r="I115" s="156">
        <f t="shared" si="14"/>
        <v>13</v>
      </c>
      <c r="J115" s="102"/>
      <c r="K115" s="172" t="s">
        <v>1872</v>
      </c>
      <c r="L115" s="102"/>
      <c r="M115" s="14" t="s">
        <v>2003</v>
      </c>
      <c r="N115" s="126">
        <f t="shared" si="15"/>
        <v>510</v>
      </c>
      <c r="O115" s="89">
        <v>4381</v>
      </c>
      <c r="P115" s="156">
        <f t="shared" si="16"/>
        <v>2234310</v>
      </c>
      <c r="Q115" s="89">
        <v>2</v>
      </c>
      <c r="R115" s="474" t="s">
        <v>2463</v>
      </c>
      <c r="S115" s="91">
        <f t="shared" si="18"/>
        <v>4381</v>
      </c>
      <c r="T115" s="91">
        <f t="shared" si="18"/>
        <v>2234310</v>
      </c>
      <c r="U115" s="92"/>
      <c r="V115" s="92"/>
      <c r="W115" s="92"/>
      <c r="X115" s="92"/>
      <c r="Y115" s="93"/>
      <c r="Z115" s="94"/>
      <c r="AA115" s="94"/>
    </row>
    <row r="116" spans="1:27" ht="34.5" customHeight="1" x14ac:dyDescent="0.25">
      <c r="A116" s="89">
        <v>11</v>
      </c>
      <c r="B116" s="14" t="s">
        <v>2342</v>
      </c>
      <c r="C116" s="20" t="s">
        <v>1</v>
      </c>
      <c r="D116" s="98">
        <v>1.0179300155789472</v>
      </c>
      <c r="E116" s="424"/>
      <c r="F116" s="102">
        <v>0.3125</v>
      </c>
      <c r="G116" s="156">
        <v>13</v>
      </c>
      <c r="H116" s="102">
        <v>0.99930555555555556</v>
      </c>
      <c r="I116" s="156">
        <f t="shared" si="14"/>
        <v>13</v>
      </c>
      <c r="J116" s="102"/>
      <c r="K116" s="172" t="s">
        <v>1872</v>
      </c>
      <c r="L116" s="102"/>
      <c r="M116" s="14" t="s">
        <v>1993</v>
      </c>
      <c r="N116" s="126">
        <f t="shared" si="15"/>
        <v>989</v>
      </c>
      <c r="O116" s="89">
        <v>1289</v>
      </c>
      <c r="P116" s="156">
        <f t="shared" si="16"/>
        <v>1274821</v>
      </c>
      <c r="Q116" s="89">
        <v>2</v>
      </c>
      <c r="R116" s="89" t="s">
        <v>2464</v>
      </c>
      <c r="S116" s="91">
        <f t="shared" si="18"/>
        <v>1289</v>
      </c>
      <c r="T116" s="91">
        <f t="shared" si="18"/>
        <v>1274821</v>
      </c>
      <c r="U116" s="92"/>
      <c r="V116" s="92"/>
      <c r="W116" s="92"/>
      <c r="X116" s="92"/>
      <c r="Y116" s="93"/>
      <c r="Z116" s="94"/>
      <c r="AA116" s="94"/>
    </row>
    <row r="117" spans="1:27" ht="34.5" customHeight="1" x14ac:dyDescent="0.25">
      <c r="A117" s="89">
        <v>12</v>
      </c>
      <c r="B117" s="14" t="s">
        <v>2343</v>
      </c>
      <c r="C117" s="20" t="s">
        <v>1</v>
      </c>
      <c r="D117" s="98">
        <v>2.6582022096470586</v>
      </c>
      <c r="E117" s="424"/>
      <c r="F117" s="102">
        <v>0.3125</v>
      </c>
      <c r="G117" s="156">
        <v>13</v>
      </c>
      <c r="H117" s="102">
        <v>0.99930555555555556</v>
      </c>
      <c r="I117" s="156">
        <f t="shared" si="14"/>
        <v>13</v>
      </c>
      <c r="J117" s="102"/>
      <c r="K117" s="172" t="s">
        <v>1872</v>
      </c>
      <c r="L117" s="102"/>
      <c r="M117" s="14" t="s">
        <v>2002</v>
      </c>
      <c r="N117" s="126">
        <f t="shared" si="15"/>
        <v>989</v>
      </c>
      <c r="O117" s="89">
        <v>3105</v>
      </c>
      <c r="P117" s="156">
        <f t="shared" si="16"/>
        <v>3070845</v>
      </c>
      <c r="Q117" s="89">
        <v>2</v>
      </c>
      <c r="R117" s="89" t="s">
        <v>2465</v>
      </c>
      <c r="S117" s="91">
        <f t="shared" si="18"/>
        <v>3105</v>
      </c>
      <c r="T117" s="91">
        <f t="shared" si="18"/>
        <v>3070845</v>
      </c>
      <c r="U117" s="92"/>
      <c r="V117" s="92"/>
      <c r="W117" s="92"/>
      <c r="X117" s="92"/>
      <c r="Y117" s="93"/>
      <c r="Z117" s="94"/>
      <c r="AA117" s="94"/>
    </row>
    <row r="118" spans="1:27" ht="34.5" customHeight="1" x14ac:dyDescent="0.25">
      <c r="A118" s="89">
        <v>13</v>
      </c>
      <c r="B118" s="14" t="s">
        <v>2344</v>
      </c>
      <c r="C118" s="20" t="s">
        <v>1</v>
      </c>
      <c r="D118" s="98">
        <v>2.5837584706666665</v>
      </c>
      <c r="E118" s="424"/>
      <c r="F118" s="102">
        <v>0.3125</v>
      </c>
      <c r="G118" s="156">
        <v>13</v>
      </c>
      <c r="H118" s="102">
        <v>0.5</v>
      </c>
      <c r="I118" s="156">
        <f t="shared" si="14"/>
        <v>13</v>
      </c>
      <c r="J118" s="451"/>
      <c r="K118" s="172" t="s">
        <v>1872</v>
      </c>
      <c r="L118" s="453"/>
      <c r="M118" s="14" t="s">
        <v>2011</v>
      </c>
      <c r="N118" s="455">
        <f t="shared" si="15"/>
        <v>270</v>
      </c>
      <c r="O118" s="193">
        <v>4020</v>
      </c>
      <c r="P118" s="454">
        <f t="shared" si="16"/>
        <v>1085400</v>
      </c>
      <c r="Q118" s="89">
        <v>2</v>
      </c>
      <c r="R118" s="89" t="s">
        <v>2466</v>
      </c>
      <c r="S118" s="91">
        <f t="shared" si="18"/>
        <v>4020</v>
      </c>
      <c r="T118" s="91">
        <f t="shared" si="18"/>
        <v>1085400</v>
      </c>
      <c r="U118" s="92"/>
      <c r="V118" s="92"/>
      <c r="W118" s="92"/>
      <c r="X118" s="92"/>
      <c r="Y118" s="93"/>
      <c r="Z118" s="94"/>
      <c r="AA118" s="94"/>
    </row>
    <row r="119" spans="1:27" ht="34.5" customHeight="1" x14ac:dyDescent="0.25">
      <c r="A119" s="89">
        <v>14</v>
      </c>
      <c r="B119" s="14" t="s">
        <v>2345</v>
      </c>
      <c r="C119" s="20" t="s">
        <v>1</v>
      </c>
      <c r="D119" s="98">
        <v>2.3853535352982456</v>
      </c>
      <c r="E119" s="424"/>
      <c r="F119" s="102">
        <v>0.29166666666666669</v>
      </c>
      <c r="G119" s="156">
        <v>13</v>
      </c>
      <c r="H119" s="102">
        <v>0.66666666666666663</v>
      </c>
      <c r="I119" s="156">
        <f t="shared" si="14"/>
        <v>13</v>
      </c>
      <c r="J119" s="102"/>
      <c r="K119" s="172" t="s">
        <v>1872</v>
      </c>
      <c r="L119" s="102"/>
      <c r="M119" s="14" t="s">
        <v>2035</v>
      </c>
      <c r="N119" s="126">
        <f t="shared" si="15"/>
        <v>540</v>
      </c>
      <c r="O119" s="89">
        <v>2650</v>
      </c>
      <c r="P119" s="156">
        <f t="shared" si="16"/>
        <v>1431000</v>
      </c>
      <c r="Q119" s="89">
        <v>2</v>
      </c>
      <c r="R119" s="89" t="s">
        <v>2467</v>
      </c>
      <c r="S119" s="91">
        <f t="shared" si="18"/>
        <v>2650</v>
      </c>
      <c r="T119" s="91">
        <f t="shared" si="18"/>
        <v>1431000</v>
      </c>
      <c r="U119" s="92"/>
      <c r="V119" s="92"/>
      <c r="W119" s="92"/>
      <c r="X119" s="92"/>
      <c r="Y119" s="93"/>
      <c r="Z119" s="94"/>
      <c r="AA119" s="94"/>
    </row>
    <row r="120" spans="1:27" ht="34.5" customHeight="1" x14ac:dyDescent="0.25">
      <c r="A120" s="89">
        <v>15</v>
      </c>
      <c r="B120" s="14" t="s">
        <v>2346</v>
      </c>
      <c r="C120" s="20" t="s">
        <v>2024</v>
      </c>
      <c r="D120" s="98">
        <v>4.7281214374117653</v>
      </c>
      <c r="E120" s="424"/>
      <c r="F120" s="102">
        <v>0.29166666666666669</v>
      </c>
      <c r="G120" s="156">
        <v>13</v>
      </c>
      <c r="H120" s="102">
        <v>0.66666666666666663</v>
      </c>
      <c r="I120" s="156">
        <f t="shared" si="14"/>
        <v>13</v>
      </c>
      <c r="J120" s="102"/>
      <c r="K120" s="172" t="s">
        <v>1872</v>
      </c>
      <c r="L120" s="102"/>
      <c r="M120" s="14" t="s">
        <v>2013</v>
      </c>
      <c r="N120" s="126">
        <f t="shared" si="15"/>
        <v>540</v>
      </c>
      <c r="O120" s="89">
        <v>7753</v>
      </c>
      <c r="P120" s="156">
        <f t="shared" si="16"/>
        <v>4186620</v>
      </c>
      <c r="Q120" s="89">
        <v>2</v>
      </c>
      <c r="R120" s="89" t="s">
        <v>2468</v>
      </c>
      <c r="S120" s="91">
        <f t="shared" si="18"/>
        <v>7753</v>
      </c>
      <c r="T120" s="91">
        <f t="shared" si="18"/>
        <v>4186620</v>
      </c>
      <c r="U120" s="92"/>
      <c r="V120" s="92"/>
      <c r="W120" s="92"/>
      <c r="X120" s="92"/>
      <c r="Y120" s="93"/>
      <c r="Z120" s="94"/>
      <c r="AA120" s="94"/>
    </row>
    <row r="121" spans="1:27" ht="34.5" customHeight="1" x14ac:dyDescent="0.25">
      <c r="A121" s="89">
        <v>16</v>
      </c>
      <c r="B121" s="14" t="s">
        <v>2347</v>
      </c>
      <c r="C121" s="20" t="s">
        <v>2025</v>
      </c>
      <c r="D121" s="98">
        <v>9.5147133163294093</v>
      </c>
      <c r="E121" s="424"/>
      <c r="F121" s="102">
        <v>0.29166666666666669</v>
      </c>
      <c r="G121" s="156">
        <v>13</v>
      </c>
      <c r="H121" s="102">
        <v>0.66666666666666663</v>
      </c>
      <c r="I121" s="156">
        <f t="shared" si="14"/>
        <v>13</v>
      </c>
      <c r="J121" s="102"/>
      <c r="K121" s="172" t="s">
        <v>1872</v>
      </c>
      <c r="L121" s="102"/>
      <c r="M121" s="14" t="s">
        <v>2015</v>
      </c>
      <c r="N121" s="126">
        <f t="shared" si="15"/>
        <v>540</v>
      </c>
      <c r="O121" s="89">
        <v>10483</v>
      </c>
      <c r="P121" s="156">
        <f t="shared" si="16"/>
        <v>5660820</v>
      </c>
      <c r="Q121" s="89">
        <v>2</v>
      </c>
      <c r="R121" s="89" t="s">
        <v>2469</v>
      </c>
      <c r="S121" s="91">
        <f t="shared" si="18"/>
        <v>10483</v>
      </c>
      <c r="T121" s="91">
        <f t="shared" si="18"/>
        <v>5660820</v>
      </c>
      <c r="U121" s="92"/>
      <c r="V121" s="92"/>
      <c r="W121" s="92"/>
      <c r="X121" s="92"/>
      <c r="Y121" s="93"/>
      <c r="Z121" s="94"/>
      <c r="AA121" s="94"/>
    </row>
    <row r="122" spans="1:27" ht="34.5" customHeight="1" x14ac:dyDescent="0.25">
      <c r="A122" s="89">
        <v>17</v>
      </c>
      <c r="B122" s="14" t="s">
        <v>2348</v>
      </c>
      <c r="C122" s="20" t="s">
        <v>2245</v>
      </c>
      <c r="D122" s="98">
        <v>4.9491938225925933</v>
      </c>
      <c r="E122" s="424"/>
      <c r="F122" s="102">
        <v>0.29166666666666669</v>
      </c>
      <c r="G122" s="156">
        <v>13</v>
      </c>
      <c r="H122" s="102">
        <v>0.66666666666666663</v>
      </c>
      <c r="I122" s="156">
        <f t="shared" si="14"/>
        <v>13</v>
      </c>
      <c r="J122" s="102"/>
      <c r="K122" s="172" t="s">
        <v>1872</v>
      </c>
      <c r="L122" s="102"/>
      <c r="M122" s="14" t="s">
        <v>2004</v>
      </c>
      <c r="N122" s="126">
        <f t="shared" si="15"/>
        <v>540</v>
      </c>
      <c r="O122" s="89">
        <v>2150</v>
      </c>
      <c r="P122" s="156">
        <f t="shared" si="16"/>
        <v>1161000</v>
      </c>
      <c r="Q122" s="89">
        <v>2</v>
      </c>
      <c r="R122" s="89" t="s">
        <v>2470</v>
      </c>
      <c r="S122" s="91">
        <f t="shared" si="18"/>
        <v>2150</v>
      </c>
      <c r="T122" s="91">
        <f t="shared" si="18"/>
        <v>1161000</v>
      </c>
      <c r="U122" s="92"/>
      <c r="V122" s="92"/>
      <c r="W122" s="92"/>
      <c r="X122" s="92"/>
      <c r="Y122" s="93"/>
      <c r="Z122" s="94"/>
      <c r="AA122" s="94"/>
    </row>
    <row r="123" spans="1:27" ht="34.5" customHeight="1" x14ac:dyDescent="0.25">
      <c r="A123" s="89">
        <v>18</v>
      </c>
      <c r="B123" s="14" t="s">
        <v>2349</v>
      </c>
      <c r="C123" s="20" t="s">
        <v>59</v>
      </c>
      <c r="D123" s="98">
        <v>1.0839802199215682</v>
      </c>
      <c r="E123" s="424"/>
      <c r="F123" s="102">
        <v>0.29166666666666669</v>
      </c>
      <c r="G123" s="156">
        <v>13</v>
      </c>
      <c r="H123" s="102">
        <v>0.66666666666666663</v>
      </c>
      <c r="I123" s="156">
        <f t="shared" si="14"/>
        <v>13</v>
      </c>
      <c r="J123" s="102"/>
      <c r="K123" s="172" t="s">
        <v>1872</v>
      </c>
      <c r="L123" s="102"/>
      <c r="M123" s="14" t="s">
        <v>2006</v>
      </c>
      <c r="N123" s="126">
        <f t="shared" si="15"/>
        <v>540</v>
      </c>
      <c r="O123" s="89">
        <v>1272</v>
      </c>
      <c r="P123" s="156">
        <f t="shared" si="16"/>
        <v>686880</v>
      </c>
      <c r="Q123" s="89">
        <v>2</v>
      </c>
      <c r="R123" s="89" t="s">
        <v>2471</v>
      </c>
      <c r="S123" s="91">
        <f t="shared" si="18"/>
        <v>1272</v>
      </c>
      <c r="T123" s="91">
        <f t="shared" si="18"/>
        <v>686880</v>
      </c>
      <c r="U123" s="92"/>
      <c r="V123" s="92"/>
      <c r="W123" s="92"/>
      <c r="X123" s="92"/>
      <c r="Y123" s="93"/>
      <c r="Z123" s="94"/>
      <c r="AA123" s="94"/>
    </row>
    <row r="124" spans="1:27" ht="34.5" customHeight="1" x14ac:dyDescent="0.25">
      <c r="A124" s="89">
        <v>19</v>
      </c>
      <c r="B124" s="14" t="s">
        <v>2350</v>
      </c>
      <c r="C124" s="20" t="s">
        <v>2246</v>
      </c>
      <c r="D124" s="98">
        <v>2.5748993896470584</v>
      </c>
      <c r="E124" s="424"/>
      <c r="F124" s="102">
        <v>0.29166666666666669</v>
      </c>
      <c r="G124" s="156">
        <v>13</v>
      </c>
      <c r="H124" s="102">
        <v>0.66666666666666663</v>
      </c>
      <c r="I124" s="156">
        <f t="shared" si="14"/>
        <v>13</v>
      </c>
      <c r="J124" s="102"/>
      <c r="K124" s="172" t="s">
        <v>1872</v>
      </c>
      <c r="L124" s="102"/>
      <c r="M124" s="14" t="s">
        <v>2007</v>
      </c>
      <c r="N124" s="126">
        <f t="shared" si="15"/>
        <v>540</v>
      </c>
      <c r="O124" s="89">
        <v>1576</v>
      </c>
      <c r="P124" s="156">
        <f t="shared" si="16"/>
        <v>851040</v>
      </c>
      <c r="Q124" s="89">
        <v>2</v>
      </c>
      <c r="R124" s="89" t="s">
        <v>2472</v>
      </c>
      <c r="S124" s="91">
        <f t="shared" si="18"/>
        <v>1576</v>
      </c>
      <c r="T124" s="91">
        <f t="shared" si="18"/>
        <v>851040</v>
      </c>
      <c r="U124" s="92"/>
      <c r="V124" s="92"/>
      <c r="W124" s="92"/>
      <c r="X124" s="92"/>
      <c r="Y124" s="93"/>
      <c r="Z124" s="94"/>
      <c r="AA124" s="94"/>
    </row>
    <row r="125" spans="1:27" ht="45" x14ac:dyDescent="0.25">
      <c r="A125" s="89">
        <v>20</v>
      </c>
      <c r="B125" s="14" t="s">
        <v>2351</v>
      </c>
      <c r="C125" s="20" t="s">
        <v>2247</v>
      </c>
      <c r="D125" s="98">
        <v>8.2706980311578935</v>
      </c>
      <c r="E125" s="424"/>
      <c r="F125" s="102">
        <v>0.29166666666666669</v>
      </c>
      <c r="G125" s="156">
        <v>13</v>
      </c>
      <c r="H125" s="102">
        <v>0.66666666666666663</v>
      </c>
      <c r="I125" s="156">
        <f t="shared" si="14"/>
        <v>13</v>
      </c>
      <c r="J125" s="102"/>
      <c r="K125" s="172" t="s">
        <v>1872</v>
      </c>
      <c r="L125" s="102"/>
      <c r="M125" s="14" t="s">
        <v>2028</v>
      </c>
      <c r="N125" s="126">
        <f t="shared" si="15"/>
        <v>540</v>
      </c>
      <c r="O125" s="89">
        <v>5218</v>
      </c>
      <c r="P125" s="156">
        <f t="shared" si="16"/>
        <v>2817720</v>
      </c>
      <c r="Q125" s="89">
        <v>2</v>
      </c>
      <c r="R125" s="89" t="s">
        <v>2473</v>
      </c>
      <c r="S125" s="91">
        <f t="shared" si="18"/>
        <v>5218</v>
      </c>
      <c r="T125" s="91">
        <f t="shared" si="18"/>
        <v>2817720</v>
      </c>
      <c r="U125" s="92"/>
      <c r="V125" s="92"/>
      <c r="W125" s="92"/>
      <c r="X125" s="92"/>
      <c r="Y125" s="93"/>
      <c r="Z125" s="94"/>
      <c r="AA125" s="94"/>
    </row>
    <row r="126" spans="1:27" ht="30" customHeight="1" x14ac:dyDescent="0.25">
      <c r="A126" s="89">
        <v>21</v>
      </c>
      <c r="B126" s="425" t="s">
        <v>2329</v>
      </c>
      <c r="C126" s="474" t="s">
        <v>59</v>
      </c>
      <c r="D126" s="463">
        <v>2.5</v>
      </c>
      <c r="E126" s="424"/>
      <c r="F126" s="102">
        <v>0.29166666666666669</v>
      </c>
      <c r="G126" s="156">
        <v>13</v>
      </c>
      <c r="H126" s="102">
        <v>0.66666666666666663</v>
      </c>
      <c r="I126" s="156">
        <f t="shared" si="14"/>
        <v>13</v>
      </c>
      <c r="J126" s="102"/>
      <c r="K126" s="172" t="s">
        <v>1872</v>
      </c>
      <c r="L126" s="102"/>
      <c r="M126" s="14" t="s">
        <v>2330</v>
      </c>
      <c r="N126" s="126">
        <f t="shared" si="15"/>
        <v>540</v>
      </c>
      <c r="O126" s="89">
        <v>5369</v>
      </c>
      <c r="P126" s="156">
        <f t="shared" si="16"/>
        <v>2899260</v>
      </c>
      <c r="Q126" s="89">
        <v>2</v>
      </c>
      <c r="R126" s="89" t="s">
        <v>2474</v>
      </c>
      <c r="S126" s="91">
        <f t="shared" ref="S126:T149" si="19">O126</f>
        <v>5369</v>
      </c>
      <c r="T126" s="91">
        <f t="shared" si="19"/>
        <v>2899260</v>
      </c>
      <c r="U126" s="92"/>
      <c r="V126" s="92"/>
      <c r="W126" s="92"/>
      <c r="X126" s="92"/>
      <c r="Y126" s="93"/>
      <c r="Z126" s="94"/>
      <c r="AA126" s="94"/>
    </row>
    <row r="127" spans="1:27" ht="75" x14ac:dyDescent="0.25">
      <c r="A127" s="89">
        <v>22</v>
      </c>
      <c r="B127" s="14" t="s">
        <v>2352</v>
      </c>
      <c r="C127" s="20" t="s">
        <v>2248</v>
      </c>
      <c r="D127" s="98">
        <v>11.698567966807017</v>
      </c>
      <c r="E127" s="424"/>
      <c r="F127" s="102">
        <v>0.29166666666666669</v>
      </c>
      <c r="G127" s="156">
        <v>13</v>
      </c>
      <c r="H127" s="102">
        <v>0.66666666666666663</v>
      </c>
      <c r="I127" s="156">
        <f t="shared" si="14"/>
        <v>13</v>
      </c>
      <c r="J127" s="102"/>
      <c r="K127" s="172" t="s">
        <v>1872</v>
      </c>
      <c r="L127" s="102"/>
      <c r="M127" s="14" t="s">
        <v>2036</v>
      </c>
      <c r="N127" s="126">
        <f t="shared" si="15"/>
        <v>540</v>
      </c>
      <c r="O127" s="89">
        <v>11762</v>
      </c>
      <c r="P127" s="156">
        <f t="shared" si="16"/>
        <v>6351480</v>
      </c>
      <c r="Q127" s="89">
        <v>2</v>
      </c>
      <c r="R127" s="89" t="s">
        <v>2475</v>
      </c>
      <c r="S127" s="91">
        <f t="shared" si="19"/>
        <v>11762</v>
      </c>
      <c r="T127" s="91">
        <f t="shared" si="19"/>
        <v>6351480</v>
      </c>
      <c r="U127" s="92"/>
      <c r="V127" s="92"/>
      <c r="W127" s="92"/>
      <c r="X127" s="92"/>
      <c r="Y127" s="93"/>
      <c r="Z127" s="94"/>
      <c r="AA127" s="94"/>
    </row>
    <row r="128" spans="1:27" ht="30" customHeight="1" x14ac:dyDescent="0.25">
      <c r="A128" s="89">
        <v>23</v>
      </c>
      <c r="B128" s="14" t="s">
        <v>2353</v>
      </c>
      <c r="C128" s="20" t="s">
        <v>64</v>
      </c>
      <c r="D128" s="98">
        <v>2.3308162893052629</v>
      </c>
      <c r="E128" s="424"/>
      <c r="F128" s="102">
        <v>0.29166666666666669</v>
      </c>
      <c r="G128" s="156">
        <v>13</v>
      </c>
      <c r="H128" s="102">
        <v>0.66666666666666663</v>
      </c>
      <c r="I128" s="156">
        <f t="shared" si="14"/>
        <v>13</v>
      </c>
      <c r="J128" s="102"/>
      <c r="K128" s="172" t="s">
        <v>1872</v>
      </c>
      <c r="L128" s="102"/>
      <c r="M128" s="14" t="s">
        <v>2037</v>
      </c>
      <c r="N128" s="126">
        <f t="shared" si="15"/>
        <v>540</v>
      </c>
      <c r="O128" s="89">
        <v>4363</v>
      </c>
      <c r="P128" s="156">
        <f t="shared" si="16"/>
        <v>2356020</v>
      </c>
      <c r="Q128" s="89">
        <v>2</v>
      </c>
      <c r="R128" s="89" t="s">
        <v>2476</v>
      </c>
      <c r="S128" s="91">
        <f t="shared" si="19"/>
        <v>4363</v>
      </c>
      <c r="T128" s="91">
        <f t="shared" si="19"/>
        <v>2356020</v>
      </c>
      <c r="U128" s="92"/>
      <c r="V128" s="92"/>
      <c r="W128" s="92"/>
      <c r="X128" s="92"/>
      <c r="Y128" s="93"/>
      <c r="Z128" s="94"/>
      <c r="AA128" s="94"/>
    </row>
    <row r="129" spans="1:27" ht="30" customHeight="1" x14ac:dyDescent="0.25">
      <c r="A129" s="89">
        <v>24</v>
      </c>
      <c r="B129" s="14" t="s">
        <v>2354</v>
      </c>
      <c r="C129" s="20" t="s">
        <v>64</v>
      </c>
      <c r="D129" s="98">
        <v>7.6648066506947359</v>
      </c>
      <c r="E129" s="424"/>
      <c r="F129" s="102">
        <v>0.29166666666666669</v>
      </c>
      <c r="G129" s="156">
        <v>13</v>
      </c>
      <c r="H129" s="102">
        <v>0.66666666666666663</v>
      </c>
      <c r="I129" s="156">
        <f t="shared" si="14"/>
        <v>13</v>
      </c>
      <c r="J129" s="102"/>
      <c r="K129" s="172" t="s">
        <v>1872</v>
      </c>
      <c r="L129" s="102"/>
      <c r="M129" s="14" t="s">
        <v>2038</v>
      </c>
      <c r="N129" s="126">
        <f t="shared" si="15"/>
        <v>540</v>
      </c>
      <c r="O129" s="89">
        <v>6792</v>
      </c>
      <c r="P129" s="156">
        <f t="shared" si="16"/>
        <v>3667680</v>
      </c>
      <c r="Q129" s="89">
        <v>2</v>
      </c>
      <c r="R129" s="89" t="s">
        <v>2477</v>
      </c>
      <c r="S129" s="91">
        <f t="shared" si="19"/>
        <v>6792</v>
      </c>
      <c r="T129" s="91">
        <f t="shared" si="19"/>
        <v>3667680</v>
      </c>
      <c r="U129" s="92"/>
      <c r="V129" s="92"/>
      <c r="W129" s="92"/>
      <c r="X129" s="92"/>
      <c r="Y129" s="93"/>
      <c r="Z129" s="94"/>
      <c r="AA129" s="94"/>
    </row>
    <row r="130" spans="1:27" ht="30" customHeight="1" x14ac:dyDescent="0.25">
      <c r="A130" s="89">
        <v>25</v>
      </c>
      <c r="B130" s="14" t="s">
        <v>2355</v>
      </c>
      <c r="C130" s="20" t="s">
        <v>2249</v>
      </c>
      <c r="D130" s="98">
        <v>2.3296000541176469</v>
      </c>
      <c r="E130" s="424"/>
      <c r="F130" s="102">
        <v>0.29166666666666669</v>
      </c>
      <c r="G130" s="156">
        <v>13</v>
      </c>
      <c r="H130" s="102">
        <v>0.66666666666666663</v>
      </c>
      <c r="I130" s="156">
        <f t="shared" si="14"/>
        <v>13</v>
      </c>
      <c r="J130" s="102"/>
      <c r="K130" s="172" t="s">
        <v>1872</v>
      </c>
      <c r="L130" s="102"/>
      <c r="M130" s="14" t="s">
        <v>2009</v>
      </c>
      <c r="N130" s="126">
        <f t="shared" si="15"/>
        <v>540</v>
      </c>
      <c r="O130" s="89">
        <v>3025</v>
      </c>
      <c r="P130" s="156">
        <f t="shared" si="16"/>
        <v>1633500</v>
      </c>
      <c r="Q130" s="89">
        <v>2</v>
      </c>
      <c r="R130" s="89" t="s">
        <v>2478</v>
      </c>
      <c r="S130" s="91">
        <f t="shared" si="19"/>
        <v>3025</v>
      </c>
      <c r="T130" s="91">
        <f t="shared" si="19"/>
        <v>1633500</v>
      </c>
      <c r="U130" s="92"/>
      <c r="V130" s="92"/>
      <c r="W130" s="92"/>
      <c r="X130" s="92"/>
      <c r="Y130" s="93"/>
      <c r="Z130" s="94"/>
      <c r="AA130" s="94"/>
    </row>
    <row r="131" spans="1:27" ht="30" customHeight="1" x14ac:dyDescent="0.25">
      <c r="A131" s="89">
        <v>26</v>
      </c>
      <c r="B131" s="14" t="s">
        <v>2356</v>
      </c>
      <c r="C131" s="20" t="s">
        <v>28</v>
      </c>
      <c r="D131" s="98">
        <v>6.9912553849824581</v>
      </c>
      <c r="E131" s="424"/>
      <c r="F131" s="102">
        <v>0.29166666666666669</v>
      </c>
      <c r="G131" s="156">
        <v>13</v>
      </c>
      <c r="H131" s="102">
        <v>0.66666666666666663</v>
      </c>
      <c r="I131" s="156">
        <f t="shared" si="14"/>
        <v>13</v>
      </c>
      <c r="J131" s="102"/>
      <c r="K131" s="172" t="s">
        <v>1872</v>
      </c>
      <c r="L131" s="102"/>
      <c r="M131" s="14" t="s">
        <v>2030</v>
      </c>
      <c r="N131" s="126">
        <f t="shared" si="15"/>
        <v>540</v>
      </c>
      <c r="O131" s="89">
        <v>13850</v>
      </c>
      <c r="P131" s="156">
        <f t="shared" si="16"/>
        <v>7479000</v>
      </c>
      <c r="Q131" s="89">
        <v>2</v>
      </c>
      <c r="R131" s="89" t="s">
        <v>2479</v>
      </c>
      <c r="S131" s="91">
        <f t="shared" si="19"/>
        <v>13850</v>
      </c>
      <c r="T131" s="91">
        <f t="shared" si="19"/>
        <v>7479000</v>
      </c>
      <c r="U131" s="92"/>
      <c r="V131" s="92"/>
      <c r="W131" s="92"/>
      <c r="X131" s="92"/>
      <c r="Y131" s="93"/>
      <c r="Z131" s="94"/>
      <c r="AA131" s="94"/>
    </row>
    <row r="132" spans="1:27" ht="30" customHeight="1" x14ac:dyDescent="0.25">
      <c r="A132" s="89">
        <v>27</v>
      </c>
      <c r="B132" s="14" t="s">
        <v>2357</v>
      </c>
      <c r="C132" s="20" t="s">
        <v>28</v>
      </c>
      <c r="D132" s="98">
        <v>0.75835198533333326</v>
      </c>
      <c r="E132" s="424"/>
      <c r="F132" s="102">
        <v>0.29166666666666669</v>
      </c>
      <c r="G132" s="156">
        <v>13</v>
      </c>
      <c r="H132" s="102">
        <v>0.66666666666666663</v>
      </c>
      <c r="I132" s="156">
        <f t="shared" si="14"/>
        <v>13</v>
      </c>
      <c r="J132" s="102"/>
      <c r="K132" s="172" t="s">
        <v>1872</v>
      </c>
      <c r="L132" s="102"/>
      <c r="M132" s="14" t="s">
        <v>2031</v>
      </c>
      <c r="N132" s="126">
        <f t="shared" si="15"/>
        <v>540</v>
      </c>
      <c r="O132" s="89">
        <v>706</v>
      </c>
      <c r="P132" s="156">
        <f t="shared" si="16"/>
        <v>381240</v>
      </c>
      <c r="Q132" s="89">
        <v>2</v>
      </c>
      <c r="R132" s="89" t="s">
        <v>2480</v>
      </c>
      <c r="S132" s="91">
        <f t="shared" si="19"/>
        <v>706</v>
      </c>
      <c r="T132" s="91">
        <f t="shared" si="19"/>
        <v>381240</v>
      </c>
      <c r="U132" s="92"/>
      <c r="V132" s="92"/>
      <c r="W132" s="92"/>
      <c r="X132" s="92"/>
      <c r="Y132" s="93"/>
      <c r="Z132" s="94"/>
      <c r="AA132" s="94"/>
    </row>
    <row r="133" spans="1:27" ht="30" customHeight="1" x14ac:dyDescent="0.25">
      <c r="A133" s="89">
        <v>28</v>
      </c>
      <c r="B133" s="14" t="s">
        <v>2358</v>
      </c>
      <c r="C133" s="20" t="s">
        <v>28</v>
      </c>
      <c r="D133" s="98">
        <v>13.681360665754386</v>
      </c>
      <c r="E133" s="424"/>
      <c r="F133" s="102">
        <v>0.29166666666666669</v>
      </c>
      <c r="G133" s="156">
        <v>13</v>
      </c>
      <c r="H133" s="102">
        <v>0.66666666666666663</v>
      </c>
      <c r="I133" s="156">
        <f t="shared" si="14"/>
        <v>13</v>
      </c>
      <c r="J133" s="102"/>
      <c r="K133" s="172" t="s">
        <v>1872</v>
      </c>
      <c r="L133" s="102"/>
      <c r="M133" s="14" t="s">
        <v>2032</v>
      </c>
      <c r="N133" s="126">
        <f t="shared" si="15"/>
        <v>540</v>
      </c>
      <c r="O133" s="89">
        <v>25962</v>
      </c>
      <c r="P133" s="156">
        <f t="shared" si="16"/>
        <v>14019480</v>
      </c>
      <c r="Q133" s="89">
        <v>2</v>
      </c>
      <c r="R133" s="89" t="s">
        <v>2481</v>
      </c>
      <c r="S133" s="91">
        <f t="shared" si="19"/>
        <v>25962</v>
      </c>
      <c r="T133" s="91">
        <f t="shared" si="19"/>
        <v>14019480</v>
      </c>
      <c r="U133" s="92"/>
      <c r="V133" s="92"/>
      <c r="W133" s="92"/>
      <c r="X133" s="92"/>
      <c r="Y133" s="93"/>
      <c r="Z133" s="94"/>
      <c r="AA133" s="94"/>
    </row>
    <row r="134" spans="1:27" ht="30" customHeight="1" x14ac:dyDescent="0.25">
      <c r="A134" s="89">
        <v>29</v>
      </c>
      <c r="B134" s="14" t="s">
        <v>2359</v>
      </c>
      <c r="C134" s="20" t="s">
        <v>28</v>
      </c>
      <c r="D134" s="98">
        <v>2.7257268421052632</v>
      </c>
      <c r="E134" s="424"/>
      <c r="F134" s="102">
        <v>0.29166666666666669</v>
      </c>
      <c r="G134" s="156">
        <v>13</v>
      </c>
      <c r="H134" s="102">
        <v>0.66666666666666663</v>
      </c>
      <c r="I134" s="156">
        <f t="shared" si="14"/>
        <v>13</v>
      </c>
      <c r="J134" s="102"/>
      <c r="K134" s="172" t="s">
        <v>1872</v>
      </c>
      <c r="L134" s="102"/>
      <c r="M134" s="14" t="s">
        <v>2033</v>
      </c>
      <c r="N134" s="126">
        <f t="shared" si="15"/>
        <v>540</v>
      </c>
      <c r="O134" s="89">
        <v>2642</v>
      </c>
      <c r="P134" s="156">
        <f t="shared" si="16"/>
        <v>1426680</v>
      </c>
      <c r="Q134" s="89">
        <v>2</v>
      </c>
      <c r="R134" s="89" t="s">
        <v>2482</v>
      </c>
      <c r="S134" s="91">
        <f t="shared" si="19"/>
        <v>2642</v>
      </c>
      <c r="T134" s="91">
        <f t="shared" si="19"/>
        <v>1426680</v>
      </c>
      <c r="U134" s="92"/>
      <c r="V134" s="92"/>
      <c r="W134" s="92"/>
      <c r="X134" s="92"/>
      <c r="Y134" s="93"/>
      <c r="Z134" s="94"/>
      <c r="AA134" s="94"/>
    </row>
    <row r="135" spans="1:27" ht="38.25" customHeight="1" x14ac:dyDescent="0.25">
      <c r="A135" s="89">
        <v>30</v>
      </c>
      <c r="B135" s="14" t="s">
        <v>2360</v>
      </c>
      <c r="C135" s="20" t="s">
        <v>168</v>
      </c>
      <c r="D135" s="98">
        <v>4.3311841930105262</v>
      </c>
      <c r="E135" s="424"/>
      <c r="F135" s="102">
        <v>0.29166666666666669</v>
      </c>
      <c r="G135" s="156">
        <v>13</v>
      </c>
      <c r="H135" s="102">
        <v>0.66666666666666663</v>
      </c>
      <c r="I135" s="156">
        <f t="shared" si="14"/>
        <v>13</v>
      </c>
      <c r="J135" s="102"/>
      <c r="K135" s="172" t="s">
        <v>1872</v>
      </c>
      <c r="L135" s="102"/>
      <c r="M135" s="14" t="s">
        <v>2034</v>
      </c>
      <c r="N135" s="126">
        <f t="shared" si="15"/>
        <v>540</v>
      </c>
      <c r="O135" s="89">
        <v>4834</v>
      </c>
      <c r="P135" s="156">
        <f t="shared" si="16"/>
        <v>2610360</v>
      </c>
      <c r="Q135" s="89">
        <v>2</v>
      </c>
      <c r="R135" s="89" t="s">
        <v>2483</v>
      </c>
      <c r="S135" s="91">
        <f t="shared" si="19"/>
        <v>4834</v>
      </c>
      <c r="T135" s="91">
        <f t="shared" si="19"/>
        <v>2610360</v>
      </c>
      <c r="U135" s="92"/>
      <c r="V135" s="92"/>
      <c r="W135" s="92"/>
      <c r="X135" s="92"/>
      <c r="Y135" s="93"/>
      <c r="Z135" s="94"/>
      <c r="AA135" s="94"/>
    </row>
    <row r="136" spans="1:27" ht="30" customHeight="1" x14ac:dyDescent="0.25">
      <c r="A136" s="89">
        <v>31</v>
      </c>
      <c r="B136" s="14" t="s">
        <v>2361</v>
      </c>
      <c r="C136" s="20" t="s">
        <v>61</v>
      </c>
      <c r="D136" s="98">
        <v>1.9233537283137252</v>
      </c>
      <c r="E136" s="424"/>
      <c r="F136" s="102">
        <v>0.29166666666666669</v>
      </c>
      <c r="G136" s="156">
        <v>13</v>
      </c>
      <c r="H136" s="102">
        <v>0.66666666666666663</v>
      </c>
      <c r="I136" s="156">
        <f t="shared" si="14"/>
        <v>13</v>
      </c>
      <c r="J136" s="102"/>
      <c r="K136" s="172" t="s">
        <v>1872</v>
      </c>
      <c r="L136" s="102"/>
      <c r="M136" s="14" t="s">
        <v>2016</v>
      </c>
      <c r="N136" s="126">
        <f t="shared" si="15"/>
        <v>540</v>
      </c>
      <c r="O136" s="89">
        <v>1214</v>
      </c>
      <c r="P136" s="156">
        <f t="shared" si="16"/>
        <v>655560</v>
      </c>
      <c r="Q136" s="89">
        <v>2</v>
      </c>
      <c r="R136" s="89" t="s">
        <v>2484</v>
      </c>
      <c r="S136" s="91">
        <f t="shared" si="19"/>
        <v>1214</v>
      </c>
      <c r="T136" s="91">
        <f t="shared" si="19"/>
        <v>655560</v>
      </c>
      <c r="U136" s="92"/>
      <c r="V136" s="92"/>
      <c r="W136" s="92"/>
      <c r="X136" s="92"/>
      <c r="Y136" s="93"/>
      <c r="Z136" s="94"/>
      <c r="AA136" s="94"/>
    </row>
    <row r="137" spans="1:27" ht="39.75" customHeight="1" x14ac:dyDescent="0.25">
      <c r="A137" s="89">
        <v>32</v>
      </c>
      <c r="B137" s="14" t="s">
        <v>2362</v>
      </c>
      <c r="C137" s="20" t="s">
        <v>1895</v>
      </c>
      <c r="D137" s="98">
        <v>10.235233959157895</v>
      </c>
      <c r="E137" s="424"/>
      <c r="F137" s="102">
        <v>0.29166666666666669</v>
      </c>
      <c r="G137" s="156">
        <v>13</v>
      </c>
      <c r="H137" s="102">
        <v>0.66666666666666663</v>
      </c>
      <c r="I137" s="156">
        <f t="shared" si="14"/>
        <v>13</v>
      </c>
      <c r="J137" s="102"/>
      <c r="K137" s="172" t="s">
        <v>1872</v>
      </c>
      <c r="L137" s="102"/>
      <c r="M137" s="14" t="s">
        <v>2039</v>
      </c>
      <c r="N137" s="126">
        <f t="shared" si="15"/>
        <v>540</v>
      </c>
      <c r="O137" s="89">
        <v>11842</v>
      </c>
      <c r="P137" s="156">
        <f t="shared" si="16"/>
        <v>6394680</v>
      </c>
      <c r="Q137" s="89">
        <v>2</v>
      </c>
      <c r="R137" s="89" t="s">
        <v>2485</v>
      </c>
      <c r="S137" s="91">
        <f t="shared" si="19"/>
        <v>11842</v>
      </c>
      <c r="T137" s="91">
        <f t="shared" si="19"/>
        <v>6394680</v>
      </c>
      <c r="U137" s="92"/>
      <c r="V137" s="92"/>
      <c r="W137" s="92"/>
      <c r="X137" s="92"/>
      <c r="Y137" s="93"/>
      <c r="Z137" s="94"/>
      <c r="AA137" s="94"/>
    </row>
    <row r="138" spans="1:27" ht="36" customHeight="1" x14ac:dyDescent="0.25">
      <c r="A138" s="89">
        <v>33</v>
      </c>
      <c r="B138" s="14" t="s">
        <v>2364</v>
      </c>
      <c r="C138" s="20" t="s">
        <v>1895</v>
      </c>
      <c r="D138" s="98">
        <v>5.3412607268888888</v>
      </c>
      <c r="E138" s="424"/>
      <c r="F138" s="102">
        <v>0.29166666666666669</v>
      </c>
      <c r="G138" s="156">
        <v>13</v>
      </c>
      <c r="H138" s="102">
        <v>0.66666666666666663</v>
      </c>
      <c r="I138" s="156">
        <f t="shared" si="14"/>
        <v>13</v>
      </c>
      <c r="J138" s="102"/>
      <c r="K138" s="172" t="s">
        <v>1872</v>
      </c>
      <c r="L138" s="102"/>
      <c r="M138" s="14" t="s">
        <v>2017</v>
      </c>
      <c r="N138" s="126">
        <f t="shared" si="15"/>
        <v>540</v>
      </c>
      <c r="O138" s="89">
        <v>6599</v>
      </c>
      <c r="P138" s="156">
        <f t="shared" si="16"/>
        <v>3563460</v>
      </c>
      <c r="Q138" s="89">
        <v>2</v>
      </c>
      <c r="R138" s="89" t="s">
        <v>2486</v>
      </c>
      <c r="S138" s="91">
        <f t="shared" si="19"/>
        <v>6599</v>
      </c>
      <c r="T138" s="91">
        <f t="shared" si="19"/>
        <v>3563460</v>
      </c>
      <c r="U138" s="92"/>
      <c r="V138" s="92"/>
      <c r="W138" s="92"/>
      <c r="X138" s="92"/>
      <c r="Y138" s="93"/>
      <c r="Z138" s="94"/>
      <c r="AA138" s="94"/>
    </row>
    <row r="139" spans="1:27" ht="30" customHeight="1" x14ac:dyDescent="0.25">
      <c r="A139" s="89">
        <v>34</v>
      </c>
      <c r="B139" s="14" t="s">
        <v>2363</v>
      </c>
      <c r="C139" s="20" t="s">
        <v>63</v>
      </c>
      <c r="D139" s="98">
        <v>4.1143849498823544</v>
      </c>
      <c r="E139" s="424"/>
      <c r="F139" s="102">
        <v>0.29166666666666669</v>
      </c>
      <c r="G139" s="156">
        <v>13</v>
      </c>
      <c r="H139" s="102">
        <v>0.66666666666666663</v>
      </c>
      <c r="I139" s="156">
        <f t="shared" si="14"/>
        <v>13</v>
      </c>
      <c r="J139" s="102"/>
      <c r="K139" s="172" t="s">
        <v>1872</v>
      </c>
      <c r="L139" s="102"/>
      <c r="M139" s="14" t="s">
        <v>2018</v>
      </c>
      <c r="N139" s="126">
        <f t="shared" si="15"/>
        <v>540</v>
      </c>
      <c r="O139" s="89">
        <v>7193</v>
      </c>
      <c r="P139" s="156">
        <f t="shared" si="16"/>
        <v>3884220</v>
      </c>
      <c r="Q139" s="89">
        <v>2</v>
      </c>
      <c r="R139" s="89" t="s">
        <v>2487</v>
      </c>
      <c r="S139" s="91">
        <f t="shared" si="19"/>
        <v>7193</v>
      </c>
      <c r="T139" s="91">
        <f t="shared" si="19"/>
        <v>3884220</v>
      </c>
      <c r="U139" s="92"/>
      <c r="V139" s="92"/>
      <c r="W139" s="92"/>
      <c r="X139" s="92"/>
      <c r="Y139" s="93"/>
      <c r="Z139" s="94"/>
      <c r="AA139" s="94"/>
    </row>
    <row r="140" spans="1:27" ht="30" customHeight="1" x14ac:dyDescent="0.25">
      <c r="A140" s="89">
        <v>35</v>
      </c>
      <c r="B140" s="14" t="s">
        <v>2365</v>
      </c>
      <c r="C140" s="20" t="s">
        <v>63</v>
      </c>
      <c r="D140" s="98">
        <v>5.4764140169629627</v>
      </c>
      <c r="E140" s="424"/>
      <c r="F140" s="102">
        <v>0.29166666666666669</v>
      </c>
      <c r="G140" s="156">
        <v>13</v>
      </c>
      <c r="H140" s="102">
        <v>0.66666666666666663</v>
      </c>
      <c r="I140" s="156">
        <f t="shared" si="14"/>
        <v>13</v>
      </c>
      <c r="J140" s="102"/>
      <c r="K140" s="172" t="s">
        <v>1872</v>
      </c>
      <c r="L140" s="102"/>
      <c r="M140" s="14" t="s">
        <v>2019</v>
      </c>
      <c r="N140" s="126">
        <f t="shared" si="15"/>
        <v>540</v>
      </c>
      <c r="O140" s="89">
        <v>11992</v>
      </c>
      <c r="P140" s="156">
        <f t="shared" si="16"/>
        <v>6475680</v>
      </c>
      <c r="Q140" s="89">
        <v>2</v>
      </c>
      <c r="R140" s="89" t="s">
        <v>2488</v>
      </c>
      <c r="S140" s="91">
        <f t="shared" si="19"/>
        <v>11992</v>
      </c>
      <c r="T140" s="91">
        <f t="shared" si="19"/>
        <v>6475680</v>
      </c>
      <c r="U140" s="92"/>
      <c r="V140" s="92"/>
      <c r="W140" s="92"/>
      <c r="X140" s="92"/>
      <c r="Y140" s="93"/>
      <c r="Z140" s="94"/>
      <c r="AA140" s="94"/>
    </row>
    <row r="141" spans="1:27" ht="30" customHeight="1" x14ac:dyDescent="0.25">
      <c r="A141" s="89">
        <v>36</v>
      </c>
      <c r="B141" s="14" t="s">
        <v>2366</v>
      </c>
      <c r="C141" s="20" t="s">
        <v>63</v>
      </c>
      <c r="D141" s="98">
        <v>5.399065466622222</v>
      </c>
      <c r="E141" s="424"/>
      <c r="F141" s="102">
        <v>0.29166666666666669</v>
      </c>
      <c r="G141" s="156">
        <v>13</v>
      </c>
      <c r="H141" s="102">
        <v>0.66666666666666663</v>
      </c>
      <c r="I141" s="156">
        <f t="shared" si="14"/>
        <v>13</v>
      </c>
      <c r="J141" s="102"/>
      <c r="K141" s="172" t="s">
        <v>1872</v>
      </c>
      <c r="L141" s="102"/>
      <c r="M141" s="14" t="s">
        <v>2020</v>
      </c>
      <c r="N141" s="126">
        <f t="shared" si="15"/>
        <v>540</v>
      </c>
      <c r="O141" s="89">
        <v>6868</v>
      </c>
      <c r="P141" s="156">
        <f t="shared" si="16"/>
        <v>3708720</v>
      </c>
      <c r="Q141" s="89">
        <v>2</v>
      </c>
      <c r="R141" s="89" t="s">
        <v>2489</v>
      </c>
      <c r="S141" s="91">
        <f t="shared" si="19"/>
        <v>6868</v>
      </c>
      <c r="T141" s="91">
        <f t="shared" si="19"/>
        <v>3708720</v>
      </c>
      <c r="U141" s="92"/>
      <c r="V141" s="92"/>
      <c r="W141" s="92"/>
      <c r="X141" s="92"/>
      <c r="Y141" s="93"/>
      <c r="Z141" s="94"/>
      <c r="AA141" s="94"/>
    </row>
    <row r="142" spans="1:27" ht="30" customHeight="1" x14ac:dyDescent="0.25">
      <c r="A142" s="89">
        <v>37</v>
      </c>
      <c r="B142" s="14" t="s">
        <v>2367</v>
      </c>
      <c r="C142" s="20" t="s">
        <v>57</v>
      </c>
      <c r="D142" s="98">
        <v>5.6038503434814819</v>
      </c>
      <c r="E142" s="424"/>
      <c r="F142" s="102">
        <v>0.29166666666666669</v>
      </c>
      <c r="G142" s="156">
        <v>13</v>
      </c>
      <c r="H142" s="102">
        <v>0.66666666666666663</v>
      </c>
      <c r="I142" s="156">
        <f t="shared" si="14"/>
        <v>13</v>
      </c>
      <c r="J142" s="102"/>
      <c r="K142" s="172" t="s">
        <v>1872</v>
      </c>
      <c r="L142" s="102"/>
      <c r="M142" s="14" t="s">
        <v>2021</v>
      </c>
      <c r="N142" s="126">
        <f t="shared" si="15"/>
        <v>540</v>
      </c>
      <c r="O142" s="89">
        <v>8080</v>
      </c>
      <c r="P142" s="156">
        <f t="shared" si="16"/>
        <v>4363200</v>
      </c>
      <c r="Q142" s="89">
        <v>2</v>
      </c>
      <c r="R142" s="89" t="s">
        <v>2490</v>
      </c>
      <c r="S142" s="91">
        <f t="shared" si="19"/>
        <v>8080</v>
      </c>
      <c r="T142" s="91">
        <f t="shared" si="19"/>
        <v>4363200</v>
      </c>
      <c r="U142" s="92"/>
      <c r="V142" s="92"/>
      <c r="W142" s="92"/>
      <c r="X142" s="92"/>
      <c r="Y142" s="93"/>
      <c r="Z142" s="94"/>
      <c r="AA142" s="94"/>
    </row>
    <row r="143" spans="1:27" s="94" customFormat="1" ht="30.75" customHeight="1" x14ac:dyDescent="0.2">
      <c r="A143" s="255"/>
      <c r="B143" s="506" t="s">
        <v>1865</v>
      </c>
      <c r="C143" s="446"/>
      <c r="D143" s="447">
        <f>SUM(D106:D142)</f>
        <v>181.23513273557876</v>
      </c>
      <c r="E143" s="448"/>
      <c r="F143" s="169"/>
      <c r="G143" s="258"/>
      <c r="H143" s="169"/>
      <c r="I143" s="258"/>
      <c r="J143" s="169"/>
      <c r="K143" s="449"/>
      <c r="L143" s="169"/>
      <c r="M143" s="449"/>
      <c r="N143" s="450"/>
      <c r="O143" s="255"/>
      <c r="P143" s="258"/>
      <c r="Q143" s="255"/>
      <c r="R143" s="90"/>
      <c r="S143" s="91">
        <f t="shared" si="19"/>
        <v>0</v>
      </c>
      <c r="T143" s="91">
        <f t="shared" si="19"/>
        <v>0</v>
      </c>
      <c r="U143" s="91"/>
      <c r="V143" s="91"/>
      <c r="W143" s="91"/>
      <c r="X143" s="91"/>
      <c r="Y143" s="263"/>
    </row>
    <row r="144" spans="1:27" ht="27.75" customHeight="1" x14ac:dyDescent="0.25">
      <c r="A144" s="701" t="s">
        <v>2214</v>
      </c>
      <c r="B144" s="702"/>
      <c r="C144" s="702"/>
      <c r="D144" s="702"/>
      <c r="E144" s="702"/>
      <c r="F144" s="702"/>
      <c r="G144" s="702"/>
      <c r="H144" s="702"/>
      <c r="I144" s="702"/>
      <c r="J144" s="702"/>
      <c r="K144" s="702"/>
      <c r="L144" s="702"/>
      <c r="M144" s="702"/>
      <c r="N144" s="702"/>
      <c r="O144" s="702"/>
      <c r="P144" s="702"/>
      <c r="Q144" s="703"/>
      <c r="S144" s="91">
        <f t="shared" si="19"/>
        <v>0</v>
      </c>
      <c r="T144" s="91">
        <f t="shared" si="19"/>
        <v>0</v>
      </c>
      <c r="U144" s="91"/>
      <c r="V144" s="92"/>
      <c r="W144" s="92"/>
      <c r="X144" s="92"/>
      <c r="Y144" s="93"/>
      <c r="Z144" s="94"/>
      <c r="AA144" s="94"/>
    </row>
    <row r="145" spans="1:27" ht="34.5" customHeight="1" x14ac:dyDescent="0.25">
      <c r="A145" s="89">
        <v>1</v>
      </c>
      <c r="B145" s="425" t="s">
        <v>2211</v>
      </c>
      <c r="C145" s="20" t="s">
        <v>60</v>
      </c>
      <c r="D145" s="98">
        <v>4.5</v>
      </c>
      <c r="E145" s="424"/>
      <c r="F145" s="102">
        <v>0.66666666666666663</v>
      </c>
      <c r="G145" s="156">
        <v>13</v>
      </c>
      <c r="H145" s="102">
        <v>0.29166666666666669</v>
      </c>
      <c r="I145" s="156">
        <v>14</v>
      </c>
      <c r="J145" s="102"/>
      <c r="K145" s="172" t="s">
        <v>1872</v>
      </c>
      <c r="L145" s="102"/>
      <c r="M145" s="425" t="s">
        <v>2211</v>
      </c>
      <c r="N145" s="126">
        <f t="shared" si="15"/>
        <v>900</v>
      </c>
      <c r="O145" s="89">
        <v>1</v>
      </c>
      <c r="P145" s="156">
        <f t="shared" si="16"/>
        <v>900</v>
      </c>
      <c r="Q145" s="89">
        <v>2</v>
      </c>
      <c r="R145" s="89" t="s">
        <v>2491</v>
      </c>
      <c r="S145" s="91">
        <f t="shared" si="19"/>
        <v>1</v>
      </c>
      <c r="T145" s="91">
        <f t="shared" si="19"/>
        <v>900</v>
      </c>
      <c r="U145" s="92"/>
      <c r="V145" s="92"/>
      <c r="W145" s="92"/>
      <c r="X145" s="92"/>
      <c r="Y145" s="93"/>
      <c r="Z145" s="94"/>
      <c r="AA145" s="94"/>
    </row>
    <row r="146" spans="1:27" ht="30" customHeight="1" x14ac:dyDescent="0.25">
      <c r="A146" s="89">
        <v>2</v>
      </c>
      <c r="B146" s="425" t="s">
        <v>2331</v>
      </c>
      <c r="C146" s="20" t="s">
        <v>60</v>
      </c>
      <c r="D146" s="98">
        <v>0.5</v>
      </c>
      <c r="E146" s="424"/>
      <c r="F146" s="102">
        <v>0.66666666666666663</v>
      </c>
      <c r="G146" s="156">
        <v>13</v>
      </c>
      <c r="H146" s="102">
        <v>0.29166666666666669</v>
      </c>
      <c r="I146" s="156">
        <v>14</v>
      </c>
      <c r="J146" s="102"/>
      <c r="K146" s="172" t="s">
        <v>1872</v>
      </c>
      <c r="L146" s="102"/>
      <c r="M146" s="425" t="s">
        <v>2331</v>
      </c>
      <c r="N146" s="126">
        <f t="shared" si="15"/>
        <v>900</v>
      </c>
      <c r="O146" s="89">
        <v>1</v>
      </c>
      <c r="P146" s="156">
        <f t="shared" si="16"/>
        <v>900</v>
      </c>
      <c r="Q146" s="89">
        <v>2</v>
      </c>
      <c r="R146" s="89" t="s">
        <v>2492</v>
      </c>
      <c r="S146" s="91">
        <f t="shared" si="19"/>
        <v>1</v>
      </c>
      <c r="T146" s="91">
        <f t="shared" si="19"/>
        <v>900</v>
      </c>
      <c r="U146" s="92"/>
      <c r="V146" s="92"/>
      <c r="W146" s="92"/>
      <c r="X146" s="92"/>
      <c r="Y146" s="93"/>
      <c r="Z146" s="94"/>
      <c r="AA146" s="94"/>
    </row>
    <row r="147" spans="1:27" ht="36" customHeight="1" x14ac:dyDescent="0.25">
      <c r="A147" s="89">
        <v>3</v>
      </c>
      <c r="B147" s="425" t="s">
        <v>2213</v>
      </c>
      <c r="C147" s="20" t="s">
        <v>60</v>
      </c>
      <c r="D147" s="98">
        <v>2.5</v>
      </c>
      <c r="E147" s="424"/>
      <c r="F147" s="102">
        <v>0.66666666666666663</v>
      </c>
      <c r="G147" s="156">
        <v>13</v>
      </c>
      <c r="H147" s="102">
        <v>0.29166666666666669</v>
      </c>
      <c r="I147" s="156">
        <v>14</v>
      </c>
      <c r="J147" s="102"/>
      <c r="K147" s="172" t="s">
        <v>1872</v>
      </c>
      <c r="L147" s="102"/>
      <c r="M147" s="425" t="s">
        <v>2213</v>
      </c>
      <c r="N147" s="126">
        <f t="shared" si="15"/>
        <v>900</v>
      </c>
      <c r="O147" s="89">
        <v>1</v>
      </c>
      <c r="P147" s="156">
        <f t="shared" si="16"/>
        <v>900</v>
      </c>
      <c r="Q147" s="89">
        <v>2</v>
      </c>
      <c r="R147" s="89" t="s">
        <v>2493</v>
      </c>
      <c r="S147" s="91">
        <f t="shared" si="19"/>
        <v>1</v>
      </c>
      <c r="T147" s="91">
        <f t="shared" si="19"/>
        <v>900</v>
      </c>
      <c r="U147" s="92"/>
      <c r="V147" s="92"/>
      <c r="W147" s="92"/>
      <c r="X147" s="92"/>
      <c r="Y147" s="93"/>
      <c r="Z147" s="94"/>
      <c r="AA147" s="94"/>
    </row>
    <row r="148" spans="1:27" ht="27" customHeight="1" x14ac:dyDescent="0.25">
      <c r="A148" s="89">
        <v>4</v>
      </c>
      <c r="B148" s="14" t="s">
        <v>2368</v>
      </c>
      <c r="C148" s="20" t="s">
        <v>1</v>
      </c>
      <c r="D148" s="98">
        <v>3.6089521283333332</v>
      </c>
      <c r="E148" s="424"/>
      <c r="F148" s="102">
        <v>0.66666666666666663</v>
      </c>
      <c r="G148" s="156">
        <v>13</v>
      </c>
      <c r="H148" s="102">
        <v>0.99930555555555556</v>
      </c>
      <c r="I148" s="156">
        <v>13</v>
      </c>
      <c r="J148" s="102"/>
      <c r="K148" s="172" t="s">
        <v>1872</v>
      </c>
      <c r="L148" s="102"/>
      <c r="M148" s="14" t="s">
        <v>2012</v>
      </c>
      <c r="N148" s="126">
        <f t="shared" si="15"/>
        <v>479</v>
      </c>
      <c r="O148" s="89">
        <v>2797</v>
      </c>
      <c r="P148" s="156">
        <f t="shared" si="16"/>
        <v>1339763</v>
      </c>
      <c r="Q148" s="89">
        <v>2</v>
      </c>
      <c r="R148" s="89" t="s">
        <v>2494</v>
      </c>
      <c r="S148" s="91">
        <f t="shared" si="19"/>
        <v>2797</v>
      </c>
      <c r="T148" s="91">
        <f t="shared" si="19"/>
        <v>1339763</v>
      </c>
      <c r="U148" s="92"/>
      <c r="V148" s="92"/>
      <c r="W148" s="92"/>
      <c r="X148" s="92"/>
      <c r="Y148" s="93"/>
      <c r="Z148" s="94"/>
      <c r="AA148" s="94"/>
    </row>
    <row r="149" spans="1:27" ht="30" customHeight="1" x14ac:dyDescent="0.25">
      <c r="A149" s="89">
        <v>5</v>
      </c>
      <c r="B149" s="425" t="s">
        <v>2332</v>
      </c>
      <c r="C149" s="20" t="s">
        <v>64</v>
      </c>
      <c r="D149" s="98">
        <v>3.5</v>
      </c>
      <c r="E149" s="424"/>
      <c r="F149" s="102">
        <v>0.66666666666666663</v>
      </c>
      <c r="G149" s="156">
        <v>13</v>
      </c>
      <c r="H149" s="102">
        <v>0.99930555555555556</v>
      </c>
      <c r="I149" s="156">
        <v>13</v>
      </c>
      <c r="J149" s="102"/>
      <c r="K149" s="172" t="s">
        <v>1872</v>
      </c>
      <c r="L149" s="102"/>
      <c r="M149" s="14" t="s">
        <v>2333</v>
      </c>
      <c r="N149" s="126">
        <f t="shared" si="15"/>
        <v>479</v>
      </c>
      <c r="O149" s="89">
        <v>2651</v>
      </c>
      <c r="P149" s="156">
        <f t="shared" si="16"/>
        <v>1269829</v>
      </c>
      <c r="Q149" s="89">
        <v>2</v>
      </c>
      <c r="R149" s="89" t="s">
        <v>2495</v>
      </c>
      <c r="S149" s="91">
        <f t="shared" si="19"/>
        <v>2651</v>
      </c>
      <c r="T149" s="91">
        <f t="shared" si="19"/>
        <v>1269829</v>
      </c>
      <c r="U149" s="92"/>
      <c r="V149" s="92"/>
      <c r="W149" s="92"/>
      <c r="X149" s="92"/>
      <c r="Y149" s="93"/>
      <c r="Z149" s="94"/>
      <c r="AA149" s="94"/>
    </row>
    <row r="150" spans="1:27" ht="30" customHeight="1" x14ac:dyDescent="0.25">
      <c r="A150" s="89">
        <v>6</v>
      </c>
      <c r="B150" s="14" t="s">
        <v>2369</v>
      </c>
      <c r="C150" s="20" t="s">
        <v>63</v>
      </c>
      <c r="D150" s="98">
        <v>14.297318810166665</v>
      </c>
      <c r="E150" s="424"/>
      <c r="F150" s="102">
        <v>0.66666666666666663</v>
      </c>
      <c r="G150" s="156">
        <v>13</v>
      </c>
      <c r="H150" s="102">
        <v>0.99930555555555556</v>
      </c>
      <c r="I150" s="156">
        <v>13</v>
      </c>
      <c r="J150" s="102"/>
      <c r="K150" s="172" t="s">
        <v>1872</v>
      </c>
      <c r="L150" s="102"/>
      <c r="M150" s="14" t="s">
        <v>2040</v>
      </c>
      <c r="N150" s="126">
        <f t="shared" si="15"/>
        <v>479</v>
      </c>
      <c r="O150" s="89">
        <v>20082</v>
      </c>
      <c r="P150" s="156">
        <f t="shared" si="16"/>
        <v>9619278</v>
      </c>
      <c r="Q150" s="89">
        <v>2</v>
      </c>
      <c r="R150" s="89" t="s">
        <v>2496</v>
      </c>
      <c r="S150" s="91">
        <f t="shared" ref="S150:T163" si="20">O150</f>
        <v>20082</v>
      </c>
      <c r="T150" s="91">
        <f t="shared" si="20"/>
        <v>9619278</v>
      </c>
      <c r="U150" s="92"/>
      <c r="V150" s="92"/>
      <c r="W150" s="92"/>
      <c r="X150" s="92"/>
      <c r="Y150" s="93"/>
      <c r="Z150" s="94"/>
      <c r="AA150" s="94"/>
    </row>
    <row r="151" spans="1:27" ht="30" customHeight="1" x14ac:dyDescent="0.25">
      <c r="A151" s="89">
        <v>7</v>
      </c>
      <c r="B151" s="14" t="s">
        <v>2370</v>
      </c>
      <c r="C151" s="20" t="s">
        <v>168</v>
      </c>
      <c r="D151" s="98">
        <v>14.587585695529411</v>
      </c>
      <c r="E151" s="424"/>
      <c r="F151" s="102">
        <v>0.66666666666666663</v>
      </c>
      <c r="G151" s="156">
        <v>13</v>
      </c>
      <c r="H151" s="102">
        <v>0.99930555555555556</v>
      </c>
      <c r="I151" s="156">
        <v>13</v>
      </c>
      <c r="J151" s="102"/>
      <c r="K151" s="172" t="s">
        <v>1872</v>
      </c>
      <c r="L151" s="102"/>
      <c r="M151" s="14" t="s">
        <v>2008</v>
      </c>
      <c r="N151" s="126">
        <f t="shared" si="15"/>
        <v>479</v>
      </c>
      <c r="O151" s="89">
        <v>17725</v>
      </c>
      <c r="P151" s="156">
        <f t="shared" si="16"/>
        <v>8490275</v>
      </c>
      <c r="Q151" s="89">
        <v>2</v>
      </c>
      <c r="R151" s="89" t="s">
        <v>2497</v>
      </c>
      <c r="S151" s="91">
        <f t="shared" si="20"/>
        <v>17725</v>
      </c>
      <c r="T151" s="91">
        <f t="shared" si="20"/>
        <v>8490275</v>
      </c>
      <c r="U151" s="92"/>
      <c r="V151" s="92"/>
      <c r="W151" s="92"/>
      <c r="X151" s="92"/>
      <c r="Y151" s="93"/>
      <c r="Z151" s="94"/>
      <c r="AA151" s="94"/>
    </row>
    <row r="152" spans="1:27" ht="30" customHeight="1" x14ac:dyDescent="0.25">
      <c r="A152" s="89">
        <v>8</v>
      </c>
      <c r="B152" s="14" t="s">
        <v>2371</v>
      </c>
      <c r="C152" s="20" t="s">
        <v>60</v>
      </c>
      <c r="D152" s="98">
        <v>5.604647027638709</v>
      </c>
      <c r="E152" s="424"/>
      <c r="F152" s="102">
        <v>0.66666666666666663</v>
      </c>
      <c r="G152" s="156">
        <v>13</v>
      </c>
      <c r="H152" s="102">
        <v>0.29166666666666669</v>
      </c>
      <c r="I152" s="156">
        <v>14</v>
      </c>
      <c r="J152" s="102"/>
      <c r="K152" s="172" t="s">
        <v>1872</v>
      </c>
      <c r="L152" s="102"/>
      <c r="M152" s="14" t="s">
        <v>2044</v>
      </c>
      <c r="N152" s="126">
        <f t="shared" si="15"/>
        <v>900</v>
      </c>
      <c r="O152" s="89">
        <v>19</v>
      </c>
      <c r="P152" s="156">
        <f t="shared" si="16"/>
        <v>17100</v>
      </c>
      <c r="Q152" s="89">
        <v>2</v>
      </c>
      <c r="R152" s="89" t="s">
        <v>2443</v>
      </c>
      <c r="S152" s="91">
        <f t="shared" si="20"/>
        <v>19</v>
      </c>
      <c r="T152" s="91">
        <f t="shared" si="20"/>
        <v>17100</v>
      </c>
      <c r="U152" s="92"/>
      <c r="V152" s="92"/>
      <c r="W152" s="92"/>
      <c r="X152" s="92"/>
      <c r="Y152" s="93"/>
      <c r="Z152" s="94"/>
      <c r="AA152" s="94"/>
    </row>
    <row r="153" spans="1:27" ht="27" customHeight="1" x14ac:dyDescent="0.25">
      <c r="A153" s="89">
        <v>9</v>
      </c>
      <c r="B153" s="14" t="s">
        <v>2372</v>
      </c>
      <c r="C153" s="20" t="s">
        <v>60</v>
      </c>
      <c r="D153" s="98">
        <v>3.423164554477419</v>
      </c>
      <c r="E153" s="424"/>
      <c r="F153" s="102">
        <v>0.66666666666666663</v>
      </c>
      <c r="G153" s="156">
        <v>13</v>
      </c>
      <c r="H153" s="102">
        <v>0.29166666666666669</v>
      </c>
      <c r="I153" s="156">
        <v>14</v>
      </c>
      <c r="J153" s="102"/>
      <c r="K153" s="172" t="s">
        <v>1872</v>
      </c>
      <c r="L153" s="102"/>
      <c r="M153" s="14" t="s">
        <v>2045</v>
      </c>
      <c r="N153" s="126">
        <f t="shared" si="15"/>
        <v>900</v>
      </c>
      <c r="O153" s="89">
        <v>5</v>
      </c>
      <c r="P153" s="156">
        <f t="shared" si="16"/>
        <v>4500</v>
      </c>
      <c r="Q153" s="89">
        <v>2</v>
      </c>
      <c r="R153" s="89" t="s">
        <v>2443</v>
      </c>
      <c r="S153" s="91">
        <f t="shared" si="20"/>
        <v>5</v>
      </c>
      <c r="T153" s="91">
        <f t="shared" si="20"/>
        <v>4500</v>
      </c>
      <c r="U153" s="92"/>
      <c r="V153" s="92"/>
      <c r="W153" s="92"/>
      <c r="X153" s="92"/>
      <c r="Y153" s="93"/>
      <c r="Z153" s="94"/>
      <c r="AA153" s="94"/>
    </row>
    <row r="154" spans="1:27" ht="120" x14ac:dyDescent="0.25">
      <c r="A154" s="89">
        <v>10</v>
      </c>
      <c r="B154" s="14" t="s">
        <v>2197</v>
      </c>
      <c r="C154" s="20" t="s">
        <v>60</v>
      </c>
      <c r="D154" s="98">
        <v>7.1507494764666646</v>
      </c>
      <c r="E154" s="424"/>
      <c r="F154" s="102"/>
      <c r="G154" s="156"/>
      <c r="H154" s="102"/>
      <c r="I154" s="156"/>
      <c r="J154" s="102"/>
      <c r="K154" s="172" t="s">
        <v>1872</v>
      </c>
      <c r="L154" s="102"/>
      <c r="M154" s="425" t="s">
        <v>2199</v>
      </c>
      <c r="N154" s="126">
        <f t="shared" si="15"/>
        <v>0</v>
      </c>
      <c r="O154" s="89">
        <v>0</v>
      </c>
      <c r="P154" s="156">
        <f t="shared" si="16"/>
        <v>0</v>
      </c>
      <c r="Q154" s="89">
        <v>2</v>
      </c>
      <c r="R154" s="89" t="s">
        <v>2443</v>
      </c>
      <c r="S154" s="91">
        <f t="shared" si="20"/>
        <v>0</v>
      </c>
      <c r="T154" s="91">
        <f t="shared" si="20"/>
        <v>0</v>
      </c>
      <c r="U154" s="92"/>
      <c r="V154" s="92"/>
      <c r="W154" s="92"/>
      <c r="X154" s="92"/>
      <c r="Y154" s="93"/>
      <c r="Z154" s="94"/>
      <c r="AA154" s="94"/>
    </row>
    <row r="155" spans="1:27" ht="30" customHeight="1" x14ac:dyDescent="0.25">
      <c r="A155" s="89">
        <v>11</v>
      </c>
      <c r="B155" s="14" t="s">
        <v>2373</v>
      </c>
      <c r="C155" s="20" t="s">
        <v>60</v>
      </c>
      <c r="D155" s="98">
        <v>10.342416893548384</v>
      </c>
      <c r="E155" s="424"/>
      <c r="F155" s="102">
        <v>0.66666666666666663</v>
      </c>
      <c r="G155" s="156">
        <v>13</v>
      </c>
      <c r="H155" s="102">
        <v>0.29166666666666669</v>
      </c>
      <c r="I155" s="156">
        <v>14</v>
      </c>
      <c r="J155" s="102"/>
      <c r="K155" s="172" t="s">
        <v>1872</v>
      </c>
      <c r="L155" s="102"/>
      <c r="M155" s="14" t="s">
        <v>2048</v>
      </c>
      <c r="N155" s="126">
        <f t="shared" si="15"/>
        <v>900</v>
      </c>
      <c r="O155" s="89">
        <v>259</v>
      </c>
      <c r="P155" s="156">
        <f t="shared" si="16"/>
        <v>233100</v>
      </c>
      <c r="Q155" s="89">
        <v>2</v>
      </c>
      <c r="R155" s="89" t="s">
        <v>2443</v>
      </c>
      <c r="S155" s="91">
        <f t="shared" si="20"/>
        <v>259</v>
      </c>
      <c r="T155" s="91">
        <f t="shared" si="20"/>
        <v>233100</v>
      </c>
      <c r="U155" s="92"/>
      <c r="V155" s="92"/>
      <c r="W155" s="92"/>
      <c r="X155" s="92"/>
      <c r="Y155" s="93"/>
      <c r="Z155" s="94"/>
      <c r="AA155" s="94"/>
    </row>
    <row r="156" spans="1:27" ht="30" customHeight="1" x14ac:dyDescent="0.25">
      <c r="A156" s="89">
        <v>12</v>
      </c>
      <c r="B156" s="14" t="s">
        <v>2319</v>
      </c>
      <c r="C156" s="20" t="s">
        <v>2082</v>
      </c>
      <c r="D156" s="98">
        <v>7.1889239681806449</v>
      </c>
      <c r="E156" s="424"/>
      <c r="F156" s="102">
        <v>0.66666666666666663</v>
      </c>
      <c r="G156" s="156">
        <v>13</v>
      </c>
      <c r="H156" s="102">
        <v>0.29166666666666669</v>
      </c>
      <c r="I156" s="156">
        <v>14</v>
      </c>
      <c r="J156" s="102"/>
      <c r="K156" s="172" t="s">
        <v>1872</v>
      </c>
      <c r="L156" s="102"/>
      <c r="M156" s="14" t="s">
        <v>2083</v>
      </c>
      <c r="N156" s="126">
        <f t="shared" si="15"/>
        <v>900</v>
      </c>
      <c r="O156" s="89">
        <v>51</v>
      </c>
      <c r="P156" s="156">
        <f t="shared" si="16"/>
        <v>45900</v>
      </c>
      <c r="Q156" s="89">
        <v>2</v>
      </c>
      <c r="R156" s="89" t="s">
        <v>2498</v>
      </c>
      <c r="S156" s="91">
        <f t="shared" si="20"/>
        <v>51</v>
      </c>
      <c r="T156" s="91">
        <f t="shared" si="20"/>
        <v>45900</v>
      </c>
      <c r="U156" s="92"/>
      <c r="V156" s="92"/>
      <c r="W156" s="92"/>
      <c r="X156" s="92"/>
      <c r="Y156" s="93"/>
      <c r="Z156" s="94"/>
      <c r="AA156" s="94"/>
    </row>
    <row r="157" spans="1:27" ht="30" customHeight="1" x14ac:dyDescent="0.25">
      <c r="A157" s="89">
        <v>13</v>
      </c>
      <c r="B157" s="14" t="s">
        <v>2322</v>
      </c>
      <c r="C157" s="20" t="s">
        <v>2082</v>
      </c>
      <c r="D157" s="98">
        <v>2.6772147949419356</v>
      </c>
      <c r="E157" s="424"/>
      <c r="F157" s="102">
        <v>0.66666666666666663</v>
      </c>
      <c r="G157" s="156">
        <v>13</v>
      </c>
      <c r="H157" s="102">
        <v>0.29166666666666669</v>
      </c>
      <c r="I157" s="156">
        <v>14</v>
      </c>
      <c r="J157" s="102"/>
      <c r="K157" s="172" t="s">
        <v>1872</v>
      </c>
      <c r="L157" s="102"/>
      <c r="M157" s="14" t="s">
        <v>2084</v>
      </c>
      <c r="N157" s="126">
        <f t="shared" si="15"/>
        <v>900</v>
      </c>
      <c r="O157" s="89">
        <v>1</v>
      </c>
      <c r="P157" s="156">
        <f t="shared" si="16"/>
        <v>900</v>
      </c>
      <c r="Q157" s="89">
        <v>2</v>
      </c>
      <c r="R157" s="89" t="s">
        <v>2498</v>
      </c>
      <c r="S157" s="91">
        <f t="shared" si="20"/>
        <v>1</v>
      </c>
      <c r="T157" s="91">
        <f t="shared" si="20"/>
        <v>900</v>
      </c>
      <c r="U157" s="92"/>
      <c r="V157" s="92"/>
      <c r="W157" s="92"/>
      <c r="X157" s="92"/>
      <c r="Y157" s="93"/>
      <c r="Z157" s="94"/>
      <c r="AA157" s="94"/>
    </row>
    <row r="158" spans="1:27" ht="45" x14ac:dyDescent="0.25">
      <c r="A158" s="89">
        <v>14</v>
      </c>
      <c r="B158" s="14" t="s">
        <v>2198</v>
      </c>
      <c r="C158" s="20" t="s">
        <v>60</v>
      </c>
      <c r="D158" s="98">
        <v>1.1987902851500001</v>
      </c>
      <c r="E158" s="424"/>
      <c r="F158" s="102"/>
      <c r="G158" s="156"/>
      <c r="H158" s="102"/>
      <c r="I158" s="156"/>
      <c r="J158" s="102"/>
      <c r="K158" s="172" t="s">
        <v>1872</v>
      </c>
      <c r="L158" s="102"/>
      <c r="M158" s="508" t="s">
        <v>2200</v>
      </c>
      <c r="N158" s="126">
        <f t="shared" si="15"/>
        <v>0</v>
      </c>
      <c r="O158" s="89">
        <v>0</v>
      </c>
      <c r="P158" s="156">
        <f t="shared" si="16"/>
        <v>0</v>
      </c>
      <c r="Q158" s="89">
        <v>2</v>
      </c>
      <c r="R158" s="89" t="s">
        <v>2443</v>
      </c>
      <c r="S158" s="91">
        <f t="shared" si="20"/>
        <v>0</v>
      </c>
      <c r="T158" s="91">
        <f t="shared" si="20"/>
        <v>0</v>
      </c>
      <c r="U158" s="92"/>
      <c r="V158" s="92"/>
      <c r="W158" s="92"/>
      <c r="X158" s="92"/>
      <c r="Y158" s="93"/>
      <c r="Z158" s="94"/>
      <c r="AA158" s="94"/>
    </row>
    <row r="159" spans="1:27" ht="45" x14ac:dyDescent="0.25">
      <c r="A159" s="89">
        <v>15</v>
      </c>
      <c r="B159" s="14" t="s">
        <v>2323</v>
      </c>
      <c r="C159" s="20" t="s">
        <v>2095</v>
      </c>
      <c r="D159" s="98">
        <v>2</v>
      </c>
      <c r="E159" s="424"/>
      <c r="F159" s="102">
        <v>0.66666666666666663</v>
      </c>
      <c r="G159" s="156">
        <v>13</v>
      </c>
      <c r="H159" s="102">
        <v>0.29166666666666669</v>
      </c>
      <c r="I159" s="156">
        <v>14</v>
      </c>
      <c r="J159" s="102"/>
      <c r="K159" s="172" t="s">
        <v>1872</v>
      </c>
      <c r="L159" s="102"/>
      <c r="M159" s="12" t="s">
        <v>2202</v>
      </c>
      <c r="N159" s="126">
        <f t="shared" si="15"/>
        <v>900</v>
      </c>
      <c r="O159" s="89">
        <v>1</v>
      </c>
      <c r="P159" s="156">
        <f t="shared" si="16"/>
        <v>900</v>
      </c>
      <c r="Q159" s="89">
        <v>2</v>
      </c>
      <c r="R159" s="89" t="s">
        <v>2499</v>
      </c>
      <c r="S159" s="91">
        <f t="shared" si="20"/>
        <v>1</v>
      </c>
      <c r="T159" s="91">
        <f t="shared" si="20"/>
        <v>900</v>
      </c>
      <c r="U159" s="92"/>
      <c r="V159" s="92"/>
      <c r="W159" s="92"/>
      <c r="X159" s="92"/>
      <c r="Y159" s="93"/>
      <c r="Z159" s="94"/>
      <c r="AA159" s="94"/>
    </row>
    <row r="160" spans="1:27" ht="60" x14ac:dyDescent="0.25">
      <c r="A160" s="89">
        <v>16</v>
      </c>
      <c r="B160" s="14" t="s">
        <v>2203</v>
      </c>
      <c r="C160" s="20" t="s">
        <v>2091</v>
      </c>
      <c r="D160" s="98">
        <v>5.9408201987833342</v>
      </c>
      <c r="E160" s="424"/>
      <c r="F160" s="102"/>
      <c r="G160" s="156"/>
      <c r="H160" s="102"/>
      <c r="I160" s="156"/>
      <c r="J160" s="102"/>
      <c r="K160" s="172" t="s">
        <v>1872</v>
      </c>
      <c r="L160" s="102"/>
      <c r="M160" s="12" t="s">
        <v>2205</v>
      </c>
      <c r="N160" s="126">
        <f t="shared" si="15"/>
        <v>0</v>
      </c>
      <c r="O160" s="89">
        <v>0</v>
      </c>
      <c r="P160" s="156">
        <f t="shared" si="16"/>
        <v>0</v>
      </c>
      <c r="Q160" s="89">
        <v>2</v>
      </c>
      <c r="R160" s="89" t="s">
        <v>2450</v>
      </c>
      <c r="S160" s="91">
        <f t="shared" si="20"/>
        <v>0</v>
      </c>
      <c r="T160" s="91">
        <f t="shared" si="20"/>
        <v>0</v>
      </c>
      <c r="U160" s="92"/>
      <c r="V160" s="92"/>
      <c r="W160" s="92"/>
      <c r="X160" s="92"/>
      <c r="Y160" s="93"/>
      <c r="Z160" s="94"/>
      <c r="AA160" s="94"/>
    </row>
    <row r="161" spans="1:27" ht="120" x14ac:dyDescent="0.25">
      <c r="A161" s="89">
        <v>17</v>
      </c>
      <c r="B161" s="14" t="s">
        <v>2117</v>
      </c>
      <c r="C161" s="20" t="s">
        <v>2088</v>
      </c>
      <c r="D161" s="98">
        <v>10</v>
      </c>
      <c r="E161" s="424"/>
      <c r="F161" s="102"/>
      <c r="G161" s="156"/>
      <c r="H161" s="102"/>
      <c r="I161" s="156"/>
      <c r="J161" s="102"/>
      <c r="K161" s="172" t="s">
        <v>1872</v>
      </c>
      <c r="L161" s="102"/>
      <c r="M161" s="12" t="s">
        <v>2204</v>
      </c>
      <c r="N161" s="126">
        <f t="shared" si="15"/>
        <v>0</v>
      </c>
      <c r="O161" s="89">
        <v>1</v>
      </c>
      <c r="P161" s="156">
        <f t="shared" si="16"/>
        <v>0</v>
      </c>
      <c r="Q161" s="89">
        <v>2</v>
      </c>
      <c r="R161" s="89" t="s">
        <v>2447</v>
      </c>
      <c r="S161" s="91">
        <f t="shared" si="20"/>
        <v>1</v>
      </c>
      <c r="T161" s="91">
        <f t="shared" si="20"/>
        <v>0</v>
      </c>
      <c r="U161" s="92"/>
      <c r="V161" s="92"/>
      <c r="W161" s="92"/>
      <c r="X161" s="92"/>
      <c r="Y161" s="93"/>
      <c r="Z161" s="94"/>
      <c r="AA161" s="94"/>
    </row>
    <row r="162" spans="1:27" ht="24.75" customHeight="1" x14ac:dyDescent="0.25">
      <c r="A162" s="89">
        <v>18</v>
      </c>
      <c r="B162" s="14" t="s">
        <v>2328</v>
      </c>
      <c r="C162" s="20" t="s">
        <v>2098</v>
      </c>
      <c r="D162" s="98">
        <v>3.6666666666666683</v>
      </c>
      <c r="E162" s="424"/>
      <c r="F162" s="102">
        <v>0.66666666666666663</v>
      </c>
      <c r="G162" s="156">
        <v>12</v>
      </c>
      <c r="H162" s="102">
        <v>0.29166666666666669</v>
      </c>
      <c r="I162" s="156">
        <v>13</v>
      </c>
      <c r="J162" s="102"/>
      <c r="K162" s="172" t="s">
        <v>1872</v>
      </c>
      <c r="L162" s="102"/>
      <c r="M162" s="14" t="s">
        <v>1941</v>
      </c>
      <c r="N162" s="126">
        <f t="shared" si="15"/>
        <v>900</v>
      </c>
      <c r="O162" s="89">
        <v>1</v>
      </c>
      <c r="P162" s="156">
        <f t="shared" si="16"/>
        <v>900</v>
      </c>
      <c r="Q162" s="89">
        <v>2</v>
      </c>
      <c r="R162" s="89" t="s">
        <v>2098</v>
      </c>
      <c r="S162" s="91">
        <f t="shared" si="20"/>
        <v>1</v>
      </c>
      <c r="T162" s="91">
        <f t="shared" si="20"/>
        <v>900</v>
      </c>
      <c r="U162" s="92"/>
      <c r="V162" s="92"/>
      <c r="W162" s="92"/>
      <c r="X162" s="92"/>
      <c r="Y162" s="93"/>
      <c r="Z162" s="94"/>
      <c r="AA162" s="94"/>
    </row>
    <row r="163" spans="1:27" s="94" customFormat="1" ht="30.75" customHeight="1" x14ac:dyDescent="0.2">
      <c r="A163" s="255"/>
      <c r="B163" s="506" t="s">
        <v>1865</v>
      </c>
      <c r="C163" s="446"/>
      <c r="D163" s="447">
        <f>SUM(D145:D162)</f>
        <v>102.68725049988316</v>
      </c>
      <c r="E163" s="448"/>
      <c r="F163" s="169"/>
      <c r="G163" s="258"/>
      <c r="H163" s="169"/>
      <c r="I163" s="258"/>
      <c r="J163" s="169"/>
      <c r="K163" s="449"/>
      <c r="L163" s="169"/>
      <c r="M163" s="449"/>
      <c r="N163" s="450"/>
      <c r="O163" s="255"/>
      <c r="P163" s="258"/>
      <c r="Q163" s="255"/>
      <c r="R163" s="90"/>
      <c r="S163" s="91">
        <f t="shared" si="20"/>
        <v>0</v>
      </c>
      <c r="T163" s="91">
        <f t="shared" si="20"/>
        <v>0</v>
      </c>
      <c r="U163" s="91"/>
      <c r="V163" s="91"/>
      <c r="W163" s="91"/>
      <c r="X163" s="91"/>
      <c r="Y163" s="263"/>
    </row>
    <row r="164" spans="1:27" ht="27.75" customHeight="1" x14ac:dyDescent="0.25">
      <c r="A164" s="701" t="s">
        <v>2215</v>
      </c>
      <c r="B164" s="702"/>
      <c r="C164" s="702"/>
      <c r="D164" s="702"/>
      <c r="E164" s="702"/>
      <c r="F164" s="702"/>
      <c r="G164" s="702"/>
      <c r="H164" s="702"/>
      <c r="I164" s="702"/>
      <c r="J164" s="702"/>
      <c r="K164" s="702"/>
      <c r="L164" s="702"/>
      <c r="M164" s="702"/>
      <c r="N164" s="702"/>
      <c r="O164" s="702"/>
      <c r="P164" s="702"/>
      <c r="Q164" s="703"/>
      <c r="S164" s="91"/>
      <c r="T164" s="91"/>
      <c r="U164" s="91"/>
      <c r="V164" s="92"/>
      <c r="W164" s="92"/>
      <c r="X164" s="92"/>
      <c r="Y164" s="93"/>
      <c r="Z164" s="94"/>
      <c r="AA164" s="94"/>
    </row>
    <row r="165" spans="1:27" ht="63" customHeight="1" x14ac:dyDescent="0.25">
      <c r="A165" s="255">
        <v>1</v>
      </c>
      <c r="B165" s="168" t="s">
        <v>147</v>
      </c>
      <c r="C165" s="89" t="s">
        <v>148</v>
      </c>
      <c r="D165" s="89">
        <v>25</v>
      </c>
      <c r="E165" s="169">
        <v>0.47916666666666669</v>
      </c>
      <c r="F165" s="102">
        <v>0.29166666666666669</v>
      </c>
      <c r="G165" s="156">
        <v>14</v>
      </c>
      <c r="H165" s="102">
        <v>4.1666666666666664E-2</v>
      </c>
      <c r="I165" s="156">
        <v>15</v>
      </c>
      <c r="J165" s="168"/>
      <c r="K165" s="165" t="s">
        <v>150</v>
      </c>
      <c r="L165" s="170"/>
      <c r="M165" s="158"/>
      <c r="N165" s="158"/>
      <c r="O165" s="158"/>
      <c r="P165" s="89"/>
      <c r="Q165" s="89"/>
      <c r="S165" s="91"/>
      <c r="T165" s="91"/>
      <c r="U165" s="91"/>
      <c r="V165" s="92"/>
      <c r="W165" s="92"/>
      <c r="X165" s="92"/>
      <c r="Y165" s="93"/>
      <c r="Z165" s="94"/>
      <c r="AA165" s="94"/>
    </row>
    <row r="166" spans="1:27" ht="30.75" customHeight="1" x14ac:dyDescent="0.25">
      <c r="A166" s="255">
        <v>2</v>
      </c>
      <c r="B166" s="698" t="s">
        <v>2152</v>
      </c>
      <c r="C166" s="699"/>
      <c r="D166" s="699"/>
      <c r="E166" s="699"/>
      <c r="F166" s="699"/>
      <c r="G166" s="699"/>
      <c r="H166" s="699"/>
      <c r="I166" s="699"/>
      <c r="J166" s="699"/>
      <c r="K166" s="699"/>
      <c r="L166" s="699"/>
      <c r="M166" s="699"/>
      <c r="N166" s="699"/>
      <c r="O166" s="699"/>
      <c r="P166" s="699"/>
      <c r="Q166" s="700"/>
      <c r="S166" s="91"/>
      <c r="T166" s="91"/>
      <c r="U166" s="91"/>
      <c r="V166" s="92"/>
      <c r="W166" s="92"/>
      <c r="X166" s="92"/>
      <c r="Y166" s="93"/>
      <c r="Z166" s="94"/>
      <c r="AA166" s="94"/>
    </row>
    <row r="167" spans="1:27" ht="27.75" customHeight="1" x14ac:dyDescent="0.25">
      <c r="A167" s="701" t="s">
        <v>2216</v>
      </c>
      <c r="B167" s="702"/>
      <c r="C167" s="702"/>
      <c r="D167" s="702"/>
      <c r="E167" s="702"/>
      <c r="F167" s="702"/>
      <c r="G167" s="702"/>
      <c r="H167" s="702"/>
      <c r="I167" s="702"/>
      <c r="J167" s="702"/>
      <c r="K167" s="702"/>
      <c r="L167" s="702"/>
      <c r="M167" s="702"/>
      <c r="N167" s="702"/>
      <c r="O167" s="702"/>
      <c r="P167" s="702"/>
      <c r="Q167" s="703"/>
      <c r="S167" s="91"/>
      <c r="T167" s="91"/>
      <c r="U167" s="91"/>
      <c r="V167" s="92"/>
      <c r="W167" s="92"/>
      <c r="X167" s="92"/>
      <c r="Y167" s="93"/>
      <c r="Z167" s="94"/>
      <c r="AA167" s="94"/>
    </row>
    <row r="168" spans="1:27" ht="72.75" customHeight="1" x14ac:dyDescent="0.25">
      <c r="A168" s="89">
        <v>1</v>
      </c>
      <c r="B168" s="14" t="s">
        <v>2133</v>
      </c>
      <c r="C168" s="20" t="s">
        <v>60</v>
      </c>
      <c r="D168" s="98">
        <v>6.5328859127696992</v>
      </c>
      <c r="E168" s="424"/>
      <c r="F168" s="102">
        <v>0.29166666666666669</v>
      </c>
      <c r="G168" s="156">
        <v>14</v>
      </c>
      <c r="H168" s="102">
        <v>0.5</v>
      </c>
      <c r="I168" s="156">
        <f t="shared" ref="I168:I211" si="21">+G168</f>
        <v>14</v>
      </c>
      <c r="J168" s="451"/>
      <c r="K168" s="172" t="s">
        <v>1872</v>
      </c>
      <c r="L168" s="453"/>
      <c r="M168" s="14" t="s">
        <v>2183</v>
      </c>
      <c r="N168" s="455">
        <f t="shared" ref="N168:N229" si="22">VALUE(DAY(I168)*24*60+VALUE(HOUR(H168)*60+MINUTE(H168)))-SUM(VALUE(DAY(G168)*24*60+VALUE(HOUR(F168)*60+MINUTE(F168))))</f>
        <v>300</v>
      </c>
      <c r="O168" s="193">
        <v>0</v>
      </c>
      <c r="P168" s="454">
        <f t="shared" ref="P168:P229" si="23">O168*N168</f>
        <v>0</v>
      </c>
      <c r="Q168" s="89">
        <v>2</v>
      </c>
      <c r="R168" s="89" t="s">
        <v>2398</v>
      </c>
      <c r="S168" s="91">
        <f t="shared" ref="S168:T169" si="24">O168</f>
        <v>0</v>
      </c>
      <c r="T168" s="91">
        <f t="shared" si="24"/>
        <v>0</v>
      </c>
      <c r="U168" s="92"/>
      <c r="V168" s="92"/>
      <c r="W168" s="92"/>
      <c r="X168" s="92"/>
      <c r="Y168" s="93"/>
      <c r="Z168" s="94"/>
      <c r="AA168" s="94"/>
    </row>
    <row r="169" spans="1:27" ht="70.5" customHeight="1" x14ac:dyDescent="0.25">
      <c r="A169" s="89">
        <v>2</v>
      </c>
      <c r="B169" s="14" t="s">
        <v>2134</v>
      </c>
      <c r="C169" s="20" t="s">
        <v>60</v>
      </c>
      <c r="D169" s="98">
        <v>1.8213056968727273</v>
      </c>
      <c r="E169" s="424"/>
      <c r="F169" s="102">
        <v>0.29166666666666669</v>
      </c>
      <c r="G169" s="156">
        <v>14</v>
      </c>
      <c r="H169" s="102">
        <v>0.5</v>
      </c>
      <c r="I169" s="156">
        <f t="shared" si="21"/>
        <v>14</v>
      </c>
      <c r="J169" s="451"/>
      <c r="K169" s="172" t="s">
        <v>1872</v>
      </c>
      <c r="L169" s="453"/>
      <c r="M169" s="14" t="s">
        <v>2183</v>
      </c>
      <c r="N169" s="455">
        <f t="shared" si="22"/>
        <v>300</v>
      </c>
      <c r="O169" s="193">
        <v>0</v>
      </c>
      <c r="P169" s="454">
        <f t="shared" si="23"/>
        <v>0</v>
      </c>
      <c r="Q169" s="89">
        <v>2</v>
      </c>
      <c r="R169" s="89" t="s">
        <v>2399</v>
      </c>
      <c r="S169" s="91">
        <f t="shared" si="24"/>
        <v>0</v>
      </c>
      <c r="T169" s="91">
        <f t="shared" si="24"/>
        <v>0</v>
      </c>
      <c r="U169" s="92"/>
      <c r="V169" s="92"/>
      <c r="W169" s="92"/>
      <c r="X169" s="92"/>
      <c r="Y169" s="93"/>
      <c r="Z169" s="94"/>
      <c r="AA169" s="94"/>
    </row>
    <row r="170" spans="1:27" ht="30" customHeight="1" x14ac:dyDescent="0.25">
      <c r="A170" s="89">
        <v>3</v>
      </c>
      <c r="B170" s="14" t="s">
        <v>1966</v>
      </c>
      <c r="C170" s="20" t="s">
        <v>60</v>
      </c>
      <c r="D170" s="98">
        <v>1.5</v>
      </c>
      <c r="E170" s="424"/>
      <c r="F170" s="102">
        <v>0.29166666666666669</v>
      </c>
      <c r="G170" s="156">
        <v>14</v>
      </c>
      <c r="H170" s="102">
        <v>0.66666666666666663</v>
      </c>
      <c r="I170" s="156">
        <f t="shared" si="21"/>
        <v>14</v>
      </c>
      <c r="J170" s="102"/>
      <c r="K170" s="172" t="s">
        <v>1872</v>
      </c>
      <c r="L170" s="102"/>
      <c r="M170" s="14" t="s">
        <v>2253</v>
      </c>
      <c r="N170" s="126">
        <f t="shared" si="22"/>
        <v>540</v>
      </c>
      <c r="O170" s="89">
        <v>2833</v>
      </c>
      <c r="P170" s="156">
        <f t="shared" si="23"/>
        <v>1529820</v>
      </c>
      <c r="Q170" s="89">
        <v>2</v>
      </c>
      <c r="R170" s="89" t="s">
        <v>2400</v>
      </c>
      <c r="S170" s="91">
        <f>O170</f>
        <v>2833</v>
      </c>
      <c r="T170" s="91">
        <f>P170</f>
        <v>1529820</v>
      </c>
      <c r="U170" s="92"/>
      <c r="V170" s="92"/>
      <c r="W170" s="92"/>
      <c r="X170" s="92"/>
      <c r="Y170" s="93"/>
      <c r="Z170" s="94"/>
      <c r="AA170" s="94"/>
    </row>
    <row r="171" spans="1:27" ht="30" customHeight="1" x14ac:dyDescent="0.25">
      <c r="A171" s="89">
        <v>4</v>
      </c>
      <c r="B171" s="14" t="s">
        <v>2254</v>
      </c>
      <c r="C171" s="20" t="s">
        <v>60</v>
      </c>
      <c r="D171" s="98">
        <v>1.5</v>
      </c>
      <c r="E171" s="424"/>
      <c r="F171" s="102">
        <v>0.29166666666666669</v>
      </c>
      <c r="G171" s="156">
        <v>14</v>
      </c>
      <c r="H171" s="102">
        <v>0.66666666666666663</v>
      </c>
      <c r="I171" s="156">
        <f t="shared" si="21"/>
        <v>14</v>
      </c>
      <c r="J171" s="102"/>
      <c r="K171" s="172" t="s">
        <v>1872</v>
      </c>
      <c r="L171" s="102"/>
      <c r="M171" s="14" t="s">
        <v>2255</v>
      </c>
      <c r="N171" s="126">
        <f t="shared" si="22"/>
        <v>540</v>
      </c>
      <c r="O171" s="89">
        <v>2156</v>
      </c>
      <c r="P171" s="156">
        <f t="shared" si="23"/>
        <v>1164240</v>
      </c>
      <c r="Q171" s="89">
        <v>2</v>
      </c>
      <c r="R171" s="89" t="s">
        <v>2401</v>
      </c>
      <c r="S171" s="91">
        <f>O171</f>
        <v>2156</v>
      </c>
      <c r="T171" s="91">
        <f>P171</f>
        <v>1164240</v>
      </c>
      <c r="U171" s="92"/>
      <c r="V171" s="92"/>
      <c r="W171" s="92"/>
      <c r="X171" s="92"/>
      <c r="Y171" s="93"/>
      <c r="Z171" s="94"/>
      <c r="AA171" s="94"/>
    </row>
    <row r="172" spans="1:27" ht="70.5" customHeight="1" x14ac:dyDescent="0.25">
      <c r="A172" s="89">
        <v>5</v>
      </c>
      <c r="B172" s="14" t="s">
        <v>2188</v>
      </c>
      <c r="C172" s="20" t="s">
        <v>60</v>
      </c>
      <c r="D172" s="98">
        <v>3</v>
      </c>
      <c r="E172" s="424"/>
      <c r="F172" s="102">
        <v>0.29166666666666669</v>
      </c>
      <c r="G172" s="156">
        <v>14</v>
      </c>
      <c r="H172" s="102">
        <v>0.5</v>
      </c>
      <c r="I172" s="156">
        <f t="shared" si="21"/>
        <v>14</v>
      </c>
      <c r="J172" s="451"/>
      <c r="K172" s="172" t="s">
        <v>1872</v>
      </c>
      <c r="L172" s="453"/>
      <c r="M172" s="14" t="s">
        <v>2183</v>
      </c>
      <c r="N172" s="455">
        <f t="shared" si="22"/>
        <v>300</v>
      </c>
      <c r="O172" s="193">
        <v>0</v>
      </c>
      <c r="P172" s="454">
        <f t="shared" si="23"/>
        <v>0</v>
      </c>
      <c r="Q172" s="89">
        <v>2</v>
      </c>
      <c r="R172" s="89" t="s">
        <v>2402</v>
      </c>
      <c r="S172" s="91">
        <f t="shared" ref="S172:T187" si="25">O172</f>
        <v>0</v>
      </c>
      <c r="T172" s="91">
        <f t="shared" si="25"/>
        <v>0</v>
      </c>
      <c r="U172" s="92"/>
      <c r="V172" s="92"/>
      <c r="W172" s="92"/>
      <c r="X172" s="92"/>
      <c r="Y172" s="93"/>
      <c r="Z172" s="94"/>
      <c r="AA172" s="94"/>
    </row>
    <row r="173" spans="1:27" ht="30" customHeight="1" x14ac:dyDescent="0.25">
      <c r="A173" s="89">
        <v>6</v>
      </c>
      <c r="B173" s="14" t="s">
        <v>2151</v>
      </c>
      <c r="C173" s="20" t="s">
        <v>2150</v>
      </c>
      <c r="D173" s="98">
        <v>2.5</v>
      </c>
      <c r="E173" s="424"/>
      <c r="F173" s="102">
        <v>0.41666666666666669</v>
      </c>
      <c r="G173" s="156">
        <v>14</v>
      </c>
      <c r="H173" s="102">
        <v>0.66666666666666663</v>
      </c>
      <c r="I173" s="156">
        <f t="shared" si="21"/>
        <v>14</v>
      </c>
      <c r="J173" s="102"/>
      <c r="K173" s="172" t="s">
        <v>1872</v>
      </c>
      <c r="L173" s="102"/>
      <c r="M173" s="14" t="s">
        <v>2252</v>
      </c>
      <c r="N173" s="126">
        <f t="shared" si="22"/>
        <v>360</v>
      </c>
      <c r="O173" s="89">
        <v>3108</v>
      </c>
      <c r="P173" s="156">
        <f t="shared" si="23"/>
        <v>1118880</v>
      </c>
      <c r="Q173" s="89">
        <v>2</v>
      </c>
      <c r="R173" s="89" t="s">
        <v>2403</v>
      </c>
      <c r="S173" s="91">
        <f t="shared" si="25"/>
        <v>3108</v>
      </c>
      <c r="T173" s="91">
        <f t="shared" si="25"/>
        <v>1118880</v>
      </c>
      <c r="U173" s="92"/>
      <c r="V173" s="92"/>
      <c r="W173" s="92"/>
      <c r="X173" s="92"/>
      <c r="Y173" s="93"/>
      <c r="Z173" s="94"/>
      <c r="AA173" s="94"/>
    </row>
    <row r="174" spans="1:27" ht="30" customHeight="1" x14ac:dyDescent="0.25">
      <c r="A174" s="89">
        <v>7</v>
      </c>
      <c r="B174" s="14" t="s">
        <v>2250</v>
      </c>
      <c r="C174" s="20" t="s">
        <v>2077</v>
      </c>
      <c r="D174" s="98">
        <v>9.9029577024888908</v>
      </c>
      <c r="E174" s="424"/>
      <c r="F174" s="102">
        <v>0.3125</v>
      </c>
      <c r="G174" s="156">
        <v>14</v>
      </c>
      <c r="H174" s="102">
        <v>0.66666666666666663</v>
      </c>
      <c r="I174" s="156">
        <f t="shared" si="21"/>
        <v>14</v>
      </c>
      <c r="J174" s="102"/>
      <c r="K174" s="172" t="s">
        <v>1872</v>
      </c>
      <c r="L174" s="102"/>
      <c r="M174" s="14" t="s">
        <v>2065</v>
      </c>
      <c r="N174" s="126">
        <f t="shared" si="22"/>
        <v>510</v>
      </c>
      <c r="O174" s="89">
        <v>14912</v>
      </c>
      <c r="P174" s="156">
        <f t="shared" si="23"/>
        <v>7605120</v>
      </c>
      <c r="Q174" s="89">
        <v>2</v>
      </c>
      <c r="R174" s="89" t="s">
        <v>2404</v>
      </c>
      <c r="S174" s="91">
        <f t="shared" si="25"/>
        <v>14912</v>
      </c>
      <c r="T174" s="91">
        <f t="shared" si="25"/>
        <v>7605120</v>
      </c>
      <c r="U174" s="92"/>
      <c r="V174" s="92"/>
      <c r="W174" s="92"/>
      <c r="X174" s="92"/>
      <c r="Y174" s="93"/>
      <c r="Z174" s="94"/>
      <c r="AA174" s="94"/>
    </row>
    <row r="175" spans="1:27" ht="30" customHeight="1" x14ac:dyDescent="0.25">
      <c r="A175" s="89">
        <v>8</v>
      </c>
      <c r="B175" s="14" t="s">
        <v>2251</v>
      </c>
      <c r="C175" s="20" t="s">
        <v>60</v>
      </c>
      <c r="D175" s="98">
        <v>0.89296001484444432</v>
      </c>
      <c r="E175" s="424"/>
      <c r="F175" s="102">
        <v>0.3125</v>
      </c>
      <c r="G175" s="156">
        <v>14</v>
      </c>
      <c r="H175" s="102">
        <v>0.66666666666666663</v>
      </c>
      <c r="I175" s="156">
        <f t="shared" si="21"/>
        <v>14</v>
      </c>
      <c r="J175" s="102"/>
      <c r="K175" s="172" t="s">
        <v>1872</v>
      </c>
      <c r="L175" s="102"/>
      <c r="M175" s="14" t="s">
        <v>2066</v>
      </c>
      <c r="N175" s="126">
        <f t="shared" si="22"/>
        <v>510</v>
      </c>
      <c r="O175" s="89">
        <v>1505</v>
      </c>
      <c r="P175" s="156">
        <f t="shared" si="23"/>
        <v>767550</v>
      </c>
      <c r="Q175" s="89">
        <v>2</v>
      </c>
      <c r="R175" s="89" t="s">
        <v>2405</v>
      </c>
      <c r="S175" s="91">
        <f t="shared" si="25"/>
        <v>1505</v>
      </c>
      <c r="T175" s="91">
        <f t="shared" si="25"/>
        <v>767550</v>
      </c>
      <c r="U175" s="92"/>
      <c r="V175" s="92"/>
      <c r="W175" s="92"/>
      <c r="X175" s="92"/>
      <c r="Y175" s="93"/>
      <c r="Z175" s="94"/>
      <c r="AA175" s="94"/>
    </row>
    <row r="176" spans="1:27" ht="30" customHeight="1" x14ac:dyDescent="0.25">
      <c r="A176" s="89">
        <v>9</v>
      </c>
      <c r="B176" s="14" t="s">
        <v>2256</v>
      </c>
      <c r="C176" s="20" t="s">
        <v>2077</v>
      </c>
      <c r="D176" s="98">
        <v>3.4991000102222212</v>
      </c>
      <c r="E176" s="424"/>
      <c r="F176" s="102">
        <v>0.3125</v>
      </c>
      <c r="G176" s="156">
        <v>14</v>
      </c>
      <c r="H176" s="102">
        <v>0.66666666666666663</v>
      </c>
      <c r="I176" s="156">
        <f t="shared" si="21"/>
        <v>14</v>
      </c>
      <c r="J176" s="102"/>
      <c r="K176" s="172" t="s">
        <v>1872</v>
      </c>
      <c r="L176" s="102"/>
      <c r="M176" s="14" t="s">
        <v>2067</v>
      </c>
      <c r="N176" s="126">
        <f t="shared" si="22"/>
        <v>510</v>
      </c>
      <c r="O176" s="89">
        <v>4197</v>
      </c>
      <c r="P176" s="156">
        <f t="shared" si="23"/>
        <v>2140470</v>
      </c>
      <c r="Q176" s="89">
        <v>2</v>
      </c>
      <c r="R176" s="89" t="s">
        <v>2406</v>
      </c>
      <c r="S176" s="91">
        <f t="shared" si="25"/>
        <v>4197</v>
      </c>
      <c r="T176" s="91">
        <f t="shared" si="25"/>
        <v>2140470</v>
      </c>
      <c r="U176" s="92"/>
      <c r="V176" s="92"/>
      <c r="W176" s="92"/>
      <c r="X176" s="92"/>
      <c r="Y176" s="93"/>
      <c r="Z176" s="94"/>
      <c r="AA176" s="94"/>
    </row>
    <row r="177" spans="1:27" ht="60" x14ac:dyDescent="0.25">
      <c r="A177" s="89">
        <v>10</v>
      </c>
      <c r="B177" s="425" t="s">
        <v>2243</v>
      </c>
      <c r="C177" s="20" t="s">
        <v>2077</v>
      </c>
      <c r="D177" s="98">
        <v>2.5</v>
      </c>
      <c r="E177" s="424"/>
      <c r="F177" s="102">
        <v>0.3125</v>
      </c>
      <c r="G177" s="156">
        <v>14</v>
      </c>
      <c r="H177" s="102">
        <v>0.66666666666666663</v>
      </c>
      <c r="I177" s="156">
        <f t="shared" si="21"/>
        <v>14</v>
      </c>
      <c r="J177" s="102"/>
      <c r="K177" s="172" t="s">
        <v>1872</v>
      </c>
      <c r="L177" s="102"/>
      <c r="M177" s="425" t="s">
        <v>2186</v>
      </c>
      <c r="N177" s="126">
        <f t="shared" si="22"/>
        <v>510</v>
      </c>
      <c r="O177" s="89">
        <v>1781</v>
      </c>
      <c r="P177" s="156">
        <f t="shared" si="23"/>
        <v>908310</v>
      </c>
      <c r="Q177" s="89">
        <v>2</v>
      </c>
      <c r="R177" s="89" t="s">
        <v>2407</v>
      </c>
      <c r="S177" s="91">
        <f t="shared" si="25"/>
        <v>1781</v>
      </c>
      <c r="T177" s="91">
        <f t="shared" si="25"/>
        <v>908310</v>
      </c>
      <c r="U177" s="92"/>
      <c r="V177" s="92"/>
      <c r="W177" s="92"/>
      <c r="X177" s="92"/>
      <c r="Y177" s="93"/>
      <c r="Z177" s="94"/>
      <c r="AA177" s="94"/>
    </row>
    <row r="178" spans="1:27" ht="30" x14ac:dyDescent="0.25">
      <c r="A178" s="89">
        <v>11</v>
      </c>
      <c r="B178" s="425" t="s">
        <v>2184</v>
      </c>
      <c r="C178" s="20" t="s">
        <v>60</v>
      </c>
      <c r="D178" s="98">
        <v>3</v>
      </c>
      <c r="E178" s="424"/>
      <c r="F178" s="102">
        <v>0.3125</v>
      </c>
      <c r="G178" s="156">
        <v>14</v>
      </c>
      <c r="H178" s="102">
        <v>0.99930555555555556</v>
      </c>
      <c r="I178" s="156">
        <f t="shared" si="21"/>
        <v>14</v>
      </c>
      <c r="J178" s="102"/>
      <c r="K178" s="172" t="s">
        <v>1872</v>
      </c>
      <c r="L178" s="102"/>
      <c r="M178" s="14"/>
      <c r="N178" s="126">
        <f t="shared" si="22"/>
        <v>989</v>
      </c>
      <c r="O178" s="89">
        <v>1</v>
      </c>
      <c r="P178" s="156">
        <f t="shared" si="23"/>
        <v>989</v>
      </c>
      <c r="Q178" s="89">
        <v>2</v>
      </c>
      <c r="R178" s="89" t="s">
        <v>2408</v>
      </c>
      <c r="S178" s="91">
        <f t="shared" si="25"/>
        <v>1</v>
      </c>
      <c r="T178" s="91">
        <f t="shared" si="25"/>
        <v>989</v>
      </c>
      <c r="U178" s="92"/>
      <c r="V178" s="92"/>
      <c r="W178" s="92"/>
      <c r="X178" s="92"/>
      <c r="Y178" s="93"/>
      <c r="Z178" s="94"/>
      <c r="AA178" s="94"/>
    </row>
    <row r="179" spans="1:27" ht="30" x14ac:dyDescent="0.25">
      <c r="A179" s="89">
        <v>12</v>
      </c>
      <c r="B179" s="425" t="s">
        <v>2185</v>
      </c>
      <c r="C179" s="20" t="s">
        <v>60</v>
      </c>
      <c r="D179" s="98">
        <v>1.5</v>
      </c>
      <c r="E179" s="424"/>
      <c r="F179" s="102">
        <v>0.3125</v>
      </c>
      <c r="G179" s="156">
        <v>14</v>
      </c>
      <c r="H179" s="102">
        <v>0.99930555555555556</v>
      </c>
      <c r="I179" s="156">
        <f t="shared" si="21"/>
        <v>14</v>
      </c>
      <c r="J179" s="102"/>
      <c r="K179" s="172" t="s">
        <v>1872</v>
      </c>
      <c r="L179" s="102"/>
      <c r="M179" s="14"/>
      <c r="N179" s="126">
        <f t="shared" si="22"/>
        <v>989</v>
      </c>
      <c r="O179" s="89">
        <v>1</v>
      </c>
      <c r="P179" s="156">
        <f t="shared" si="23"/>
        <v>989</v>
      </c>
      <c r="Q179" s="89">
        <v>2</v>
      </c>
      <c r="R179" s="89" t="s">
        <v>2409</v>
      </c>
      <c r="S179" s="91">
        <f t="shared" si="25"/>
        <v>1</v>
      </c>
      <c r="T179" s="91">
        <f t="shared" si="25"/>
        <v>989</v>
      </c>
      <c r="U179" s="92"/>
      <c r="V179" s="92"/>
      <c r="W179" s="92"/>
      <c r="X179" s="92"/>
      <c r="Y179" s="93"/>
      <c r="Z179" s="94"/>
      <c r="AA179" s="94"/>
    </row>
    <row r="180" spans="1:27" ht="70.5" customHeight="1" x14ac:dyDescent="0.25">
      <c r="A180" s="89">
        <v>13</v>
      </c>
      <c r="B180" s="14" t="s">
        <v>2187</v>
      </c>
      <c r="C180" s="20" t="s">
        <v>60</v>
      </c>
      <c r="D180" s="98">
        <v>2.9</v>
      </c>
      <c r="E180" s="424"/>
      <c r="F180" s="102">
        <v>0.3125</v>
      </c>
      <c r="G180" s="156">
        <v>14</v>
      </c>
      <c r="H180" s="102">
        <v>0.5</v>
      </c>
      <c r="I180" s="156">
        <f t="shared" si="21"/>
        <v>14</v>
      </c>
      <c r="J180" s="451"/>
      <c r="K180" s="172" t="s">
        <v>1872</v>
      </c>
      <c r="L180" s="453"/>
      <c r="M180" s="14" t="s">
        <v>2183</v>
      </c>
      <c r="N180" s="455">
        <f t="shared" si="22"/>
        <v>270</v>
      </c>
      <c r="O180" s="193">
        <v>0</v>
      </c>
      <c r="P180" s="454">
        <f t="shared" si="23"/>
        <v>0</v>
      </c>
      <c r="Q180" s="89">
        <v>2</v>
      </c>
      <c r="R180" s="89" t="s">
        <v>2410</v>
      </c>
      <c r="S180" s="91">
        <f t="shared" si="25"/>
        <v>0</v>
      </c>
      <c r="T180" s="91">
        <f t="shared" si="25"/>
        <v>0</v>
      </c>
      <c r="U180" s="92"/>
      <c r="V180" s="92"/>
      <c r="W180" s="92"/>
      <c r="X180" s="92"/>
      <c r="Y180" s="93"/>
      <c r="Z180" s="94"/>
      <c r="AA180" s="94"/>
    </row>
    <row r="181" spans="1:27" ht="30" customHeight="1" x14ac:dyDescent="0.25">
      <c r="A181" s="89">
        <v>14</v>
      </c>
      <c r="B181" s="14" t="s">
        <v>2257</v>
      </c>
      <c r="C181" s="20" t="s">
        <v>58</v>
      </c>
      <c r="D181" s="98">
        <v>1.3315789473684214</v>
      </c>
      <c r="E181" s="424"/>
      <c r="F181" s="102">
        <v>0.29166666666666669</v>
      </c>
      <c r="G181" s="156">
        <v>14</v>
      </c>
      <c r="H181" s="102">
        <v>0.66666666666666663</v>
      </c>
      <c r="I181" s="156">
        <f t="shared" si="21"/>
        <v>14</v>
      </c>
      <c r="J181" s="102"/>
      <c r="K181" s="172" t="s">
        <v>1872</v>
      </c>
      <c r="L181" s="102"/>
      <c r="M181" s="14" t="s">
        <v>2114</v>
      </c>
      <c r="N181" s="126">
        <f t="shared" si="22"/>
        <v>540</v>
      </c>
      <c r="O181" s="89">
        <v>2153</v>
      </c>
      <c r="P181" s="156">
        <f t="shared" si="23"/>
        <v>1162620</v>
      </c>
      <c r="Q181" s="89">
        <v>2</v>
      </c>
      <c r="R181" s="89" t="s">
        <v>2411</v>
      </c>
      <c r="S181" s="91">
        <f t="shared" si="25"/>
        <v>2153</v>
      </c>
      <c r="T181" s="91">
        <f t="shared" si="25"/>
        <v>1162620</v>
      </c>
      <c r="U181" s="92"/>
      <c r="V181" s="92"/>
      <c r="W181" s="92"/>
      <c r="X181" s="92"/>
      <c r="Y181" s="93"/>
      <c r="Z181" s="94"/>
      <c r="AA181" s="94"/>
    </row>
    <row r="182" spans="1:27" ht="30" customHeight="1" x14ac:dyDescent="0.25">
      <c r="A182" s="89">
        <v>15</v>
      </c>
      <c r="B182" s="14" t="s">
        <v>2258</v>
      </c>
      <c r="C182" s="20" t="s">
        <v>2077</v>
      </c>
      <c r="D182" s="98">
        <v>4.4773343782456143</v>
      </c>
      <c r="E182" s="424"/>
      <c r="F182" s="102">
        <v>0.29166666666666669</v>
      </c>
      <c r="G182" s="156">
        <v>14</v>
      </c>
      <c r="H182" s="102">
        <v>0.66666666666666663</v>
      </c>
      <c r="I182" s="156">
        <f t="shared" si="21"/>
        <v>14</v>
      </c>
      <c r="J182" s="102"/>
      <c r="K182" s="172" t="s">
        <v>1872</v>
      </c>
      <c r="L182" s="102"/>
      <c r="M182" s="14" t="s">
        <v>2074</v>
      </c>
      <c r="N182" s="126">
        <f t="shared" si="22"/>
        <v>540</v>
      </c>
      <c r="O182" s="89">
        <v>4566</v>
      </c>
      <c r="P182" s="156">
        <f t="shared" si="23"/>
        <v>2465640</v>
      </c>
      <c r="Q182" s="89">
        <v>2</v>
      </c>
      <c r="R182" s="89" t="s">
        <v>2412</v>
      </c>
      <c r="S182" s="91">
        <f t="shared" si="25"/>
        <v>4566</v>
      </c>
      <c r="T182" s="91">
        <f t="shared" si="25"/>
        <v>2465640</v>
      </c>
      <c r="U182" s="92"/>
      <c r="V182" s="92"/>
      <c r="W182" s="92"/>
      <c r="X182" s="92"/>
      <c r="Y182" s="93"/>
      <c r="Z182" s="94"/>
      <c r="AA182" s="94"/>
    </row>
    <row r="183" spans="1:27" ht="30" customHeight="1" x14ac:dyDescent="0.25">
      <c r="A183" s="89">
        <v>16</v>
      </c>
      <c r="B183" s="14" t="s">
        <v>2287</v>
      </c>
      <c r="C183" s="20" t="s">
        <v>63</v>
      </c>
      <c r="D183" s="98">
        <v>5.4885164941894748</v>
      </c>
      <c r="E183" s="424"/>
      <c r="F183" s="102">
        <v>0.29166666666666669</v>
      </c>
      <c r="G183" s="156">
        <v>14</v>
      </c>
      <c r="H183" s="102">
        <v>0.66666666666666663</v>
      </c>
      <c r="I183" s="156">
        <f t="shared" si="21"/>
        <v>14</v>
      </c>
      <c r="J183" s="102"/>
      <c r="K183" s="172" t="s">
        <v>1872</v>
      </c>
      <c r="L183" s="102"/>
      <c r="M183" s="14" t="s">
        <v>2099</v>
      </c>
      <c r="N183" s="126">
        <f t="shared" si="22"/>
        <v>540</v>
      </c>
      <c r="O183" s="89">
        <v>10169</v>
      </c>
      <c r="P183" s="156">
        <f t="shared" si="23"/>
        <v>5491260</v>
      </c>
      <c r="Q183" s="89">
        <v>2</v>
      </c>
      <c r="R183" s="89" t="s">
        <v>2413</v>
      </c>
      <c r="S183" s="91">
        <f t="shared" si="25"/>
        <v>10169</v>
      </c>
      <c r="T183" s="91">
        <f t="shared" si="25"/>
        <v>5491260</v>
      </c>
      <c r="U183" s="92"/>
      <c r="V183" s="92"/>
      <c r="W183" s="92"/>
      <c r="X183" s="92"/>
      <c r="Y183" s="93"/>
      <c r="Z183" s="94"/>
      <c r="AA183" s="94"/>
    </row>
    <row r="184" spans="1:27" ht="30" customHeight="1" x14ac:dyDescent="0.25">
      <c r="A184" s="89">
        <v>17</v>
      </c>
      <c r="B184" s="14" t="s">
        <v>2286</v>
      </c>
      <c r="C184" s="20" t="s">
        <v>57</v>
      </c>
      <c r="D184" s="98">
        <v>5.5950453878596491</v>
      </c>
      <c r="E184" s="424"/>
      <c r="F184" s="102">
        <v>0.29166666666666669</v>
      </c>
      <c r="G184" s="156">
        <v>14</v>
      </c>
      <c r="H184" s="102">
        <v>0.66666666666666663</v>
      </c>
      <c r="I184" s="156">
        <f t="shared" si="21"/>
        <v>14</v>
      </c>
      <c r="J184" s="102"/>
      <c r="K184" s="172" t="s">
        <v>1872</v>
      </c>
      <c r="L184" s="102"/>
      <c r="M184" s="14" t="s">
        <v>2100</v>
      </c>
      <c r="N184" s="126">
        <f t="shared" si="22"/>
        <v>540</v>
      </c>
      <c r="O184" s="89">
        <v>5433</v>
      </c>
      <c r="P184" s="156">
        <f t="shared" si="23"/>
        <v>2933820</v>
      </c>
      <c r="Q184" s="89">
        <v>2</v>
      </c>
      <c r="R184" s="89" t="s">
        <v>2414</v>
      </c>
      <c r="S184" s="91">
        <f t="shared" si="25"/>
        <v>5433</v>
      </c>
      <c r="T184" s="91">
        <f t="shared" si="25"/>
        <v>2933820</v>
      </c>
      <c r="U184" s="92"/>
      <c r="V184" s="92"/>
      <c r="W184" s="92"/>
      <c r="X184" s="92"/>
      <c r="Y184" s="93"/>
      <c r="Z184" s="94"/>
      <c r="AA184" s="94"/>
    </row>
    <row r="185" spans="1:27" ht="36.75" customHeight="1" x14ac:dyDescent="0.25">
      <c r="A185" s="89">
        <v>18</v>
      </c>
      <c r="B185" s="14" t="s">
        <v>2288</v>
      </c>
      <c r="C185" s="20" t="s">
        <v>2242</v>
      </c>
      <c r="D185" s="98">
        <v>10.288079058596495</v>
      </c>
      <c r="E185" s="424"/>
      <c r="F185" s="102">
        <v>0.29166666666666669</v>
      </c>
      <c r="G185" s="156">
        <v>14</v>
      </c>
      <c r="H185" s="102">
        <v>0.66666666666666663</v>
      </c>
      <c r="I185" s="156">
        <f t="shared" si="21"/>
        <v>14</v>
      </c>
      <c r="J185" s="102"/>
      <c r="K185" s="172" t="s">
        <v>1872</v>
      </c>
      <c r="L185" s="102"/>
      <c r="M185" s="14" t="s">
        <v>2101</v>
      </c>
      <c r="N185" s="126">
        <f t="shared" si="22"/>
        <v>540</v>
      </c>
      <c r="O185" s="89">
        <v>10447</v>
      </c>
      <c r="P185" s="156">
        <f t="shared" si="23"/>
        <v>5641380</v>
      </c>
      <c r="Q185" s="89">
        <v>2</v>
      </c>
      <c r="R185" s="89" t="s">
        <v>2415</v>
      </c>
      <c r="S185" s="91">
        <f t="shared" si="25"/>
        <v>10447</v>
      </c>
      <c r="T185" s="91">
        <f t="shared" si="25"/>
        <v>5641380</v>
      </c>
      <c r="U185" s="92"/>
      <c r="V185" s="92"/>
      <c r="W185" s="92"/>
      <c r="X185" s="92"/>
      <c r="Y185" s="93"/>
      <c r="Z185" s="94"/>
      <c r="AA185" s="94"/>
    </row>
    <row r="186" spans="1:27" ht="37.5" customHeight="1" x14ac:dyDescent="0.25">
      <c r="A186" s="89">
        <v>19</v>
      </c>
      <c r="B186" s="14" t="s">
        <v>2289</v>
      </c>
      <c r="C186" s="20" t="s">
        <v>2242</v>
      </c>
      <c r="D186" s="98">
        <v>7.3344238225263148</v>
      </c>
      <c r="E186" s="424"/>
      <c r="F186" s="102">
        <v>0.29166666666666669</v>
      </c>
      <c r="G186" s="156">
        <v>14</v>
      </c>
      <c r="H186" s="102">
        <v>0.66666666666666663</v>
      </c>
      <c r="I186" s="156">
        <f t="shared" si="21"/>
        <v>14</v>
      </c>
      <c r="J186" s="102"/>
      <c r="K186" s="172" t="s">
        <v>1872</v>
      </c>
      <c r="L186" s="102"/>
      <c r="M186" s="14" t="s">
        <v>2103</v>
      </c>
      <c r="N186" s="126">
        <f t="shared" si="22"/>
        <v>540</v>
      </c>
      <c r="O186" s="89">
        <v>9509</v>
      </c>
      <c r="P186" s="156">
        <f t="shared" si="23"/>
        <v>5134860</v>
      </c>
      <c r="Q186" s="89">
        <v>2</v>
      </c>
      <c r="R186" s="89" t="s">
        <v>2416</v>
      </c>
      <c r="S186" s="91">
        <f t="shared" si="25"/>
        <v>9509</v>
      </c>
      <c r="T186" s="91">
        <f t="shared" si="25"/>
        <v>5134860</v>
      </c>
      <c r="U186" s="92"/>
      <c r="V186" s="92"/>
      <c r="W186" s="92"/>
      <c r="X186" s="92"/>
      <c r="Y186" s="93"/>
      <c r="Z186" s="94"/>
      <c r="AA186" s="94"/>
    </row>
    <row r="187" spans="1:27" ht="30" customHeight="1" x14ac:dyDescent="0.25">
      <c r="A187" s="89">
        <v>20</v>
      </c>
      <c r="B187" s="14" t="s">
        <v>2290</v>
      </c>
      <c r="C187" s="20" t="s">
        <v>57</v>
      </c>
      <c r="D187" s="98">
        <v>2.0838276515368421</v>
      </c>
      <c r="E187" s="424"/>
      <c r="F187" s="102">
        <v>0.29166666666666669</v>
      </c>
      <c r="G187" s="156">
        <v>14</v>
      </c>
      <c r="H187" s="102">
        <v>0.66666666666666663</v>
      </c>
      <c r="I187" s="156">
        <f t="shared" si="21"/>
        <v>14</v>
      </c>
      <c r="J187" s="102"/>
      <c r="K187" s="172" t="s">
        <v>1872</v>
      </c>
      <c r="L187" s="102"/>
      <c r="M187" s="14" t="s">
        <v>2104</v>
      </c>
      <c r="N187" s="126">
        <f t="shared" si="22"/>
        <v>540</v>
      </c>
      <c r="O187" s="89">
        <v>2093</v>
      </c>
      <c r="P187" s="156">
        <f t="shared" si="23"/>
        <v>1130220</v>
      </c>
      <c r="Q187" s="89">
        <v>2</v>
      </c>
      <c r="R187" s="89" t="s">
        <v>2417</v>
      </c>
      <c r="S187" s="91">
        <f t="shared" si="25"/>
        <v>2093</v>
      </c>
      <c r="T187" s="91">
        <f t="shared" si="25"/>
        <v>1130220</v>
      </c>
      <c r="U187" s="92"/>
      <c r="V187" s="92"/>
      <c r="W187" s="92"/>
      <c r="X187" s="92"/>
      <c r="Y187" s="93"/>
      <c r="Z187" s="94"/>
      <c r="AA187" s="94"/>
    </row>
    <row r="188" spans="1:27" ht="30" customHeight="1" x14ac:dyDescent="0.25">
      <c r="A188" s="89">
        <v>21</v>
      </c>
      <c r="B188" s="14" t="s">
        <v>2292</v>
      </c>
      <c r="C188" s="20" t="s">
        <v>57</v>
      </c>
      <c r="D188" s="98">
        <v>1.9403694063157892</v>
      </c>
      <c r="E188" s="424"/>
      <c r="F188" s="102">
        <v>0.29166666666666669</v>
      </c>
      <c r="G188" s="156">
        <v>14</v>
      </c>
      <c r="H188" s="102">
        <v>0.66666666666666663</v>
      </c>
      <c r="I188" s="156">
        <f t="shared" si="21"/>
        <v>14</v>
      </c>
      <c r="J188" s="102"/>
      <c r="K188" s="172" t="s">
        <v>1872</v>
      </c>
      <c r="L188" s="102"/>
      <c r="M188" s="14" t="s">
        <v>2105</v>
      </c>
      <c r="N188" s="126">
        <f t="shared" si="22"/>
        <v>540</v>
      </c>
      <c r="O188" s="89">
        <v>2784</v>
      </c>
      <c r="P188" s="156">
        <f t="shared" si="23"/>
        <v>1503360</v>
      </c>
      <c r="Q188" s="89">
        <v>2</v>
      </c>
      <c r="R188" s="89" t="s">
        <v>2418</v>
      </c>
      <c r="S188" s="91">
        <f t="shared" ref="S188:T209" si="26">O188</f>
        <v>2784</v>
      </c>
      <c r="T188" s="91">
        <f t="shared" si="26"/>
        <v>1503360</v>
      </c>
      <c r="U188" s="92"/>
      <c r="V188" s="92"/>
      <c r="W188" s="92"/>
      <c r="X188" s="92"/>
      <c r="Y188" s="93"/>
      <c r="Z188" s="94"/>
      <c r="AA188" s="94"/>
    </row>
    <row r="189" spans="1:27" ht="30" customHeight="1" x14ac:dyDescent="0.25">
      <c r="A189" s="89">
        <v>22</v>
      </c>
      <c r="B189" s="14" t="s">
        <v>2291</v>
      </c>
      <c r="C189" s="20" t="s">
        <v>57</v>
      </c>
      <c r="D189" s="98">
        <v>4.5858010850105257</v>
      </c>
      <c r="E189" s="424"/>
      <c r="F189" s="102">
        <v>0.29166666666666669</v>
      </c>
      <c r="G189" s="156">
        <v>14</v>
      </c>
      <c r="H189" s="102">
        <v>0.66666666666666663</v>
      </c>
      <c r="I189" s="156">
        <f t="shared" si="21"/>
        <v>14</v>
      </c>
      <c r="J189" s="102"/>
      <c r="K189" s="172" t="s">
        <v>1872</v>
      </c>
      <c r="L189" s="102"/>
      <c r="M189" s="14" t="s">
        <v>2106</v>
      </c>
      <c r="N189" s="126">
        <f t="shared" si="22"/>
        <v>540</v>
      </c>
      <c r="O189" s="89">
        <v>4972</v>
      </c>
      <c r="P189" s="156">
        <f t="shared" si="23"/>
        <v>2684880</v>
      </c>
      <c r="Q189" s="89">
        <v>2</v>
      </c>
      <c r="R189" s="89" t="s">
        <v>2419</v>
      </c>
      <c r="S189" s="91">
        <f t="shared" si="26"/>
        <v>4972</v>
      </c>
      <c r="T189" s="91">
        <f t="shared" si="26"/>
        <v>2684880</v>
      </c>
      <c r="U189" s="92"/>
      <c r="V189" s="92"/>
      <c r="W189" s="92"/>
      <c r="X189" s="92"/>
      <c r="Y189" s="93"/>
      <c r="Z189" s="94"/>
      <c r="AA189" s="94"/>
    </row>
    <row r="190" spans="1:27" ht="30" customHeight="1" x14ac:dyDescent="0.25">
      <c r="A190" s="89">
        <v>23</v>
      </c>
      <c r="B190" s="14" t="s">
        <v>2293</v>
      </c>
      <c r="C190" s="20" t="s">
        <v>2241</v>
      </c>
      <c r="D190" s="98">
        <v>7.7615022530526314</v>
      </c>
      <c r="E190" s="424"/>
      <c r="F190" s="102">
        <v>0.29166666666666669</v>
      </c>
      <c r="G190" s="156">
        <v>14</v>
      </c>
      <c r="H190" s="102">
        <v>0.66666666666666663</v>
      </c>
      <c r="I190" s="156">
        <f t="shared" si="21"/>
        <v>14</v>
      </c>
      <c r="J190" s="102"/>
      <c r="K190" s="172" t="s">
        <v>1872</v>
      </c>
      <c r="L190" s="102"/>
      <c r="M190" s="14" t="s">
        <v>2107</v>
      </c>
      <c r="N190" s="126">
        <f t="shared" si="22"/>
        <v>540</v>
      </c>
      <c r="O190" s="89">
        <v>7992</v>
      </c>
      <c r="P190" s="156">
        <f t="shared" si="23"/>
        <v>4315680</v>
      </c>
      <c r="Q190" s="89">
        <v>2</v>
      </c>
      <c r="R190" s="89" t="s">
        <v>2420</v>
      </c>
      <c r="S190" s="91">
        <f t="shared" si="26"/>
        <v>7992</v>
      </c>
      <c r="T190" s="91">
        <f t="shared" si="26"/>
        <v>4315680</v>
      </c>
      <c r="U190" s="92"/>
      <c r="V190" s="92"/>
      <c r="W190" s="92"/>
      <c r="X190" s="92"/>
      <c r="Y190" s="93"/>
      <c r="Z190" s="94"/>
      <c r="AA190" s="94"/>
    </row>
    <row r="191" spans="1:27" ht="30" customHeight="1" x14ac:dyDescent="0.25">
      <c r="A191" s="89">
        <v>24</v>
      </c>
      <c r="B191" s="14" t="s">
        <v>2294</v>
      </c>
      <c r="C191" s="20" t="s">
        <v>61</v>
      </c>
      <c r="D191" s="98">
        <v>4.9044589760842099</v>
      </c>
      <c r="E191" s="424"/>
      <c r="F191" s="102">
        <v>0.29166666666666669</v>
      </c>
      <c r="G191" s="156">
        <v>14</v>
      </c>
      <c r="H191" s="102">
        <v>0.66666666666666663</v>
      </c>
      <c r="I191" s="156">
        <f t="shared" si="21"/>
        <v>14</v>
      </c>
      <c r="J191" s="102"/>
      <c r="K191" s="172" t="s">
        <v>1872</v>
      </c>
      <c r="L191" s="102"/>
      <c r="M191" s="14" t="s">
        <v>2108</v>
      </c>
      <c r="N191" s="126">
        <f t="shared" si="22"/>
        <v>540</v>
      </c>
      <c r="O191" s="89">
        <v>8091</v>
      </c>
      <c r="P191" s="156">
        <f t="shared" si="23"/>
        <v>4369140</v>
      </c>
      <c r="Q191" s="89">
        <v>2</v>
      </c>
      <c r="R191" s="89" t="s">
        <v>2421</v>
      </c>
      <c r="S191" s="91">
        <f t="shared" si="26"/>
        <v>8091</v>
      </c>
      <c r="T191" s="91">
        <f t="shared" si="26"/>
        <v>4369140</v>
      </c>
      <c r="U191" s="92"/>
      <c r="V191" s="92"/>
      <c r="W191" s="92"/>
      <c r="X191" s="92"/>
      <c r="Y191" s="93"/>
      <c r="Z191" s="94"/>
      <c r="AA191" s="94"/>
    </row>
    <row r="192" spans="1:27" ht="30" customHeight="1" x14ac:dyDescent="0.25">
      <c r="A192" s="89">
        <v>25</v>
      </c>
      <c r="B192" s="14" t="s">
        <v>2295</v>
      </c>
      <c r="C192" s="20" t="s">
        <v>61</v>
      </c>
      <c r="D192" s="98">
        <v>0.53438494938947367</v>
      </c>
      <c r="E192" s="424"/>
      <c r="F192" s="102">
        <v>0.29166666666666669</v>
      </c>
      <c r="G192" s="156">
        <v>14</v>
      </c>
      <c r="H192" s="102">
        <v>0.66666666666666663</v>
      </c>
      <c r="I192" s="156">
        <f t="shared" si="21"/>
        <v>14</v>
      </c>
      <c r="J192" s="102"/>
      <c r="K192" s="172" t="s">
        <v>1872</v>
      </c>
      <c r="L192" s="102"/>
      <c r="M192" s="14" t="s">
        <v>2109</v>
      </c>
      <c r="N192" s="126">
        <f t="shared" si="22"/>
        <v>540</v>
      </c>
      <c r="O192" s="89">
        <v>592</v>
      </c>
      <c r="P192" s="156">
        <f t="shared" si="23"/>
        <v>319680</v>
      </c>
      <c r="Q192" s="89">
        <v>2</v>
      </c>
      <c r="R192" s="89" t="s">
        <v>2422</v>
      </c>
      <c r="S192" s="91">
        <f t="shared" si="26"/>
        <v>592</v>
      </c>
      <c r="T192" s="91">
        <f t="shared" si="26"/>
        <v>319680</v>
      </c>
      <c r="U192" s="92"/>
      <c r="V192" s="92"/>
      <c r="W192" s="92"/>
      <c r="X192" s="92"/>
      <c r="Y192" s="93"/>
      <c r="Z192" s="94"/>
      <c r="AA192" s="94"/>
    </row>
    <row r="193" spans="1:27" ht="30" customHeight="1" x14ac:dyDescent="0.25">
      <c r="A193" s="89">
        <v>26</v>
      </c>
      <c r="B193" s="14" t="s">
        <v>2296</v>
      </c>
      <c r="C193" s="20" t="s">
        <v>63</v>
      </c>
      <c r="D193" s="98">
        <v>1.1009418001403508</v>
      </c>
      <c r="E193" s="424"/>
      <c r="F193" s="102">
        <v>0.29166666666666669</v>
      </c>
      <c r="G193" s="156">
        <v>14</v>
      </c>
      <c r="H193" s="102">
        <v>0.66666666666666663</v>
      </c>
      <c r="I193" s="156">
        <f t="shared" si="21"/>
        <v>14</v>
      </c>
      <c r="J193" s="102"/>
      <c r="K193" s="172" t="s">
        <v>1872</v>
      </c>
      <c r="L193" s="102"/>
      <c r="M193" s="14" t="s">
        <v>2110</v>
      </c>
      <c r="N193" s="126">
        <f t="shared" si="22"/>
        <v>540</v>
      </c>
      <c r="O193" s="89">
        <v>2561</v>
      </c>
      <c r="P193" s="156">
        <f t="shared" si="23"/>
        <v>1382940</v>
      </c>
      <c r="Q193" s="89">
        <v>2</v>
      </c>
      <c r="R193" s="89" t="s">
        <v>2423</v>
      </c>
      <c r="S193" s="91">
        <f t="shared" si="26"/>
        <v>2561</v>
      </c>
      <c r="T193" s="91">
        <f t="shared" si="26"/>
        <v>1382940</v>
      </c>
      <c r="U193" s="92"/>
      <c r="V193" s="92"/>
      <c r="W193" s="92"/>
      <c r="X193" s="92"/>
      <c r="Y193" s="93"/>
      <c r="Z193" s="94"/>
      <c r="AA193" s="94"/>
    </row>
    <row r="194" spans="1:27" ht="30" customHeight="1" x14ac:dyDescent="0.25">
      <c r="A194" s="89">
        <v>27</v>
      </c>
      <c r="B194" s="14" t="s">
        <v>2297</v>
      </c>
      <c r="C194" s="20" t="s">
        <v>63</v>
      </c>
      <c r="D194" s="98">
        <v>3.190895890652631</v>
      </c>
      <c r="E194" s="424"/>
      <c r="F194" s="102">
        <v>0.29166666666666669</v>
      </c>
      <c r="G194" s="156">
        <v>14</v>
      </c>
      <c r="H194" s="102">
        <v>0.66666666666666663</v>
      </c>
      <c r="I194" s="156">
        <f t="shared" si="21"/>
        <v>14</v>
      </c>
      <c r="J194" s="102"/>
      <c r="K194" s="172" t="s">
        <v>1872</v>
      </c>
      <c r="L194" s="102"/>
      <c r="M194" s="14" t="s">
        <v>2111</v>
      </c>
      <c r="N194" s="126">
        <f t="shared" si="22"/>
        <v>540</v>
      </c>
      <c r="O194" s="89">
        <v>10648</v>
      </c>
      <c r="P194" s="156">
        <f t="shared" si="23"/>
        <v>5749920</v>
      </c>
      <c r="Q194" s="89">
        <v>2</v>
      </c>
      <c r="R194" s="89" t="s">
        <v>2424</v>
      </c>
      <c r="S194" s="91">
        <f t="shared" si="26"/>
        <v>10648</v>
      </c>
      <c r="T194" s="91">
        <f t="shared" si="26"/>
        <v>5749920</v>
      </c>
      <c r="U194" s="92"/>
      <c r="V194" s="92"/>
      <c r="W194" s="92"/>
      <c r="X194" s="92"/>
      <c r="Y194" s="93"/>
      <c r="Z194" s="94"/>
      <c r="AA194" s="94"/>
    </row>
    <row r="195" spans="1:27" ht="30" customHeight="1" x14ac:dyDescent="0.25">
      <c r="A195" s="89">
        <v>28</v>
      </c>
      <c r="B195" s="14" t="s">
        <v>2298</v>
      </c>
      <c r="C195" s="20" t="s">
        <v>62</v>
      </c>
      <c r="D195" s="98">
        <v>3.9868310826666673</v>
      </c>
      <c r="E195" s="424"/>
      <c r="F195" s="102">
        <v>0.29166666666666669</v>
      </c>
      <c r="G195" s="156">
        <v>14</v>
      </c>
      <c r="H195" s="102">
        <v>0.66666666666666663</v>
      </c>
      <c r="I195" s="156">
        <f t="shared" si="21"/>
        <v>14</v>
      </c>
      <c r="J195" s="102"/>
      <c r="K195" s="172" t="s">
        <v>1872</v>
      </c>
      <c r="L195" s="102"/>
      <c r="M195" s="14" t="s">
        <v>2112</v>
      </c>
      <c r="N195" s="126">
        <f t="shared" si="22"/>
        <v>540</v>
      </c>
      <c r="O195" s="89">
        <v>1159</v>
      </c>
      <c r="P195" s="156">
        <f t="shared" si="23"/>
        <v>625860</v>
      </c>
      <c r="Q195" s="89">
        <v>2</v>
      </c>
      <c r="R195" s="89" t="s">
        <v>2425</v>
      </c>
      <c r="S195" s="91">
        <f t="shared" si="26"/>
        <v>1159</v>
      </c>
      <c r="T195" s="91">
        <f t="shared" si="26"/>
        <v>625860</v>
      </c>
      <c r="U195" s="92"/>
      <c r="V195" s="92"/>
      <c r="W195" s="92"/>
      <c r="X195" s="92"/>
      <c r="Y195" s="93"/>
      <c r="Z195" s="94"/>
      <c r="AA195" s="94"/>
    </row>
    <row r="196" spans="1:27" ht="30" customHeight="1" x14ac:dyDescent="0.25">
      <c r="A196" s="89">
        <v>29</v>
      </c>
      <c r="B196" s="14" t="s">
        <v>2299</v>
      </c>
      <c r="C196" s="20" t="s">
        <v>62</v>
      </c>
      <c r="D196" s="98">
        <v>0.9855820832982457</v>
      </c>
      <c r="E196" s="424"/>
      <c r="F196" s="102">
        <v>0.29166666666666669</v>
      </c>
      <c r="G196" s="156">
        <v>14</v>
      </c>
      <c r="H196" s="102">
        <v>0.66666666666666663</v>
      </c>
      <c r="I196" s="156">
        <f t="shared" si="21"/>
        <v>14</v>
      </c>
      <c r="J196" s="102"/>
      <c r="K196" s="172" t="s">
        <v>1872</v>
      </c>
      <c r="L196" s="102"/>
      <c r="M196" s="14" t="s">
        <v>2113</v>
      </c>
      <c r="N196" s="126">
        <f t="shared" si="22"/>
        <v>540</v>
      </c>
      <c r="O196" s="89">
        <v>1159</v>
      </c>
      <c r="P196" s="156">
        <f t="shared" si="23"/>
        <v>625860</v>
      </c>
      <c r="Q196" s="89">
        <v>2</v>
      </c>
      <c r="R196" s="89" t="s">
        <v>2426</v>
      </c>
      <c r="S196" s="91">
        <f t="shared" si="26"/>
        <v>1159</v>
      </c>
      <c r="T196" s="91">
        <f t="shared" si="26"/>
        <v>625860</v>
      </c>
      <c r="U196" s="92"/>
      <c r="V196" s="92"/>
      <c r="W196" s="92"/>
      <c r="X196" s="92"/>
      <c r="Y196" s="93"/>
      <c r="Z196" s="94"/>
      <c r="AA196" s="94"/>
    </row>
    <row r="197" spans="1:27" ht="30" customHeight="1" x14ac:dyDescent="0.25">
      <c r="A197" s="89">
        <v>30</v>
      </c>
      <c r="B197" s="14" t="s">
        <v>2300</v>
      </c>
      <c r="C197" s="20" t="s">
        <v>59</v>
      </c>
      <c r="D197" s="98">
        <v>5.6173231528842109</v>
      </c>
      <c r="E197" s="424"/>
      <c r="F197" s="102">
        <v>0.29166666666666669</v>
      </c>
      <c r="G197" s="156">
        <v>14</v>
      </c>
      <c r="H197" s="102">
        <v>0.66666666666666663</v>
      </c>
      <c r="I197" s="156">
        <f t="shared" si="21"/>
        <v>14</v>
      </c>
      <c r="J197" s="102"/>
      <c r="K197" s="172" t="s">
        <v>1872</v>
      </c>
      <c r="L197" s="102"/>
      <c r="M197" s="14" t="s">
        <v>2121</v>
      </c>
      <c r="N197" s="126">
        <f t="shared" si="22"/>
        <v>540</v>
      </c>
      <c r="O197" s="89">
        <v>7685</v>
      </c>
      <c r="P197" s="156">
        <f t="shared" si="23"/>
        <v>4149900</v>
      </c>
      <c r="Q197" s="89">
        <v>2</v>
      </c>
      <c r="R197" s="89" t="s">
        <v>2427</v>
      </c>
      <c r="S197" s="91">
        <f t="shared" si="26"/>
        <v>7685</v>
      </c>
      <c r="T197" s="91">
        <f t="shared" si="26"/>
        <v>4149900</v>
      </c>
      <c r="U197" s="92"/>
      <c r="V197" s="92"/>
      <c r="W197" s="92"/>
      <c r="X197" s="92"/>
      <c r="Y197" s="93"/>
      <c r="Z197" s="94"/>
      <c r="AA197" s="94"/>
    </row>
    <row r="198" spans="1:27" ht="30" customHeight="1" x14ac:dyDescent="0.25">
      <c r="A198" s="89">
        <v>31</v>
      </c>
      <c r="B198" s="14" t="s">
        <v>2301</v>
      </c>
      <c r="C198" s="20" t="s">
        <v>59</v>
      </c>
      <c r="D198" s="98">
        <v>0.54128601503157903</v>
      </c>
      <c r="E198" s="424"/>
      <c r="F198" s="102">
        <v>0.29166666666666669</v>
      </c>
      <c r="G198" s="156">
        <v>14</v>
      </c>
      <c r="H198" s="102">
        <v>0.66666666666666663</v>
      </c>
      <c r="I198" s="156">
        <f t="shared" si="21"/>
        <v>14</v>
      </c>
      <c r="J198" s="102"/>
      <c r="K198" s="172" t="s">
        <v>1872</v>
      </c>
      <c r="L198" s="102"/>
      <c r="M198" s="14" t="s">
        <v>2122</v>
      </c>
      <c r="N198" s="126">
        <f t="shared" si="22"/>
        <v>540</v>
      </c>
      <c r="O198" s="89">
        <v>894</v>
      </c>
      <c r="P198" s="156">
        <f t="shared" si="23"/>
        <v>482760</v>
      </c>
      <c r="Q198" s="89">
        <v>2</v>
      </c>
      <c r="R198" s="89" t="s">
        <v>2428</v>
      </c>
      <c r="S198" s="91">
        <f t="shared" si="26"/>
        <v>894</v>
      </c>
      <c r="T198" s="91">
        <f t="shared" si="26"/>
        <v>482760</v>
      </c>
      <c r="U198" s="92"/>
      <c r="V198" s="92"/>
      <c r="W198" s="92"/>
      <c r="X198" s="92"/>
      <c r="Y198" s="93"/>
      <c r="Z198" s="94"/>
      <c r="AA198" s="94"/>
    </row>
    <row r="199" spans="1:27" ht="30" customHeight="1" x14ac:dyDescent="0.25">
      <c r="A199" s="89">
        <v>32</v>
      </c>
      <c r="B199" s="14" t="s">
        <v>2189</v>
      </c>
      <c r="C199" s="20" t="s">
        <v>1909</v>
      </c>
      <c r="D199" s="98">
        <v>7.245259437333333</v>
      </c>
      <c r="E199" s="424"/>
      <c r="F199" s="102">
        <v>0.3125</v>
      </c>
      <c r="G199" s="156">
        <v>14</v>
      </c>
      <c r="H199" s="102">
        <v>0.66666666666666663</v>
      </c>
      <c r="I199" s="156">
        <f t="shared" si="21"/>
        <v>14</v>
      </c>
      <c r="J199" s="102"/>
      <c r="K199" s="172" t="s">
        <v>1872</v>
      </c>
      <c r="L199" s="102"/>
      <c r="M199" s="425" t="s">
        <v>2190</v>
      </c>
      <c r="N199" s="126">
        <f t="shared" si="22"/>
        <v>510</v>
      </c>
      <c r="O199" s="89">
        <v>3851</v>
      </c>
      <c r="P199" s="156">
        <f t="shared" si="23"/>
        <v>1964010</v>
      </c>
      <c r="Q199" s="89">
        <v>2</v>
      </c>
      <c r="R199" s="89" t="s">
        <v>2429</v>
      </c>
      <c r="S199" s="91">
        <f t="shared" si="26"/>
        <v>3851</v>
      </c>
      <c r="T199" s="91">
        <f t="shared" si="26"/>
        <v>1964010</v>
      </c>
      <c r="U199" s="92"/>
      <c r="V199" s="92"/>
      <c r="W199" s="92"/>
      <c r="X199" s="92"/>
      <c r="Y199" s="93"/>
      <c r="Z199" s="94"/>
      <c r="AA199" s="94"/>
    </row>
    <row r="200" spans="1:27" ht="30" customHeight="1" x14ac:dyDescent="0.25">
      <c r="A200" s="89">
        <v>33</v>
      </c>
      <c r="B200" s="14" t="s">
        <v>2302</v>
      </c>
      <c r="C200" s="20" t="s">
        <v>60</v>
      </c>
      <c r="D200" s="98">
        <v>3.4624697188</v>
      </c>
      <c r="E200" s="424"/>
      <c r="F200" s="102">
        <v>0.3125</v>
      </c>
      <c r="G200" s="156">
        <v>14</v>
      </c>
      <c r="H200" s="102">
        <v>0.5</v>
      </c>
      <c r="I200" s="156">
        <f t="shared" si="21"/>
        <v>14</v>
      </c>
      <c r="J200" s="102"/>
      <c r="K200" s="172" t="s">
        <v>1872</v>
      </c>
      <c r="L200" s="102"/>
      <c r="M200" s="14" t="s">
        <v>1979</v>
      </c>
      <c r="N200" s="126">
        <f t="shared" si="22"/>
        <v>270</v>
      </c>
      <c r="O200" s="89">
        <v>1057</v>
      </c>
      <c r="P200" s="156">
        <f t="shared" si="23"/>
        <v>285390</v>
      </c>
      <c r="Q200" s="89">
        <v>2</v>
      </c>
      <c r="R200" s="89" t="s">
        <v>2430</v>
      </c>
      <c r="S200" s="91">
        <f t="shared" si="26"/>
        <v>1057</v>
      </c>
      <c r="T200" s="91">
        <f t="shared" si="26"/>
        <v>285390</v>
      </c>
      <c r="U200" s="92"/>
      <c r="V200" s="92"/>
      <c r="W200" s="92"/>
      <c r="X200" s="92"/>
      <c r="Y200" s="93"/>
      <c r="Z200" s="94"/>
      <c r="AA200" s="94"/>
    </row>
    <row r="201" spans="1:27" ht="30" customHeight="1" x14ac:dyDescent="0.25">
      <c r="A201" s="89">
        <v>34</v>
      </c>
      <c r="B201" s="14" t="s">
        <v>2303</v>
      </c>
      <c r="C201" s="20" t="s">
        <v>60</v>
      </c>
      <c r="D201" s="98">
        <v>1.4431201778666665</v>
      </c>
      <c r="E201" s="424"/>
      <c r="F201" s="102">
        <v>0.3125</v>
      </c>
      <c r="G201" s="156">
        <v>14</v>
      </c>
      <c r="H201" s="102">
        <v>0.5</v>
      </c>
      <c r="I201" s="156">
        <f t="shared" si="21"/>
        <v>14</v>
      </c>
      <c r="J201" s="102"/>
      <c r="K201" s="172" t="s">
        <v>1872</v>
      </c>
      <c r="L201" s="102"/>
      <c r="M201" s="14" t="s">
        <v>1871</v>
      </c>
      <c r="N201" s="126">
        <f t="shared" si="22"/>
        <v>270</v>
      </c>
      <c r="O201" s="89">
        <v>2888</v>
      </c>
      <c r="P201" s="156">
        <f t="shared" si="23"/>
        <v>779760</v>
      </c>
      <c r="Q201" s="89">
        <v>2</v>
      </c>
      <c r="R201" s="89" t="s">
        <v>2431</v>
      </c>
      <c r="S201" s="91">
        <f t="shared" si="26"/>
        <v>2888</v>
      </c>
      <c r="T201" s="91">
        <f t="shared" si="26"/>
        <v>779760</v>
      </c>
      <c r="U201" s="92"/>
      <c r="V201" s="92"/>
      <c r="W201" s="92"/>
      <c r="X201" s="92"/>
      <c r="Y201" s="93"/>
      <c r="Z201" s="94"/>
      <c r="AA201" s="94"/>
    </row>
    <row r="202" spans="1:27" ht="36" customHeight="1" x14ac:dyDescent="0.25">
      <c r="A202" s="89">
        <v>35</v>
      </c>
      <c r="B202" s="425" t="s">
        <v>2191</v>
      </c>
      <c r="C202" s="20" t="s">
        <v>60</v>
      </c>
      <c r="D202" s="98">
        <v>5</v>
      </c>
      <c r="E202" s="424"/>
      <c r="F202" s="102">
        <v>0.3125</v>
      </c>
      <c r="G202" s="156">
        <v>14</v>
      </c>
      <c r="H202" s="102">
        <v>0.66666666666666663</v>
      </c>
      <c r="I202" s="156">
        <f t="shared" si="21"/>
        <v>14</v>
      </c>
      <c r="J202" s="102"/>
      <c r="K202" s="172" t="s">
        <v>1872</v>
      </c>
      <c r="L202" s="102"/>
      <c r="M202" s="425" t="s">
        <v>2191</v>
      </c>
      <c r="N202" s="126">
        <f t="shared" si="22"/>
        <v>510</v>
      </c>
      <c r="O202" s="89">
        <v>1</v>
      </c>
      <c r="P202" s="156">
        <f t="shared" si="23"/>
        <v>510</v>
      </c>
      <c r="Q202" s="89">
        <v>2</v>
      </c>
      <c r="R202" s="89" t="s">
        <v>2432</v>
      </c>
      <c r="S202" s="91">
        <f t="shared" si="26"/>
        <v>1</v>
      </c>
      <c r="T202" s="91">
        <f t="shared" si="26"/>
        <v>510</v>
      </c>
      <c r="U202" s="92"/>
      <c r="V202" s="92"/>
      <c r="W202" s="92"/>
      <c r="X202" s="92"/>
      <c r="Y202" s="93"/>
      <c r="Z202" s="94"/>
      <c r="AA202" s="94"/>
    </row>
    <row r="203" spans="1:27" ht="70.5" customHeight="1" x14ac:dyDescent="0.25">
      <c r="A203" s="89">
        <v>36</v>
      </c>
      <c r="B203" s="14" t="s">
        <v>2192</v>
      </c>
      <c r="C203" s="20" t="s">
        <v>59</v>
      </c>
      <c r="D203" s="98">
        <v>3.9</v>
      </c>
      <c r="E203" s="424"/>
      <c r="F203" s="102">
        <v>0.29166666666666669</v>
      </c>
      <c r="G203" s="156">
        <v>14</v>
      </c>
      <c r="H203" s="102">
        <v>0.99930555555555556</v>
      </c>
      <c r="I203" s="156">
        <f t="shared" si="21"/>
        <v>14</v>
      </c>
      <c r="J203" s="451"/>
      <c r="K203" s="172" t="s">
        <v>1872</v>
      </c>
      <c r="L203" s="453"/>
      <c r="M203" s="14" t="s">
        <v>2193</v>
      </c>
      <c r="N203" s="455">
        <f t="shared" si="22"/>
        <v>1019</v>
      </c>
      <c r="O203" s="193">
        <v>0</v>
      </c>
      <c r="P203" s="454">
        <f t="shared" si="23"/>
        <v>0</v>
      </c>
      <c r="Q203" s="89">
        <v>2</v>
      </c>
      <c r="R203" s="89" t="s">
        <v>2433</v>
      </c>
      <c r="S203" s="91">
        <f t="shared" si="26"/>
        <v>0</v>
      </c>
      <c r="T203" s="91">
        <f t="shared" si="26"/>
        <v>0</v>
      </c>
      <c r="U203" s="92"/>
      <c r="V203" s="92"/>
      <c r="W203" s="92"/>
      <c r="X203" s="92"/>
      <c r="Y203" s="93"/>
      <c r="Z203" s="94"/>
      <c r="AA203" s="94"/>
    </row>
    <row r="204" spans="1:27" s="94" customFormat="1" ht="30.75" customHeight="1" x14ac:dyDescent="0.2">
      <c r="A204" s="255"/>
      <c r="B204" s="506" t="s">
        <v>1865</v>
      </c>
      <c r="C204" s="446"/>
      <c r="D204" s="447">
        <f>SUM(D168:D203)</f>
        <v>133.84824110604708</v>
      </c>
      <c r="E204" s="448"/>
      <c r="F204" s="169"/>
      <c r="G204" s="258"/>
      <c r="H204" s="169"/>
      <c r="I204" s="258"/>
      <c r="J204" s="169"/>
      <c r="K204" s="449"/>
      <c r="L204" s="169"/>
      <c r="M204" s="449"/>
      <c r="N204" s="450"/>
      <c r="O204" s="255"/>
      <c r="P204" s="258"/>
      <c r="Q204" s="255"/>
      <c r="R204" s="90"/>
      <c r="S204" s="91">
        <f t="shared" si="26"/>
        <v>0</v>
      </c>
      <c r="T204" s="91">
        <f t="shared" si="26"/>
        <v>0</v>
      </c>
      <c r="U204" s="91"/>
      <c r="V204" s="91"/>
      <c r="W204" s="91"/>
      <c r="X204" s="91"/>
      <c r="Y204" s="263"/>
    </row>
    <row r="205" spans="1:27" ht="27.75" customHeight="1" x14ac:dyDescent="0.25">
      <c r="A205" s="701" t="s">
        <v>2217</v>
      </c>
      <c r="B205" s="702"/>
      <c r="C205" s="702"/>
      <c r="D205" s="702"/>
      <c r="E205" s="702"/>
      <c r="F205" s="702"/>
      <c r="G205" s="702"/>
      <c r="H205" s="702"/>
      <c r="I205" s="702"/>
      <c r="J205" s="702"/>
      <c r="K205" s="702"/>
      <c r="L205" s="702"/>
      <c r="M205" s="702"/>
      <c r="N205" s="702"/>
      <c r="O205" s="702"/>
      <c r="P205" s="702"/>
      <c r="Q205" s="703"/>
      <c r="S205" s="91">
        <f t="shared" si="26"/>
        <v>0</v>
      </c>
      <c r="T205" s="91">
        <f t="shared" si="26"/>
        <v>0</v>
      </c>
      <c r="U205" s="91"/>
      <c r="V205" s="92"/>
      <c r="W205" s="92"/>
      <c r="X205" s="92"/>
      <c r="Y205" s="93"/>
      <c r="Z205" s="94"/>
      <c r="AA205" s="94"/>
    </row>
    <row r="206" spans="1:27" ht="30" customHeight="1" x14ac:dyDescent="0.25">
      <c r="A206" s="89">
        <v>1</v>
      </c>
      <c r="B206" s="14" t="s">
        <v>2380</v>
      </c>
      <c r="C206" s="20" t="s">
        <v>60</v>
      </c>
      <c r="D206" s="98">
        <v>3</v>
      </c>
      <c r="E206" s="424"/>
      <c r="F206" s="102">
        <v>0.66666666666666663</v>
      </c>
      <c r="G206" s="156">
        <v>14</v>
      </c>
      <c r="H206" s="102">
        <v>0.99930555555555556</v>
      </c>
      <c r="I206" s="156">
        <f t="shared" ref="I206:I208" si="27">+G206</f>
        <v>14</v>
      </c>
      <c r="J206" s="102"/>
      <c r="K206" s="172" t="s">
        <v>1872</v>
      </c>
      <c r="L206" s="102"/>
      <c r="M206" s="14" t="s">
        <v>2374</v>
      </c>
      <c r="N206" s="126">
        <f t="shared" ref="N206:N208" si="28">VALUE(DAY(I206)*24*60+VALUE(HOUR(H206)*60+MINUTE(H206)))-SUM(VALUE(DAY(G206)*24*60+VALUE(HOUR(F206)*60+MINUTE(F206))))</f>
        <v>479</v>
      </c>
      <c r="O206" s="89">
        <v>1654</v>
      </c>
      <c r="P206" s="156">
        <f t="shared" ref="P206:P208" si="29">O206*N206</f>
        <v>792266</v>
      </c>
      <c r="Q206" s="89">
        <v>2</v>
      </c>
      <c r="R206" s="101" t="s">
        <v>2434</v>
      </c>
      <c r="S206" s="91">
        <f t="shared" si="26"/>
        <v>1654</v>
      </c>
      <c r="T206" s="91">
        <f t="shared" si="26"/>
        <v>792266</v>
      </c>
      <c r="U206" s="92"/>
      <c r="V206" s="92"/>
      <c r="W206" s="92"/>
      <c r="X206" s="92"/>
      <c r="Y206" s="93"/>
      <c r="Z206" s="94"/>
      <c r="AA206" s="94"/>
    </row>
    <row r="207" spans="1:27" ht="30" customHeight="1" x14ac:dyDescent="0.25">
      <c r="A207" s="89">
        <v>2</v>
      </c>
      <c r="B207" s="425" t="s">
        <v>2375</v>
      </c>
      <c r="C207" s="474" t="s">
        <v>60</v>
      </c>
      <c r="D207" s="98">
        <v>6.1557612695999993</v>
      </c>
      <c r="E207" s="424"/>
      <c r="F207" s="102">
        <v>0.66666666666666663</v>
      </c>
      <c r="G207" s="156">
        <v>14</v>
      </c>
      <c r="H207" s="102">
        <v>0.99930555555555556</v>
      </c>
      <c r="I207" s="156">
        <f t="shared" si="27"/>
        <v>14</v>
      </c>
      <c r="J207" s="102"/>
      <c r="K207" s="172" t="s">
        <v>1872</v>
      </c>
      <c r="L207" s="102"/>
      <c r="M207" s="14" t="s">
        <v>2376</v>
      </c>
      <c r="N207" s="126">
        <f t="shared" si="28"/>
        <v>479</v>
      </c>
      <c r="O207" s="89">
        <v>351</v>
      </c>
      <c r="P207" s="156">
        <f t="shared" si="29"/>
        <v>168129</v>
      </c>
      <c r="Q207" s="89">
        <v>2</v>
      </c>
      <c r="R207" s="101" t="s">
        <v>2500</v>
      </c>
      <c r="S207" s="91">
        <f t="shared" si="26"/>
        <v>351</v>
      </c>
      <c r="T207" s="91">
        <f t="shared" si="26"/>
        <v>168129</v>
      </c>
      <c r="U207" s="92"/>
      <c r="V207" s="92"/>
      <c r="W207" s="92"/>
      <c r="X207" s="92"/>
      <c r="Y207" s="93"/>
      <c r="Z207" s="94"/>
      <c r="AA207" s="94"/>
    </row>
    <row r="208" spans="1:27" ht="30" customHeight="1" x14ac:dyDescent="0.25">
      <c r="A208" s="89">
        <v>3</v>
      </c>
      <c r="B208" s="14" t="s">
        <v>2304</v>
      </c>
      <c r="C208" s="20" t="s">
        <v>60</v>
      </c>
      <c r="D208" s="98">
        <v>1.3583607375058826</v>
      </c>
      <c r="E208" s="424"/>
      <c r="F208" s="102">
        <v>0.66666666666666663</v>
      </c>
      <c r="G208" s="156">
        <v>14</v>
      </c>
      <c r="H208" s="102">
        <v>0.99930555555555556</v>
      </c>
      <c r="I208" s="156">
        <f t="shared" si="27"/>
        <v>14</v>
      </c>
      <c r="J208" s="102"/>
      <c r="K208" s="172" t="s">
        <v>1872</v>
      </c>
      <c r="L208" s="102"/>
      <c r="M208" s="14" t="s">
        <v>2070</v>
      </c>
      <c r="N208" s="126">
        <f t="shared" si="28"/>
        <v>479</v>
      </c>
      <c r="O208" s="89">
        <v>430</v>
      </c>
      <c r="P208" s="156">
        <f t="shared" si="29"/>
        <v>205970</v>
      </c>
      <c r="Q208" s="89">
        <v>2</v>
      </c>
      <c r="R208" s="101" t="s">
        <v>2434</v>
      </c>
      <c r="S208" s="91">
        <f t="shared" si="26"/>
        <v>430</v>
      </c>
      <c r="T208" s="91">
        <f t="shared" si="26"/>
        <v>205970</v>
      </c>
      <c r="U208" s="92"/>
      <c r="V208" s="92"/>
      <c r="W208" s="92"/>
      <c r="X208" s="92"/>
      <c r="Y208" s="93"/>
      <c r="Z208" s="94"/>
      <c r="AA208" s="94"/>
    </row>
    <row r="209" spans="1:27" ht="30" customHeight="1" x14ac:dyDescent="0.25">
      <c r="A209" s="89">
        <v>4</v>
      </c>
      <c r="B209" s="14" t="s">
        <v>2305</v>
      </c>
      <c r="C209" s="20" t="s">
        <v>57</v>
      </c>
      <c r="D209" s="98">
        <v>5.4168151730196072</v>
      </c>
      <c r="E209" s="424"/>
      <c r="F209" s="102">
        <v>0.66666666666666663</v>
      </c>
      <c r="G209" s="156">
        <v>14</v>
      </c>
      <c r="H209" s="102">
        <v>0.99930555555555556</v>
      </c>
      <c r="I209" s="156">
        <f t="shared" si="21"/>
        <v>14</v>
      </c>
      <c r="J209" s="102"/>
      <c r="K209" s="172" t="s">
        <v>1872</v>
      </c>
      <c r="L209" s="102"/>
      <c r="M209" s="14" t="s">
        <v>2071</v>
      </c>
      <c r="N209" s="126">
        <f t="shared" si="22"/>
        <v>479</v>
      </c>
      <c r="O209" s="89">
        <v>2917</v>
      </c>
      <c r="P209" s="156">
        <f t="shared" si="23"/>
        <v>1397243</v>
      </c>
      <c r="Q209" s="89">
        <v>2</v>
      </c>
      <c r="R209" s="101" t="s">
        <v>2435</v>
      </c>
      <c r="S209" s="91">
        <f t="shared" si="26"/>
        <v>2917</v>
      </c>
      <c r="T209" s="91">
        <f t="shared" si="26"/>
        <v>1397243</v>
      </c>
      <c r="U209" s="92"/>
      <c r="V209" s="92"/>
      <c r="W209" s="92"/>
      <c r="X209" s="92"/>
      <c r="Y209" s="93"/>
      <c r="Z209" s="94"/>
      <c r="AA209" s="94"/>
    </row>
    <row r="210" spans="1:27" ht="30" customHeight="1" x14ac:dyDescent="0.25">
      <c r="A210" s="89">
        <v>5</v>
      </c>
      <c r="B210" s="14" t="s">
        <v>2306</v>
      </c>
      <c r="C210" s="20" t="s">
        <v>2073</v>
      </c>
      <c r="D210" s="98">
        <v>4.134507632</v>
      </c>
      <c r="E210" s="424"/>
      <c r="F210" s="102">
        <v>0.66666666666666663</v>
      </c>
      <c r="G210" s="156">
        <v>14</v>
      </c>
      <c r="H210" s="102">
        <v>0.99930555555555556</v>
      </c>
      <c r="I210" s="156">
        <f t="shared" si="21"/>
        <v>14</v>
      </c>
      <c r="J210" s="102"/>
      <c r="K210" s="172" t="s">
        <v>1872</v>
      </c>
      <c r="L210" s="102"/>
      <c r="M210" s="14" t="s">
        <v>2072</v>
      </c>
      <c r="N210" s="126">
        <f t="shared" si="22"/>
        <v>479</v>
      </c>
      <c r="O210" s="89">
        <v>2887</v>
      </c>
      <c r="P210" s="156">
        <f t="shared" si="23"/>
        <v>1382873</v>
      </c>
      <c r="Q210" s="89">
        <v>2</v>
      </c>
      <c r="R210" s="101" t="s">
        <v>2436</v>
      </c>
      <c r="S210" s="91">
        <f t="shared" ref="S210:T227" si="30">O210</f>
        <v>2887</v>
      </c>
      <c r="T210" s="91">
        <f t="shared" si="30"/>
        <v>1382873</v>
      </c>
      <c r="U210" s="92"/>
      <c r="V210" s="92"/>
      <c r="W210" s="92"/>
      <c r="X210" s="92"/>
      <c r="Y210" s="93"/>
      <c r="Z210" s="94"/>
      <c r="AA210" s="94"/>
    </row>
    <row r="211" spans="1:27" ht="30" customHeight="1" x14ac:dyDescent="0.25">
      <c r="A211" s="89">
        <v>6</v>
      </c>
      <c r="B211" s="14" t="s">
        <v>2308</v>
      </c>
      <c r="C211" s="20" t="s">
        <v>61</v>
      </c>
      <c r="D211" s="98">
        <v>9.9210790115294145</v>
      </c>
      <c r="E211" s="424"/>
      <c r="F211" s="102">
        <v>0.66666666666666663</v>
      </c>
      <c r="G211" s="156">
        <v>14</v>
      </c>
      <c r="H211" s="102">
        <v>0.99930555555555556</v>
      </c>
      <c r="I211" s="156">
        <f t="shared" si="21"/>
        <v>14</v>
      </c>
      <c r="J211" s="102"/>
      <c r="K211" s="172" t="s">
        <v>1872</v>
      </c>
      <c r="L211" s="102"/>
      <c r="M211" s="14" t="s">
        <v>2064</v>
      </c>
      <c r="N211" s="126">
        <f t="shared" si="22"/>
        <v>479</v>
      </c>
      <c r="O211" s="89">
        <v>4725</v>
      </c>
      <c r="P211" s="156">
        <f t="shared" si="23"/>
        <v>2263275</v>
      </c>
      <c r="Q211" s="89">
        <v>2</v>
      </c>
      <c r="R211" s="101" t="s">
        <v>2437</v>
      </c>
      <c r="S211" s="91">
        <f t="shared" si="30"/>
        <v>4725</v>
      </c>
      <c r="T211" s="91">
        <f t="shared" si="30"/>
        <v>2263275</v>
      </c>
      <c r="U211" s="92"/>
      <c r="V211" s="92"/>
      <c r="W211" s="92"/>
      <c r="X211" s="92"/>
      <c r="Y211" s="93"/>
      <c r="Z211" s="94"/>
      <c r="AA211" s="94"/>
    </row>
    <row r="212" spans="1:27" ht="48.75" customHeight="1" x14ac:dyDescent="0.25">
      <c r="A212" s="89">
        <v>7</v>
      </c>
      <c r="B212" s="425" t="s">
        <v>2194</v>
      </c>
      <c r="C212" s="474" t="s">
        <v>61</v>
      </c>
      <c r="D212" s="98">
        <v>8</v>
      </c>
      <c r="E212" s="424"/>
      <c r="F212" s="102">
        <v>0.66666666666666663</v>
      </c>
      <c r="G212" s="156">
        <v>14</v>
      </c>
      <c r="H212" s="102">
        <v>0.29166666666666669</v>
      </c>
      <c r="I212" s="156">
        <v>15</v>
      </c>
      <c r="J212" s="102"/>
      <c r="K212" s="172" t="s">
        <v>1872</v>
      </c>
      <c r="L212" s="102"/>
      <c r="M212" s="425" t="s">
        <v>2194</v>
      </c>
      <c r="N212" s="126">
        <f t="shared" si="22"/>
        <v>900</v>
      </c>
      <c r="O212" s="89">
        <v>1</v>
      </c>
      <c r="P212" s="156">
        <f t="shared" si="23"/>
        <v>900</v>
      </c>
      <c r="Q212" s="89">
        <v>2</v>
      </c>
      <c r="R212" s="101" t="s">
        <v>2438</v>
      </c>
      <c r="S212" s="91">
        <f t="shared" si="30"/>
        <v>1</v>
      </c>
      <c r="T212" s="91">
        <f t="shared" si="30"/>
        <v>900</v>
      </c>
      <c r="U212" s="92"/>
      <c r="V212" s="92"/>
      <c r="W212" s="92"/>
      <c r="X212" s="92"/>
      <c r="Y212" s="93"/>
      <c r="Z212" s="94"/>
      <c r="AA212" s="94"/>
    </row>
    <row r="213" spans="1:27" ht="30" customHeight="1" x14ac:dyDescent="0.25">
      <c r="A213" s="89">
        <v>8</v>
      </c>
      <c r="B213" s="14" t="s">
        <v>2309</v>
      </c>
      <c r="C213" s="20" t="s">
        <v>1926</v>
      </c>
      <c r="D213" s="98">
        <v>3.5396196135686284</v>
      </c>
      <c r="E213" s="424"/>
      <c r="F213" s="102">
        <v>0.66666666666666663</v>
      </c>
      <c r="G213" s="156">
        <v>14</v>
      </c>
      <c r="H213" s="102">
        <v>0.99930555555555556</v>
      </c>
      <c r="I213" s="156">
        <f t="shared" ref="I213" si="31">+G213</f>
        <v>14</v>
      </c>
      <c r="J213" s="102"/>
      <c r="K213" s="172" t="s">
        <v>1872</v>
      </c>
      <c r="L213" s="102"/>
      <c r="M213" s="14" t="s">
        <v>2075</v>
      </c>
      <c r="N213" s="126">
        <f t="shared" si="22"/>
        <v>479</v>
      </c>
      <c r="O213" s="89">
        <v>4061</v>
      </c>
      <c r="P213" s="156">
        <f t="shared" si="23"/>
        <v>1945219</v>
      </c>
      <c r="Q213" s="89">
        <v>2</v>
      </c>
      <c r="R213" s="101" t="s">
        <v>2439</v>
      </c>
      <c r="S213" s="91">
        <f t="shared" si="30"/>
        <v>4061</v>
      </c>
      <c r="T213" s="91">
        <f t="shared" si="30"/>
        <v>1945219</v>
      </c>
      <c r="U213" s="92"/>
      <c r="V213" s="92"/>
      <c r="W213" s="92"/>
      <c r="X213" s="92"/>
      <c r="Y213" s="93"/>
      <c r="Z213" s="94"/>
      <c r="AA213" s="94"/>
    </row>
    <row r="214" spans="1:27" ht="30" customHeight="1" x14ac:dyDescent="0.25">
      <c r="A214" s="89">
        <v>9</v>
      </c>
      <c r="B214" s="425" t="s">
        <v>2195</v>
      </c>
      <c r="C214" s="474" t="s">
        <v>63</v>
      </c>
      <c r="D214" s="98">
        <v>3.5666666666666669</v>
      </c>
      <c r="E214" s="424"/>
      <c r="F214" s="102">
        <v>0.66666666666666663</v>
      </c>
      <c r="G214" s="156">
        <v>14</v>
      </c>
      <c r="H214" s="102">
        <v>0.29166666666666669</v>
      </c>
      <c r="I214" s="156">
        <v>15</v>
      </c>
      <c r="J214" s="102"/>
      <c r="K214" s="172" t="s">
        <v>1872</v>
      </c>
      <c r="L214" s="102"/>
      <c r="M214" s="425" t="s">
        <v>2195</v>
      </c>
      <c r="N214" s="126">
        <f t="shared" si="22"/>
        <v>900</v>
      </c>
      <c r="O214" s="89">
        <v>652</v>
      </c>
      <c r="P214" s="156">
        <f t="shared" si="23"/>
        <v>586800</v>
      </c>
      <c r="Q214" s="89">
        <v>2</v>
      </c>
      <c r="R214" s="101" t="s">
        <v>2440</v>
      </c>
      <c r="S214" s="91">
        <f t="shared" si="30"/>
        <v>652</v>
      </c>
      <c r="T214" s="91">
        <f t="shared" si="30"/>
        <v>586800</v>
      </c>
      <c r="U214" s="92"/>
      <c r="V214" s="92"/>
      <c r="W214" s="92"/>
      <c r="X214" s="92"/>
      <c r="Y214" s="93"/>
      <c r="Z214" s="94"/>
      <c r="AA214" s="94"/>
    </row>
    <row r="215" spans="1:27" ht="30" customHeight="1" x14ac:dyDescent="0.25">
      <c r="A215" s="89">
        <v>10</v>
      </c>
      <c r="B215" s="425" t="s">
        <v>2196</v>
      </c>
      <c r="C215" s="474" t="s">
        <v>59</v>
      </c>
      <c r="D215" s="98">
        <v>3</v>
      </c>
      <c r="E215" s="424"/>
      <c r="F215" s="102">
        <v>0.66666666666666663</v>
      </c>
      <c r="G215" s="156">
        <v>14</v>
      </c>
      <c r="H215" s="102">
        <v>0.29166666666666669</v>
      </c>
      <c r="I215" s="156">
        <v>15</v>
      </c>
      <c r="J215" s="102"/>
      <c r="K215" s="172" t="s">
        <v>1872</v>
      </c>
      <c r="L215" s="102"/>
      <c r="M215" s="425" t="s">
        <v>2196</v>
      </c>
      <c r="N215" s="126">
        <f t="shared" si="22"/>
        <v>900</v>
      </c>
      <c r="O215" s="89">
        <v>9</v>
      </c>
      <c r="P215" s="156">
        <f t="shared" si="23"/>
        <v>8100</v>
      </c>
      <c r="Q215" s="89">
        <v>2</v>
      </c>
      <c r="R215" s="101" t="s">
        <v>2441</v>
      </c>
      <c r="S215" s="91">
        <f t="shared" si="30"/>
        <v>9</v>
      </c>
      <c r="T215" s="91">
        <f t="shared" si="30"/>
        <v>8100</v>
      </c>
      <c r="U215" s="92"/>
      <c r="V215" s="92"/>
      <c r="W215" s="92"/>
      <c r="X215" s="92"/>
      <c r="Y215" s="93"/>
      <c r="Z215" s="94"/>
      <c r="AA215" s="94"/>
    </row>
    <row r="216" spans="1:27" ht="30" customHeight="1" x14ac:dyDescent="0.25">
      <c r="A216" s="89">
        <v>11</v>
      </c>
      <c r="B216" s="14" t="s">
        <v>2314</v>
      </c>
      <c r="C216" s="20" t="s">
        <v>62</v>
      </c>
      <c r="D216" s="98">
        <v>4.2738337291764701</v>
      </c>
      <c r="E216" s="424"/>
      <c r="F216" s="102">
        <v>0.66666666666666663</v>
      </c>
      <c r="G216" s="156">
        <v>14</v>
      </c>
      <c r="H216" s="102">
        <v>0.99930555555555556</v>
      </c>
      <c r="I216" s="156">
        <f t="shared" ref="I216" si="32">+G216</f>
        <v>14</v>
      </c>
      <c r="J216" s="102"/>
      <c r="K216" s="172" t="s">
        <v>1872</v>
      </c>
      <c r="L216" s="102"/>
      <c r="M216" s="14" t="s">
        <v>2076</v>
      </c>
      <c r="N216" s="126">
        <f t="shared" si="22"/>
        <v>479</v>
      </c>
      <c r="O216" s="89">
        <v>3390</v>
      </c>
      <c r="P216" s="156">
        <f t="shared" si="23"/>
        <v>1623810</v>
      </c>
      <c r="Q216" s="89">
        <v>2</v>
      </c>
      <c r="R216" s="101" t="s">
        <v>2442</v>
      </c>
      <c r="S216" s="91">
        <f t="shared" si="30"/>
        <v>3390</v>
      </c>
      <c r="T216" s="91">
        <f t="shared" si="30"/>
        <v>1623810</v>
      </c>
      <c r="U216" s="92"/>
      <c r="V216" s="92"/>
      <c r="W216" s="92"/>
      <c r="X216" s="92"/>
      <c r="Y216" s="93"/>
      <c r="Z216" s="94"/>
      <c r="AA216" s="94"/>
    </row>
    <row r="217" spans="1:27" ht="36" customHeight="1" x14ac:dyDescent="0.25">
      <c r="A217" s="89">
        <v>12</v>
      </c>
      <c r="B217" s="14" t="s">
        <v>2371</v>
      </c>
      <c r="C217" s="20" t="s">
        <v>60</v>
      </c>
      <c r="D217" s="98">
        <v>5.604647027638709</v>
      </c>
      <c r="E217" s="424"/>
      <c r="F217" s="102">
        <v>0.66666666666666663</v>
      </c>
      <c r="G217" s="156">
        <v>14</v>
      </c>
      <c r="H217" s="102">
        <v>0.29166666666666669</v>
      </c>
      <c r="I217" s="156">
        <v>15</v>
      </c>
      <c r="J217" s="102"/>
      <c r="K217" s="172" t="s">
        <v>1872</v>
      </c>
      <c r="L217" s="102"/>
      <c r="M217" s="14" t="s">
        <v>2044</v>
      </c>
      <c r="N217" s="126">
        <f t="shared" si="22"/>
        <v>900</v>
      </c>
      <c r="O217" s="89">
        <v>19</v>
      </c>
      <c r="P217" s="156">
        <f t="shared" si="23"/>
        <v>17100</v>
      </c>
      <c r="Q217" s="89">
        <v>2</v>
      </c>
      <c r="R217" s="101" t="s">
        <v>2443</v>
      </c>
      <c r="S217" s="91">
        <f t="shared" si="30"/>
        <v>19</v>
      </c>
      <c r="T217" s="91">
        <f t="shared" si="30"/>
        <v>17100</v>
      </c>
      <c r="U217" s="92"/>
      <c r="V217" s="92"/>
      <c r="W217" s="92"/>
      <c r="X217" s="92"/>
      <c r="Y217" s="93"/>
      <c r="Z217" s="94"/>
      <c r="AA217" s="94"/>
    </row>
    <row r="218" spans="1:27" ht="36" customHeight="1" x14ac:dyDescent="0.25">
      <c r="A218" s="89">
        <v>13</v>
      </c>
      <c r="B218" s="14" t="s">
        <v>2372</v>
      </c>
      <c r="C218" s="20" t="s">
        <v>60</v>
      </c>
      <c r="D218" s="98">
        <v>3.423164554477419</v>
      </c>
      <c r="E218" s="424"/>
      <c r="F218" s="102">
        <v>0.66666666666666663</v>
      </c>
      <c r="G218" s="156">
        <v>14</v>
      </c>
      <c r="H218" s="102">
        <v>0.29166666666666669</v>
      </c>
      <c r="I218" s="156">
        <v>15</v>
      </c>
      <c r="J218" s="102"/>
      <c r="K218" s="172" t="s">
        <v>1872</v>
      </c>
      <c r="L218" s="102"/>
      <c r="M218" s="14" t="s">
        <v>2045</v>
      </c>
      <c r="N218" s="126">
        <f t="shared" si="22"/>
        <v>900</v>
      </c>
      <c r="O218" s="89">
        <v>5</v>
      </c>
      <c r="P218" s="156">
        <f t="shared" si="23"/>
        <v>4500</v>
      </c>
      <c r="Q218" s="89">
        <v>2</v>
      </c>
      <c r="R218" s="101" t="s">
        <v>2443</v>
      </c>
      <c r="S218" s="91">
        <f t="shared" si="30"/>
        <v>5</v>
      </c>
      <c r="T218" s="91">
        <f t="shared" si="30"/>
        <v>4500</v>
      </c>
      <c r="U218" s="92"/>
      <c r="V218" s="92"/>
      <c r="W218" s="92"/>
      <c r="X218" s="92"/>
      <c r="Y218" s="93"/>
      <c r="Z218" s="94"/>
      <c r="AA218" s="94"/>
    </row>
    <row r="219" spans="1:27" ht="30" customHeight="1" x14ac:dyDescent="0.25">
      <c r="A219" s="89">
        <v>14</v>
      </c>
      <c r="B219" s="14" t="s">
        <v>2197</v>
      </c>
      <c r="C219" s="20" t="s">
        <v>60</v>
      </c>
      <c r="D219" s="98">
        <v>7.1507494764666646</v>
      </c>
      <c r="E219" s="424"/>
      <c r="F219" s="102"/>
      <c r="G219" s="156"/>
      <c r="H219" s="102"/>
      <c r="I219" s="156"/>
      <c r="J219" s="102"/>
      <c r="K219" s="172" t="s">
        <v>1872</v>
      </c>
      <c r="L219" s="102"/>
      <c r="M219" s="425" t="s">
        <v>2199</v>
      </c>
      <c r="N219" s="126">
        <f t="shared" si="22"/>
        <v>0</v>
      </c>
      <c r="O219" s="89">
        <v>0</v>
      </c>
      <c r="P219" s="156">
        <f t="shared" si="23"/>
        <v>0</v>
      </c>
      <c r="Q219" s="89">
        <v>2</v>
      </c>
      <c r="R219" s="101" t="s">
        <v>2443</v>
      </c>
      <c r="S219" s="91">
        <f t="shared" si="30"/>
        <v>0</v>
      </c>
      <c r="T219" s="91">
        <f t="shared" si="30"/>
        <v>0</v>
      </c>
      <c r="U219" s="92"/>
      <c r="V219" s="92"/>
      <c r="W219" s="92"/>
      <c r="X219" s="92"/>
      <c r="Y219" s="93"/>
      <c r="Z219" s="94"/>
      <c r="AA219" s="94"/>
    </row>
    <row r="220" spans="1:27" ht="30" customHeight="1" x14ac:dyDescent="0.25">
      <c r="A220" s="89">
        <v>15</v>
      </c>
      <c r="B220" s="14" t="s">
        <v>2373</v>
      </c>
      <c r="C220" s="20" t="s">
        <v>60</v>
      </c>
      <c r="D220" s="98">
        <v>10.342416893548384</v>
      </c>
      <c r="E220" s="424"/>
      <c r="F220" s="102">
        <v>0.66666666666666663</v>
      </c>
      <c r="G220" s="156">
        <v>14</v>
      </c>
      <c r="H220" s="102">
        <v>0.29166666666666669</v>
      </c>
      <c r="I220" s="156">
        <v>15</v>
      </c>
      <c r="J220" s="102"/>
      <c r="K220" s="172" t="s">
        <v>1872</v>
      </c>
      <c r="L220" s="102"/>
      <c r="M220" s="14" t="s">
        <v>2048</v>
      </c>
      <c r="N220" s="126">
        <f t="shared" si="22"/>
        <v>900</v>
      </c>
      <c r="O220" s="89">
        <v>259</v>
      </c>
      <c r="P220" s="156">
        <f t="shared" si="23"/>
        <v>233100</v>
      </c>
      <c r="Q220" s="89">
        <v>2</v>
      </c>
      <c r="R220" s="101" t="s">
        <v>2443</v>
      </c>
      <c r="S220" s="91">
        <f t="shared" si="30"/>
        <v>259</v>
      </c>
      <c r="T220" s="91">
        <f t="shared" si="30"/>
        <v>233100</v>
      </c>
      <c r="U220" s="92"/>
      <c r="V220" s="92"/>
      <c r="W220" s="92"/>
      <c r="X220" s="92"/>
      <c r="Y220" s="93"/>
      <c r="Z220" s="94"/>
      <c r="AA220" s="94"/>
    </row>
    <row r="221" spans="1:27" ht="30" customHeight="1" x14ac:dyDescent="0.25">
      <c r="A221" s="89">
        <v>16</v>
      </c>
      <c r="B221" s="14" t="s">
        <v>2198</v>
      </c>
      <c r="C221" s="20" t="s">
        <v>60</v>
      </c>
      <c r="D221" s="98">
        <v>1.1987902851500001</v>
      </c>
      <c r="E221" s="424"/>
      <c r="F221" s="102"/>
      <c r="G221" s="156"/>
      <c r="H221" s="102"/>
      <c r="I221" s="156"/>
      <c r="J221" s="102"/>
      <c r="K221" s="172" t="s">
        <v>1872</v>
      </c>
      <c r="L221" s="102"/>
      <c r="M221" s="425" t="s">
        <v>2200</v>
      </c>
      <c r="N221" s="126">
        <f t="shared" si="22"/>
        <v>0</v>
      </c>
      <c r="O221" s="89">
        <v>0</v>
      </c>
      <c r="P221" s="156">
        <f t="shared" si="23"/>
        <v>0</v>
      </c>
      <c r="Q221" s="89">
        <v>2</v>
      </c>
      <c r="R221" s="101" t="s">
        <v>2443</v>
      </c>
      <c r="S221" s="91">
        <f t="shared" si="30"/>
        <v>0</v>
      </c>
      <c r="T221" s="91">
        <f t="shared" si="30"/>
        <v>0</v>
      </c>
      <c r="U221" s="92"/>
      <c r="V221" s="92"/>
      <c r="W221" s="92"/>
      <c r="X221" s="92"/>
      <c r="Y221" s="93"/>
      <c r="Z221" s="94"/>
      <c r="AA221" s="94"/>
    </row>
    <row r="222" spans="1:27" ht="30" customHeight="1" x14ac:dyDescent="0.25">
      <c r="A222" s="89">
        <v>17</v>
      </c>
      <c r="B222" s="14" t="s">
        <v>2317</v>
      </c>
      <c r="C222" s="20" t="s">
        <v>60</v>
      </c>
      <c r="D222" s="98">
        <v>6.6622485555268804</v>
      </c>
      <c r="E222" s="424"/>
      <c r="F222" s="102">
        <v>0.66666666666666663</v>
      </c>
      <c r="G222" s="156">
        <v>14</v>
      </c>
      <c r="H222" s="102">
        <v>0.29166666666666669</v>
      </c>
      <c r="I222" s="156">
        <v>15</v>
      </c>
      <c r="J222" s="102"/>
      <c r="K222" s="172" t="s">
        <v>1872</v>
      </c>
      <c r="L222" s="102"/>
      <c r="M222" s="425" t="s">
        <v>2201</v>
      </c>
      <c r="N222" s="126">
        <f t="shared" si="22"/>
        <v>900</v>
      </c>
      <c r="O222" s="89">
        <v>37</v>
      </c>
      <c r="P222" s="156">
        <f t="shared" si="23"/>
        <v>33300</v>
      </c>
      <c r="Q222" s="89">
        <v>2</v>
      </c>
      <c r="R222" s="101" t="s">
        <v>2443</v>
      </c>
      <c r="S222" s="91">
        <f t="shared" si="30"/>
        <v>37</v>
      </c>
      <c r="T222" s="91">
        <f t="shared" si="30"/>
        <v>33300</v>
      </c>
      <c r="U222" s="92"/>
      <c r="V222" s="92"/>
      <c r="W222" s="92"/>
      <c r="X222" s="92"/>
      <c r="Y222" s="93"/>
      <c r="Z222" s="94"/>
      <c r="AA222" s="94"/>
    </row>
    <row r="223" spans="1:27" ht="30" customHeight="1" x14ac:dyDescent="0.25">
      <c r="A223" s="89">
        <v>18</v>
      </c>
      <c r="B223" s="14" t="s">
        <v>2117</v>
      </c>
      <c r="C223" s="20" t="s">
        <v>2088</v>
      </c>
      <c r="D223" s="98">
        <v>10</v>
      </c>
      <c r="E223" s="424"/>
      <c r="F223" s="102"/>
      <c r="G223" s="156"/>
      <c r="H223" s="102"/>
      <c r="I223" s="156"/>
      <c r="J223" s="102"/>
      <c r="K223" s="172" t="s">
        <v>1872</v>
      </c>
      <c r="L223" s="102"/>
      <c r="M223" s="14" t="s">
        <v>2204</v>
      </c>
      <c r="N223" s="126">
        <f t="shared" si="22"/>
        <v>0</v>
      </c>
      <c r="O223" s="89">
        <v>1</v>
      </c>
      <c r="P223" s="156">
        <f t="shared" si="23"/>
        <v>0</v>
      </c>
      <c r="Q223" s="89">
        <v>2</v>
      </c>
      <c r="R223" s="101" t="s">
        <v>2447</v>
      </c>
      <c r="S223" s="91">
        <f t="shared" si="30"/>
        <v>1</v>
      </c>
      <c r="T223" s="91">
        <f t="shared" si="30"/>
        <v>0</v>
      </c>
      <c r="U223" s="92"/>
      <c r="V223" s="92"/>
      <c r="W223" s="92"/>
      <c r="X223" s="92"/>
      <c r="Y223" s="93"/>
      <c r="Z223" s="94"/>
      <c r="AA223" s="94"/>
    </row>
    <row r="224" spans="1:27" ht="30" customHeight="1" x14ac:dyDescent="0.25">
      <c r="A224" s="89">
        <v>19</v>
      </c>
      <c r="B224" s="14" t="s">
        <v>2324</v>
      </c>
      <c r="C224" s="20" t="s">
        <v>2089</v>
      </c>
      <c r="D224" s="98">
        <v>6.4000000000000012</v>
      </c>
      <c r="E224" s="424"/>
      <c r="F224" s="102">
        <v>0.66666666666666663</v>
      </c>
      <c r="G224" s="156">
        <v>14</v>
      </c>
      <c r="H224" s="102">
        <v>0.99930555555555556</v>
      </c>
      <c r="I224" s="156">
        <v>14</v>
      </c>
      <c r="J224" s="102"/>
      <c r="K224" s="172" t="s">
        <v>1872</v>
      </c>
      <c r="L224" s="102"/>
      <c r="M224" s="14" t="s">
        <v>2310</v>
      </c>
      <c r="N224" s="126">
        <f t="shared" si="22"/>
        <v>479</v>
      </c>
      <c r="O224" s="89">
        <v>1</v>
      </c>
      <c r="P224" s="156">
        <f t="shared" si="23"/>
        <v>479</v>
      </c>
      <c r="Q224" s="89">
        <v>2</v>
      </c>
      <c r="R224" s="101" t="s">
        <v>2448</v>
      </c>
      <c r="S224" s="91">
        <f t="shared" si="30"/>
        <v>1</v>
      </c>
      <c r="T224" s="91">
        <f t="shared" si="30"/>
        <v>479</v>
      </c>
      <c r="U224" s="92"/>
      <c r="V224" s="92"/>
      <c r="W224" s="92"/>
      <c r="X224" s="92"/>
      <c r="Y224" s="93"/>
      <c r="Z224" s="94"/>
      <c r="AA224" s="94"/>
    </row>
    <row r="225" spans="1:27" ht="30" customHeight="1" x14ac:dyDescent="0.25">
      <c r="A225" s="89">
        <v>20</v>
      </c>
      <c r="B225" s="14" t="s">
        <v>2325</v>
      </c>
      <c r="C225" s="20" t="s">
        <v>2090</v>
      </c>
      <c r="D225" s="98">
        <v>5.3533505504313723</v>
      </c>
      <c r="E225" s="424"/>
      <c r="F225" s="102">
        <v>0.66666666666666663</v>
      </c>
      <c r="G225" s="156">
        <v>14</v>
      </c>
      <c r="H225" s="102">
        <v>0.99930555555555556</v>
      </c>
      <c r="I225" s="156">
        <v>14</v>
      </c>
      <c r="J225" s="102"/>
      <c r="K225" s="172" t="s">
        <v>1872</v>
      </c>
      <c r="L225" s="102"/>
      <c r="M225" s="14" t="s">
        <v>2311</v>
      </c>
      <c r="N225" s="126">
        <f t="shared" si="22"/>
        <v>479</v>
      </c>
      <c r="O225" s="89">
        <v>2</v>
      </c>
      <c r="P225" s="156">
        <f t="shared" si="23"/>
        <v>958</v>
      </c>
      <c r="Q225" s="89">
        <v>2</v>
      </c>
      <c r="R225" s="101" t="s">
        <v>2449</v>
      </c>
      <c r="S225" s="91">
        <f t="shared" si="30"/>
        <v>2</v>
      </c>
      <c r="T225" s="91">
        <f t="shared" si="30"/>
        <v>958</v>
      </c>
      <c r="U225" s="92"/>
      <c r="V225" s="92"/>
      <c r="W225" s="92"/>
      <c r="X225" s="92"/>
      <c r="Y225" s="93"/>
      <c r="Z225" s="94"/>
      <c r="AA225" s="94"/>
    </row>
    <row r="226" spans="1:27" ht="30" customHeight="1" x14ac:dyDescent="0.25">
      <c r="A226" s="89">
        <v>21</v>
      </c>
      <c r="B226" s="14" t="s">
        <v>2312</v>
      </c>
      <c r="C226" s="20" t="s">
        <v>2091</v>
      </c>
      <c r="D226" s="98">
        <v>5.9408201987833342</v>
      </c>
      <c r="E226" s="424"/>
      <c r="F226" s="102"/>
      <c r="G226" s="156"/>
      <c r="H226" s="102"/>
      <c r="I226" s="156"/>
      <c r="J226" s="102"/>
      <c r="K226" s="172" t="s">
        <v>1872</v>
      </c>
      <c r="L226" s="102"/>
      <c r="M226" s="14" t="s">
        <v>2205</v>
      </c>
      <c r="N226" s="126">
        <f t="shared" si="22"/>
        <v>0</v>
      </c>
      <c r="O226" s="89">
        <v>0</v>
      </c>
      <c r="P226" s="156">
        <f t="shared" si="23"/>
        <v>0</v>
      </c>
      <c r="Q226" s="89">
        <v>2</v>
      </c>
      <c r="R226" s="101" t="s">
        <v>2450</v>
      </c>
      <c r="S226" s="91">
        <f t="shared" si="30"/>
        <v>0</v>
      </c>
      <c r="T226" s="91">
        <f t="shared" si="30"/>
        <v>0</v>
      </c>
      <c r="U226" s="92"/>
      <c r="V226" s="92"/>
      <c r="W226" s="92"/>
      <c r="X226" s="92"/>
      <c r="Y226" s="93"/>
      <c r="Z226" s="94"/>
      <c r="AA226" s="94"/>
    </row>
    <row r="227" spans="1:27" ht="30" customHeight="1" x14ac:dyDescent="0.25">
      <c r="A227" s="89">
        <v>22</v>
      </c>
      <c r="B227" s="14" t="s">
        <v>2381</v>
      </c>
      <c r="C227" s="20" t="s">
        <v>2092</v>
      </c>
      <c r="D227" s="98">
        <v>2.3873020009904762</v>
      </c>
      <c r="E227" s="424"/>
      <c r="F227" s="102">
        <v>0.29166666666666669</v>
      </c>
      <c r="G227" s="156">
        <v>14</v>
      </c>
      <c r="H227" s="102">
        <v>0.99930555555555556</v>
      </c>
      <c r="I227" s="156">
        <v>14</v>
      </c>
      <c r="J227" s="102"/>
      <c r="K227" s="172" t="s">
        <v>1872</v>
      </c>
      <c r="L227" s="102"/>
      <c r="M227" s="14" t="s">
        <v>2313</v>
      </c>
      <c r="N227" s="126">
        <f t="shared" si="22"/>
        <v>1019</v>
      </c>
      <c r="O227" s="89">
        <v>1</v>
      </c>
      <c r="P227" s="156">
        <f t="shared" si="23"/>
        <v>1019</v>
      </c>
      <c r="Q227" s="89">
        <v>2</v>
      </c>
      <c r="R227" s="101" t="s">
        <v>2451</v>
      </c>
      <c r="S227" s="91">
        <f t="shared" si="30"/>
        <v>1</v>
      </c>
      <c r="T227" s="91">
        <f t="shared" si="30"/>
        <v>1019</v>
      </c>
      <c r="U227" s="92"/>
      <c r="V227" s="92"/>
      <c r="W227" s="92"/>
      <c r="X227" s="92"/>
      <c r="Y227" s="93"/>
      <c r="Z227" s="94"/>
      <c r="AA227" s="94"/>
    </row>
    <row r="228" spans="1:27" ht="30" customHeight="1" x14ac:dyDescent="0.25">
      <c r="A228" s="89">
        <v>23</v>
      </c>
      <c r="B228" s="14" t="s">
        <v>2327</v>
      </c>
      <c r="C228" s="20" t="s">
        <v>2097</v>
      </c>
      <c r="D228" s="98">
        <v>0.33333333333333326</v>
      </c>
      <c r="E228" s="424"/>
      <c r="F228" s="102">
        <v>0.66666666666666663</v>
      </c>
      <c r="G228" s="156">
        <v>14</v>
      </c>
      <c r="H228" s="102">
        <v>0.99930555555555556</v>
      </c>
      <c r="I228" s="156">
        <v>14</v>
      </c>
      <c r="J228" s="102"/>
      <c r="K228" s="172" t="s">
        <v>1872</v>
      </c>
      <c r="L228" s="102"/>
      <c r="M228" s="14" t="s">
        <v>2096</v>
      </c>
      <c r="N228" s="126">
        <f t="shared" si="22"/>
        <v>479</v>
      </c>
      <c r="O228" s="89">
        <v>1</v>
      </c>
      <c r="P228" s="156">
        <f t="shared" si="23"/>
        <v>479</v>
      </c>
      <c r="Q228" s="89">
        <v>2</v>
      </c>
      <c r="R228" s="101" t="s">
        <v>2452</v>
      </c>
      <c r="S228" s="91">
        <f t="shared" ref="S228:T230" si="33">O228</f>
        <v>1</v>
      </c>
      <c r="T228" s="91">
        <f t="shared" si="33"/>
        <v>479</v>
      </c>
      <c r="U228" s="92"/>
      <c r="V228" s="92"/>
      <c r="W228" s="92"/>
      <c r="X228" s="92"/>
      <c r="Y228" s="93"/>
      <c r="Z228" s="94"/>
      <c r="AA228" s="94"/>
    </row>
    <row r="229" spans="1:27" ht="30" customHeight="1" x14ac:dyDescent="0.25">
      <c r="A229" s="89">
        <v>24</v>
      </c>
      <c r="B229" s="14" t="s">
        <v>2328</v>
      </c>
      <c r="C229" s="20" t="s">
        <v>2098</v>
      </c>
      <c r="D229" s="98">
        <v>3.6666666666666683</v>
      </c>
      <c r="E229" s="424"/>
      <c r="F229" s="102">
        <v>0.29166666666666669</v>
      </c>
      <c r="G229" s="156">
        <v>14</v>
      </c>
      <c r="H229" s="102">
        <v>0.29166666666666669</v>
      </c>
      <c r="I229" s="156">
        <v>15</v>
      </c>
      <c r="J229" s="102"/>
      <c r="K229" s="172" t="s">
        <v>1872</v>
      </c>
      <c r="L229" s="102"/>
      <c r="M229" s="14" t="s">
        <v>1941</v>
      </c>
      <c r="N229" s="126">
        <f t="shared" si="22"/>
        <v>1440</v>
      </c>
      <c r="O229" s="89">
        <v>1</v>
      </c>
      <c r="P229" s="156">
        <f t="shared" si="23"/>
        <v>1440</v>
      </c>
      <c r="Q229" s="89">
        <v>2</v>
      </c>
      <c r="R229" s="101" t="s">
        <v>2098</v>
      </c>
      <c r="S229" s="91">
        <f t="shared" si="33"/>
        <v>1</v>
      </c>
      <c r="T229" s="91">
        <f t="shared" si="33"/>
        <v>1440</v>
      </c>
      <c r="U229" s="92"/>
      <c r="V229" s="92"/>
      <c r="W229" s="92"/>
      <c r="X229" s="92"/>
      <c r="Y229" s="93"/>
      <c r="Z229" s="94"/>
      <c r="AA229" s="94"/>
    </row>
    <row r="230" spans="1:27" s="94" customFormat="1" ht="30.75" customHeight="1" x14ac:dyDescent="0.2">
      <c r="A230" s="255"/>
      <c r="B230" s="506" t="s">
        <v>1865</v>
      </c>
      <c r="C230" s="446"/>
      <c r="D230" s="447">
        <f>SUM(D206:D229)</f>
        <v>120.83013337607991</v>
      </c>
      <c r="E230" s="448"/>
      <c r="F230" s="169"/>
      <c r="G230" s="258"/>
      <c r="H230" s="169"/>
      <c r="I230" s="258"/>
      <c r="J230" s="169"/>
      <c r="K230" s="449"/>
      <c r="L230" s="169"/>
      <c r="M230" s="449"/>
      <c r="N230" s="450"/>
      <c r="O230" s="255"/>
      <c r="P230" s="258"/>
      <c r="Q230" s="255"/>
      <c r="R230" s="90"/>
      <c r="S230" s="91">
        <f t="shared" si="33"/>
        <v>0</v>
      </c>
      <c r="T230" s="91">
        <f t="shared" si="33"/>
        <v>0</v>
      </c>
      <c r="U230" s="91"/>
      <c r="V230" s="91"/>
      <c r="W230" s="91"/>
      <c r="X230" s="91"/>
      <c r="Y230" s="263"/>
    </row>
    <row r="231" spans="1:27" ht="27.75" customHeight="1" x14ac:dyDescent="0.25">
      <c r="A231" s="701" t="s">
        <v>2218</v>
      </c>
      <c r="B231" s="702"/>
      <c r="C231" s="702"/>
      <c r="D231" s="702"/>
      <c r="E231" s="702"/>
      <c r="F231" s="702"/>
      <c r="G231" s="702"/>
      <c r="H231" s="702"/>
      <c r="I231" s="702"/>
      <c r="J231" s="702"/>
      <c r="K231" s="702"/>
      <c r="L231" s="702"/>
      <c r="M231" s="702"/>
      <c r="N231" s="702"/>
      <c r="O231" s="702"/>
      <c r="P231" s="702"/>
      <c r="Q231" s="703"/>
      <c r="S231" s="91"/>
      <c r="T231" s="91"/>
      <c r="U231" s="91"/>
      <c r="V231" s="92"/>
      <c r="W231" s="92"/>
      <c r="X231" s="92"/>
      <c r="Y231" s="93"/>
      <c r="Z231" s="94"/>
      <c r="AA231" s="94"/>
    </row>
    <row r="232" spans="1:27" ht="63" customHeight="1" x14ac:dyDescent="0.25">
      <c r="A232" s="255">
        <v>1</v>
      </c>
      <c r="B232" s="168" t="s">
        <v>147</v>
      </c>
      <c r="C232" s="89" t="s">
        <v>148</v>
      </c>
      <c r="D232" s="89">
        <v>25</v>
      </c>
      <c r="E232" s="169">
        <v>0.47916666666666669</v>
      </c>
      <c r="F232" s="102">
        <v>0.29166666666666669</v>
      </c>
      <c r="G232" s="156">
        <v>15</v>
      </c>
      <c r="H232" s="102">
        <v>4.1666666666666664E-2</v>
      </c>
      <c r="I232" s="156">
        <v>16</v>
      </c>
      <c r="J232" s="168"/>
      <c r="K232" s="165" t="s">
        <v>150</v>
      </c>
      <c r="L232" s="170"/>
      <c r="M232" s="158"/>
      <c r="N232" s="158"/>
      <c r="O232" s="158"/>
      <c r="P232" s="89"/>
      <c r="Q232" s="89"/>
      <c r="S232" s="91"/>
      <c r="T232" s="91"/>
      <c r="U232" s="91"/>
      <c r="V232" s="92"/>
      <c r="W232" s="92"/>
      <c r="X232" s="92"/>
      <c r="Y232" s="93"/>
      <c r="Z232" s="94"/>
      <c r="AA232" s="94"/>
    </row>
    <row r="233" spans="1:27" ht="30.75" customHeight="1" x14ac:dyDescent="0.25">
      <c r="A233" s="255">
        <v>2</v>
      </c>
      <c r="B233" s="698" t="s">
        <v>2152</v>
      </c>
      <c r="C233" s="699"/>
      <c r="D233" s="699"/>
      <c r="E233" s="699"/>
      <c r="F233" s="699"/>
      <c r="G233" s="699"/>
      <c r="H233" s="699"/>
      <c r="I233" s="699"/>
      <c r="J233" s="699"/>
      <c r="K233" s="699"/>
      <c r="L233" s="699"/>
      <c r="M233" s="699"/>
      <c r="N233" s="699"/>
      <c r="O233" s="699"/>
      <c r="P233" s="699"/>
      <c r="Q233" s="700"/>
      <c r="S233" s="91"/>
      <c r="T233" s="91"/>
      <c r="U233" s="91"/>
      <c r="V233" s="92"/>
      <c r="W233" s="92"/>
      <c r="X233" s="92"/>
      <c r="Y233" s="93"/>
      <c r="Z233" s="94"/>
      <c r="AA233" s="94"/>
    </row>
    <row r="234" spans="1:27" ht="27.75" customHeight="1" x14ac:dyDescent="0.25">
      <c r="A234" s="701" t="s">
        <v>2219</v>
      </c>
      <c r="B234" s="702"/>
      <c r="C234" s="702"/>
      <c r="D234" s="702"/>
      <c r="E234" s="702"/>
      <c r="F234" s="702"/>
      <c r="G234" s="702"/>
      <c r="H234" s="702"/>
      <c r="I234" s="702"/>
      <c r="J234" s="702"/>
      <c r="K234" s="702"/>
      <c r="L234" s="702"/>
      <c r="M234" s="702"/>
      <c r="N234" s="702"/>
      <c r="O234" s="702"/>
      <c r="P234" s="702"/>
      <c r="Q234" s="703"/>
      <c r="S234" s="91"/>
      <c r="T234" s="91"/>
      <c r="U234" s="91"/>
      <c r="V234" s="92"/>
      <c r="W234" s="92"/>
      <c r="X234" s="92"/>
      <c r="Y234" s="93"/>
      <c r="Z234" s="94"/>
      <c r="AA234" s="94"/>
    </row>
    <row r="235" spans="1:27" ht="25.5" customHeight="1" x14ac:dyDescent="0.25">
      <c r="A235" s="89">
        <v>1</v>
      </c>
      <c r="B235" s="14" t="s">
        <v>2334</v>
      </c>
      <c r="C235" s="20" t="s">
        <v>60</v>
      </c>
      <c r="D235" s="98">
        <v>2.1896511418666664</v>
      </c>
      <c r="E235" s="424"/>
      <c r="F235" s="102">
        <v>0.3125</v>
      </c>
      <c r="G235" s="156">
        <v>15</v>
      </c>
      <c r="H235" s="102">
        <v>0.5</v>
      </c>
      <c r="I235" s="156">
        <f t="shared" ref="I235:I271" si="34">+G235</f>
        <v>15</v>
      </c>
      <c r="J235" s="451"/>
      <c r="K235" s="172" t="s">
        <v>1872</v>
      </c>
      <c r="L235" s="453"/>
      <c r="M235" s="14" t="s">
        <v>1978</v>
      </c>
      <c r="N235" s="455">
        <f t="shared" ref="N235:N291" si="35">VALUE(DAY(I235)*24*60+VALUE(HOUR(H235)*60+MINUTE(H235)))-SUM(VALUE(DAY(G235)*24*60+VALUE(HOUR(F235)*60+MINUTE(F235))))</f>
        <v>270</v>
      </c>
      <c r="O235" s="193">
        <v>2390</v>
      </c>
      <c r="P235" s="454">
        <f t="shared" ref="P235:P291" si="36">O235*N235</f>
        <v>645300</v>
      </c>
      <c r="Q235" s="89">
        <v>2</v>
      </c>
      <c r="R235" s="89" t="s">
        <v>2454</v>
      </c>
      <c r="S235" s="91">
        <f t="shared" ref="S235:T236" si="37">O235</f>
        <v>2390</v>
      </c>
      <c r="T235" s="91">
        <f t="shared" si="37"/>
        <v>645300</v>
      </c>
      <c r="U235" s="92"/>
      <c r="V235" s="92"/>
      <c r="W235" s="92"/>
      <c r="X235" s="92"/>
      <c r="Y235" s="93"/>
      <c r="Z235" s="94"/>
      <c r="AA235" s="94"/>
    </row>
    <row r="236" spans="1:27" ht="25.5" customHeight="1" x14ac:dyDescent="0.25">
      <c r="A236" s="89">
        <v>2</v>
      </c>
      <c r="B236" s="14" t="s">
        <v>2335</v>
      </c>
      <c r="C236" s="20" t="s">
        <v>60</v>
      </c>
      <c r="D236" s="98">
        <v>0.82177312120000001</v>
      </c>
      <c r="E236" s="424"/>
      <c r="F236" s="102">
        <v>0.3125</v>
      </c>
      <c r="G236" s="156">
        <v>15</v>
      </c>
      <c r="H236" s="102">
        <v>0.5</v>
      </c>
      <c r="I236" s="156">
        <f t="shared" si="34"/>
        <v>15</v>
      </c>
      <c r="J236" s="451"/>
      <c r="K236" s="172" t="s">
        <v>1872</v>
      </c>
      <c r="L236" s="453"/>
      <c r="M236" s="14" t="s">
        <v>1999</v>
      </c>
      <c r="N236" s="455">
        <f t="shared" si="35"/>
        <v>270</v>
      </c>
      <c r="O236" s="193">
        <v>1173</v>
      </c>
      <c r="P236" s="454">
        <f t="shared" si="36"/>
        <v>316710</v>
      </c>
      <c r="Q236" s="89">
        <v>2</v>
      </c>
      <c r="R236" s="89" t="s">
        <v>2455</v>
      </c>
      <c r="S236" s="91">
        <f t="shared" si="37"/>
        <v>1173</v>
      </c>
      <c r="T236" s="91">
        <f t="shared" si="37"/>
        <v>316710</v>
      </c>
      <c r="U236" s="92"/>
      <c r="V236" s="92"/>
      <c r="W236" s="92"/>
      <c r="X236" s="92"/>
      <c r="Y236" s="93"/>
      <c r="Z236" s="94"/>
      <c r="AA236" s="94"/>
    </row>
    <row r="237" spans="1:27" ht="25.5" customHeight="1" x14ac:dyDescent="0.25">
      <c r="A237" s="89">
        <v>3</v>
      </c>
      <c r="B237" s="14" t="s">
        <v>2336</v>
      </c>
      <c r="C237" s="20" t="s">
        <v>60</v>
      </c>
      <c r="D237" s="98">
        <v>1.7034615793600001</v>
      </c>
      <c r="E237" s="424"/>
      <c r="F237" s="102">
        <v>0.3125</v>
      </c>
      <c r="G237" s="156">
        <v>15</v>
      </c>
      <c r="H237" s="102">
        <v>0.5</v>
      </c>
      <c r="I237" s="156">
        <f t="shared" si="34"/>
        <v>15</v>
      </c>
      <c r="J237" s="102"/>
      <c r="K237" s="172" t="s">
        <v>1872</v>
      </c>
      <c r="L237" s="102"/>
      <c r="M237" s="14" t="s">
        <v>2000</v>
      </c>
      <c r="N237" s="126">
        <f t="shared" si="35"/>
        <v>270</v>
      </c>
      <c r="O237" s="89">
        <v>1986</v>
      </c>
      <c r="P237" s="156">
        <f t="shared" si="36"/>
        <v>536220</v>
      </c>
      <c r="Q237" s="89">
        <v>2</v>
      </c>
      <c r="R237" s="89" t="s">
        <v>2456</v>
      </c>
      <c r="S237" s="91">
        <f>O237</f>
        <v>1986</v>
      </c>
      <c r="T237" s="91">
        <f>P237</f>
        <v>536220</v>
      </c>
      <c r="U237" s="92"/>
      <c r="V237" s="92"/>
      <c r="W237" s="92"/>
      <c r="X237" s="92"/>
      <c r="Y237" s="93"/>
      <c r="Z237" s="94"/>
      <c r="AA237" s="94"/>
    </row>
    <row r="238" spans="1:27" ht="25.5" customHeight="1" x14ac:dyDescent="0.25">
      <c r="A238" s="89">
        <v>4</v>
      </c>
      <c r="B238" s="14" t="s">
        <v>2337</v>
      </c>
      <c r="C238" s="20" t="s">
        <v>60</v>
      </c>
      <c r="D238" s="98">
        <v>9.3106160945454537</v>
      </c>
      <c r="E238" s="424"/>
      <c r="F238" s="102">
        <v>0.41666666666666669</v>
      </c>
      <c r="G238" s="156">
        <v>15</v>
      </c>
      <c r="H238" s="102">
        <v>0.625</v>
      </c>
      <c r="I238" s="156">
        <f t="shared" si="34"/>
        <v>15</v>
      </c>
      <c r="J238" s="102"/>
      <c r="K238" s="172" t="s">
        <v>1872</v>
      </c>
      <c r="L238" s="102"/>
      <c r="M238" s="14" t="s">
        <v>2120</v>
      </c>
      <c r="N238" s="126">
        <f t="shared" si="35"/>
        <v>300</v>
      </c>
      <c r="O238" s="89">
        <v>2285</v>
      </c>
      <c r="P238" s="156">
        <f t="shared" si="36"/>
        <v>685500</v>
      </c>
      <c r="Q238" s="89">
        <v>2</v>
      </c>
      <c r="R238" s="89" t="s">
        <v>2457</v>
      </c>
      <c r="S238" s="91">
        <f>O238</f>
        <v>2285</v>
      </c>
      <c r="T238" s="91">
        <f>P238</f>
        <v>685500</v>
      </c>
      <c r="U238" s="92"/>
      <c r="V238" s="92"/>
      <c r="W238" s="92"/>
      <c r="X238" s="92"/>
      <c r="Y238" s="93"/>
      <c r="Z238" s="94"/>
      <c r="AA238" s="94"/>
    </row>
    <row r="239" spans="1:27" ht="70.5" customHeight="1" x14ac:dyDescent="0.25">
      <c r="A239" s="89">
        <v>5</v>
      </c>
      <c r="B239" s="14" t="s">
        <v>2135</v>
      </c>
      <c r="C239" s="20" t="s">
        <v>60</v>
      </c>
      <c r="D239" s="98">
        <v>2.4482230059200001</v>
      </c>
      <c r="E239" s="424"/>
      <c r="F239" s="102">
        <v>0.3125</v>
      </c>
      <c r="G239" s="156">
        <v>15</v>
      </c>
      <c r="H239" s="102">
        <v>0.5</v>
      </c>
      <c r="I239" s="156">
        <f t="shared" si="34"/>
        <v>15</v>
      </c>
      <c r="J239" s="451"/>
      <c r="K239" s="172" t="s">
        <v>1872</v>
      </c>
      <c r="L239" s="453"/>
      <c r="M239" s="14" t="s">
        <v>2183</v>
      </c>
      <c r="N239" s="455">
        <f t="shared" si="35"/>
        <v>270</v>
      </c>
      <c r="O239" s="193">
        <v>0</v>
      </c>
      <c r="P239" s="454">
        <f t="shared" si="36"/>
        <v>0</v>
      </c>
      <c r="Q239" s="89">
        <v>2</v>
      </c>
      <c r="R239" s="89" t="s">
        <v>2458</v>
      </c>
      <c r="S239" s="91">
        <f t="shared" ref="S239:T254" si="38">O239</f>
        <v>0</v>
      </c>
      <c r="T239" s="91">
        <f t="shared" si="38"/>
        <v>0</v>
      </c>
      <c r="U239" s="92"/>
      <c r="V239" s="92"/>
      <c r="W239" s="92"/>
      <c r="X239" s="92"/>
      <c r="Y239" s="93"/>
      <c r="Z239" s="94"/>
      <c r="AA239" s="94"/>
    </row>
    <row r="240" spans="1:27" ht="30" customHeight="1" x14ac:dyDescent="0.25">
      <c r="A240" s="89">
        <v>6</v>
      </c>
      <c r="B240" s="14" t="s">
        <v>2209</v>
      </c>
      <c r="C240" s="20" t="s">
        <v>60</v>
      </c>
      <c r="D240" s="98">
        <v>5.0999999999999996</v>
      </c>
      <c r="E240" s="424"/>
      <c r="F240" s="102">
        <v>0.41666666666666669</v>
      </c>
      <c r="G240" s="156">
        <v>15</v>
      </c>
      <c r="H240" s="102">
        <v>0.66666666666666663</v>
      </c>
      <c r="I240" s="156">
        <f t="shared" si="34"/>
        <v>15</v>
      </c>
      <c r="J240" s="102"/>
      <c r="K240" s="172" t="s">
        <v>1872</v>
      </c>
      <c r="L240" s="102"/>
      <c r="M240" s="14" t="s">
        <v>2183</v>
      </c>
      <c r="N240" s="126">
        <f t="shared" si="35"/>
        <v>360</v>
      </c>
      <c r="O240" s="89">
        <v>0</v>
      </c>
      <c r="P240" s="156">
        <f t="shared" si="36"/>
        <v>0</v>
      </c>
      <c r="Q240" s="89">
        <v>2</v>
      </c>
      <c r="R240" s="89" t="s">
        <v>2459</v>
      </c>
      <c r="S240" s="91">
        <f t="shared" si="38"/>
        <v>0</v>
      </c>
      <c r="T240" s="91">
        <f t="shared" si="38"/>
        <v>0</v>
      </c>
      <c r="U240" s="92"/>
      <c r="V240" s="92"/>
      <c r="W240" s="92"/>
      <c r="X240" s="92"/>
      <c r="Y240" s="93"/>
      <c r="Z240" s="94"/>
      <c r="AA240" s="94"/>
    </row>
    <row r="241" spans="1:27" ht="30" customHeight="1" x14ac:dyDescent="0.25">
      <c r="A241" s="89">
        <v>7</v>
      </c>
      <c r="B241" s="425" t="s">
        <v>2339</v>
      </c>
      <c r="C241" s="474" t="s">
        <v>60</v>
      </c>
      <c r="D241" s="98">
        <v>3.9</v>
      </c>
      <c r="E241" s="424"/>
      <c r="F241" s="102">
        <v>0.41666666666666669</v>
      </c>
      <c r="G241" s="156">
        <v>15</v>
      </c>
      <c r="H241" s="102">
        <v>0.66666666666666663</v>
      </c>
      <c r="I241" s="156">
        <f t="shared" si="34"/>
        <v>15</v>
      </c>
      <c r="J241" s="102"/>
      <c r="K241" s="172" t="s">
        <v>1872</v>
      </c>
      <c r="L241" s="102"/>
      <c r="M241" s="425" t="s">
        <v>2210</v>
      </c>
      <c r="N241" s="126">
        <f t="shared" si="35"/>
        <v>360</v>
      </c>
      <c r="O241" s="89">
        <v>2512</v>
      </c>
      <c r="P241" s="156">
        <f t="shared" si="36"/>
        <v>904320</v>
      </c>
      <c r="Q241" s="89">
        <v>2</v>
      </c>
      <c r="R241" s="89" t="s">
        <v>2460</v>
      </c>
      <c r="S241" s="91">
        <f t="shared" si="38"/>
        <v>2512</v>
      </c>
      <c r="T241" s="91">
        <f t="shared" si="38"/>
        <v>904320</v>
      </c>
      <c r="U241" s="92"/>
      <c r="V241" s="92"/>
      <c r="W241" s="92"/>
      <c r="X241" s="92"/>
      <c r="Y241" s="93"/>
      <c r="Z241" s="94"/>
      <c r="AA241" s="94"/>
    </row>
    <row r="242" spans="1:27" ht="34.5" customHeight="1" x14ac:dyDescent="0.25">
      <c r="A242" s="89">
        <v>8</v>
      </c>
      <c r="B242" s="14" t="s">
        <v>2338</v>
      </c>
      <c r="C242" s="20" t="s">
        <v>2244</v>
      </c>
      <c r="D242" s="98">
        <v>7.9783981440740757</v>
      </c>
      <c r="E242" s="424"/>
      <c r="F242" s="102">
        <v>0.3125</v>
      </c>
      <c r="G242" s="156">
        <v>15</v>
      </c>
      <c r="H242" s="102">
        <v>0.66666666666666663</v>
      </c>
      <c r="I242" s="156">
        <f t="shared" si="34"/>
        <v>15</v>
      </c>
      <c r="J242" s="102"/>
      <c r="K242" s="172" t="s">
        <v>1872</v>
      </c>
      <c r="L242" s="102"/>
      <c r="M242" s="14" t="s">
        <v>2027</v>
      </c>
      <c r="N242" s="126">
        <f t="shared" si="35"/>
        <v>510</v>
      </c>
      <c r="O242" s="89">
        <v>14253</v>
      </c>
      <c r="P242" s="156">
        <f t="shared" si="36"/>
        <v>7269030</v>
      </c>
      <c r="Q242" s="89">
        <v>2</v>
      </c>
      <c r="R242" s="89" t="s">
        <v>2461</v>
      </c>
      <c r="S242" s="91">
        <f t="shared" si="38"/>
        <v>14253</v>
      </c>
      <c r="T242" s="91">
        <f t="shared" si="38"/>
        <v>7269030</v>
      </c>
      <c r="U242" s="92"/>
      <c r="V242" s="92"/>
      <c r="W242" s="92"/>
      <c r="X242" s="92"/>
      <c r="Y242" s="93"/>
      <c r="Z242" s="94"/>
      <c r="AA242" s="94"/>
    </row>
    <row r="243" spans="1:27" ht="34.5" customHeight="1" x14ac:dyDescent="0.25">
      <c r="A243" s="89">
        <v>9</v>
      </c>
      <c r="B243" s="14" t="s">
        <v>2340</v>
      </c>
      <c r="C243" s="20" t="s">
        <v>2023</v>
      </c>
      <c r="D243" s="98">
        <v>12.429947101333333</v>
      </c>
      <c r="E243" s="424"/>
      <c r="F243" s="102">
        <v>0.3125</v>
      </c>
      <c r="G243" s="156">
        <v>15</v>
      </c>
      <c r="H243" s="102">
        <v>0.66666666666666663</v>
      </c>
      <c r="I243" s="156">
        <f t="shared" si="34"/>
        <v>15</v>
      </c>
      <c r="J243" s="102"/>
      <c r="K243" s="172" t="s">
        <v>1872</v>
      </c>
      <c r="L243" s="102"/>
      <c r="M243" s="14" t="s">
        <v>2001</v>
      </c>
      <c r="N243" s="126">
        <f t="shared" si="35"/>
        <v>510</v>
      </c>
      <c r="O243" s="89">
        <v>12799</v>
      </c>
      <c r="P243" s="156">
        <f t="shared" si="36"/>
        <v>6527490</v>
      </c>
      <c r="Q243" s="89">
        <v>2</v>
      </c>
      <c r="R243" s="89" t="s">
        <v>2462</v>
      </c>
      <c r="S243" s="91">
        <f t="shared" si="38"/>
        <v>12799</v>
      </c>
      <c r="T243" s="91">
        <f t="shared" si="38"/>
        <v>6527490</v>
      </c>
      <c r="U243" s="92"/>
      <c r="V243" s="92"/>
      <c r="W243" s="92"/>
      <c r="X243" s="92"/>
      <c r="Y243" s="93"/>
      <c r="Z243" s="94"/>
      <c r="AA243" s="94"/>
    </row>
    <row r="244" spans="1:27" ht="34.5" customHeight="1" x14ac:dyDescent="0.25">
      <c r="A244" s="89">
        <v>10</v>
      </c>
      <c r="B244" s="14" t="s">
        <v>2341</v>
      </c>
      <c r="C244" s="20" t="s">
        <v>1</v>
      </c>
      <c r="D244" s="98">
        <v>2.4809788756078426</v>
      </c>
      <c r="E244" s="424"/>
      <c r="F244" s="102">
        <v>0.3125</v>
      </c>
      <c r="G244" s="156">
        <v>15</v>
      </c>
      <c r="H244" s="102">
        <v>0.66666666666666663</v>
      </c>
      <c r="I244" s="156">
        <f t="shared" si="34"/>
        <v>15</v>
      </c>
      <c r="J244" s="102"/>
      <c r="K244" s="172" t="s">
        <v>1872</v>
      </c>
      <c r="L244" s="102"/>
      <c r="M244" s="14" t="s">
        <v>2003</v>
      </c>
      <c r="N244" s="126">
        <f t="shared" si="35"/>
        <v>510</v>
      </c>
      <c r="O244" s="89">
        <v>4381</v>
      </c>
      <c r="P244" s="156">
        <f t="shared" si="36"/>
        <v>2234310</v>
      </c>
      <c r="Q244" s="89">
        <v>2</v>
      </c>
      <c r="R244" s="474" t="s">
        <v>2463</v>
      </c>
      <c r="S244" s="91">
        <f t="shared" si="38"/>
        <v>4381</v>
      </c>
      <c r="T244" s="91">
        <f t="shared" si="38"/>
        <v>2234310</v>
      </c>
      <c r="U244" s="92"/>
      <c r="V244" s="92"/>
      <c r="W244" s="92"/>
      <c r="X244" s="92"/>
      <c r="Y244" s="93"/>
      <c r="Z244" s="94"/>
      <c r="AA244" s="94"/>
    </row>
    <row r="245" spans="1:27" ht="34.5" customHeight="1" x14ac:dyDescent="0.25">
      <c r="A245" s="89">
        <v>11</v>
      </c>
      <c r="B245" s="14" t="s">
        <v>2342</v>
      </c>
      <c r="C245" s="20" t="s">
        <v>1</v>
      </c>
      <c r="D245" s="98">
        <v>1.0179300155789472</v>
      </c>
      <c r="E245" s="424"/>
      <c r="F245" s="102">
        <v>0.3125</v>
      </c>
      <c r="G245" s="156">
        <v>15</v>
      </c>
      <c r="H245" s="102">
        <v>0.99930555555555556</v>
      </c>
      <c r="I245" s="156">
        <f t="shared" si="34"/>
        <v>15</v>
      </c>
      <c r="J245" s="102"/>
      <c r="K245" s="172" t="s">
        <v>1872</v>
      </c>
      <c r="L245" s="102"/>
      <c r="M245" s="14" t="s">
        <v>1993</v>
      </c>
      <c r="N245" s="126">
        <f t="shared" si="35"/>
        <v>989</v>
      </c>
      <c r="O245" s="89">
        <v>1289</v>
      </c>
      <c r="P245" s="156">
        <f t="shared" si="36"/>
        <v>1274821</v>
      </c>
      <c r="Q245" s="89">
        <v>2</v>
      </c>
      <c r="R245" s="89" t="s">
        <v>2464</v>
      </c>
      <c r="S245" s="91">
        <f t="shared" si="38"/>
        <v>1289</v>
      </c>
      <c r="T245" s="91">
        <f t="shared" si="38"/>
        <v>1274821</v>
      </c>
      <c r="U245" s="92"/>
      <c r="V245" s="92"/>
      <c r="W245" s="92"/>
      <c r="X245" s="92"/>
      <c r="Y245" s="93"/>
      <c r="Z245" s="94"/>
      <c r="AA245" s="94"/>
    </row>
    <row r="246" spans="1:27" ht="34.5" customHeight="1" x14ac:dyDescent="0.25">
      <c r="A246" s="89">
        <v>12</v>
      </c>
      <c r="B246" s="14" t="s">
        <v>2343</v>
      </c>
      <c r="C246" s="20" t="s">
        <v>1</v>
      </c>
      <c r="D246" s="98">
        <v>2.6582022096470586</v>
      </c>
      <c r="E246" s="424"/>
      <c r="F246" s="102">
        <v>0.3125</v>
      </c>
      <c r="G246" s="156">
        <v>15</v>
      </c>
      <c r="H246" s="102">
        <v>0.99930555555555556</v>
      </c>
      <c r="I246" s="156">
        <f t="shared" si="34"/>
        <v>15</v>
      </c>
      <c r="J246" s="102"/>
      <c r="K246" s="172" t="s">
        <v>1872</v>
      </c>
      <c r="L246" s="102"/>
      <c r="M246" s="14" t="s">
        <v>2002</v>
      </c>
      <c r="N246" s="126">
        <f t="shared" si="35"/>
        <v>989</v>
      </c>
      <c r="O246" s="89">
        <v>3105</v>
      </c>
      <c r="P246" s="156">
        <f t="shared" si="36"/>
        <v>3070845</v>
      </c>
      <c r="Q246" s="89">
        <v>2</v>
      </c>
      <c r="R246" s="89" t="s">
        <v>2465</v>
      </c>
      <c r="S246" s="91">
        <f t="shared" si="38"/>
        <v>3105</v>
      </c>
      <c r="T246" s="91">
        <f t="shared" si="38"/>
        <v>3070845</v>
      </c>
      <c r="U246" s="92"/>
      <c r="V246" s="92"/>
      <c r="W246" s="92"/>
      <c r="X246" s="92"/>
      <c r="Y246" s="93"/>
      <c r="Z246" s="94"/>
      <c r="AA246" s="94"/>
    </row>
    <row r="247" spans="1:27" ht="34.5" customHeight="1" x14ac:dyDescent="0.25">
      <c r="A247" s="89">
        <v>13</v>
      </c>
      <c r="B247" s="14" t="s">
        <v>2344</v>
      </c>
      <c r="C247" s="20" t="s">
        <v>1</v>
      </c>
      <c r="D247" s="98">
        <v>2.5837584706666665</v>
      </c>
      <c r="E247" s="424"/>
      <c r="F247" s="102">
        <v>0.3125</v>
      </c>
      <c r="G247" s="156">
        <v>15</v>
      </c>
      <c r="H247" s="102">
        <v>0.5</v>
      </c>
      <c r="I247" s="156">
        <f t="shared" si="34"/>
        <v>15</v>
      </c>
      <c r="J247" s="451"/>
      <c r="K247" s="172" t="s">
        <v>1872</v>
      </c>
      <c r="L247" s="453"/>
      <c r="M247" s="14" t="s">
        <v>2011</v>
      </c>
      <c r="N247" s="455">
        <f t="shared" si="35"/>
        <v>270</v>
      </c>
      <c r="O247" s="193">
        <v>4020</v>
      </c>
      <c r="P247" s="454">
        <f t="shared" si="36"/>
        <v>1085400</v>
      </c>
      <c r="Q247" s="89">
        <v>2</v>
      </c>
      <c r="R247" s="89" t="s">
        <v>2466</v>
      </c>
      <c r="S247" s="91">
        <f t="shared" si="38"/>
        <v>4020</v>
      </c>
      <c r="T247" s="91">
        <f t="shared" si="38"/>
        <v>1085400</v>
      </c>
      <c r="U247" s="92"/>
      <c r="V247" s="92"/>
      <c r="W247" s="92"/>
      <c r="X247" s="92"/>
      <c r="Y247" s="93"/>
      <c r="Z247" s="94"/>
      <c r="AA247" s="94"/>
    </row>
    <row r="248" spans="1:27" ht="34.5" customHeight="1" x14ac:dyDescent="0.25">
      <c r="A248" s="89">
        <v>14</v>
      </c>
      <c r="B248" s="14" t="s">
        <v>2345</v>
      </c>
      <c r="C248" s="20" t="s">
        <v>1</v>
      </c>
      <c r="D248" s="98">
        <v>2.3853535352982456</v>
      </c>
      <c r="E248" s="424"/>
      <c r="F248" s="102">
        <v>0.29166666666666669</v>
      </c>
      <c r="G248" s="156">
        <v>15</v>
      </c>
      <c r="H248" s="102">
        <v>0.66666666666666663</v>
      </c>
      <c r="I248" s="156">
        <f t="shared" si="34"/>
        <v>15</v>
      </c>
      <c r="J248" s="102"/>
      <c r="K248" s="172" t="s">
        <v>1872</v>
      </c>
      <c r="L248" s="102"/>
      <c r="M248" s="14" t="s">
        <v>2035</v>
      </c>
      <c r="N248" s="126">
        <f t="shared" si="35"/>
        <v>540</v>
      </c>
      <c r="O248" s="89">
        <v>2650</v>
      </c>
      <c r="P248" s="156">
        <f t="shared" si="36"/>
        <v>1431000</v>
      </c>
      <c r="Q248" s="89">
        <v>2</v>
      </c>
      <c r="R248" s="89" t="s">
        <v>2467</v>
      </c>
      <c r="S248" s="91">
        <f t="shared" si="38"/>
        <v>2650</v>
      </c>
      <c r="T248" s="91">
        <f t="shared" si="38"/>
        <v>1431000</v>
      </c>
      <c r="U248" s="92"/>
      <c r="V248" s="92"/>
      <c r="W248" s="92"/>
      <c r="X248" s="92"/>
      <c r="Y248" s="93"/>
      <c r="Z248" s="94"/>
      <c r="AA248" s="94"/>
    </row>
    <row r="249" spans="1:27" ht="34.5" customHeight="1" x14ac:dyDescent="0.25">
      <c r="A249" s="89">
        <v>15</v>
      </c>
      <c r="B249" s="14" t="s">
        <v>2346</v>
      </c>
      <c r="C249" s="20" t="s">
        <v>2024</v>
      </c>
      <c r="D249" s="98">
        <v>4.7281214374117653</v>
      </c>
      <c r="E249" s="424"/>
      <c r="F249" s="102">
        <v>0.29166666666666669</v>
      </c>
      <c r="G249" s="156">
        <v>15</v>
      </c>
      <c r="H249" s="102">
        <v>0.66666666666666663</v>
      </c>
      <c r="I249" s="156">
        <f t="shared" si="34"/>
        <v>15</v>
      </c>
      <c r="J249" s="102"/>
      <c r="K249" s="172" t="s">
        <v>1872</v>
      </c>
      <c r="L249" s="102"/>
      <c r="M249" s="14" t="s">
        <v>2013</v>
      </c>
      <c r="N249" s="126">
        <f t="shared" si="35"/>
        <v>540</v>
      </c>
      <c r="O249" s="89">
        <v>7753</v>
      </c>
      <c r="P249" s="156">
        <f t="shared" si="36"/>
        <v>4186620</v>
      </c>
      <c r="Q249" s="89">
        <v>2</v>
      </c>
      <c r="R249" s="89" t="s">
        <v>2468</v>
      </c>
      <c r="S249" s="91">
        <f t="shared" si="38"/>
        <v>7753</v>
      </c>
      <c r="T249" s="91">
        <f t="shared" si="38"/>
        <v>4186620</v>
      </c>
      <c r="U249" s="92"/>
      <c r="V249" s="92"/>
      <c r="W249" s="92"/>
      <c r="X249" s="92"/>
      <c r="Y249" s="93"/>
      <c r="Z249" s="94"/>
      <c r="AA249" s="94"/>
    </row>
    <row r="250" spans="1:27" ht="34.5" customHeight="1" x14ac:dyDescent="0.25">
      <c r="A250" s="89">
        <v>16</v>
      </c>
      <c r="B250" s="14" t="s">
        <v>2347</v>
      </c>
      <c r="C250" s="20" t="s">
        <v>2025</v>
      </c>
      <c r="D250" s="98">
        <v>9.5147133163294093</v>
      </c>
      <c r="E250" s="424"/>
      <c r="F250" s="102">
        <v>0.29166666666666669</v>
      </c>
      <c r="G250" s="156">
        <v>15</v>
      </c>
      <c r="H250" s="102">
        <v>0.66666666666666663</v>
      </c>
      <c r="I250" s="156">
        <f t="shared" si="34"/>
        <v>15</v>
      </c>
      <c r="J250" s="102"/>
      <c r="K250" s="172" t="s">
        <v>1872</v>
      </c>
      <c r="L250" s="102"/>
      <c r="M250" s="14" t="s">
        <v>2015</v>
      </c>
      <c r="N250" s="126">
        <f t="shared" si="35"/>
        <v>540</v>
      </c>
      <c r="O250" s="89">
        <v>10483</v>
      </c>
      <c r="P250" s="156">
        <f t="shared" si="36"/>
        <v>5660820</v>
      </c>
      <c r="Q250" s="89">
        <v>2</v>
      </c>
      <c r="R250" s="89" t="s">
        <v>2469</v>
      </c>
      <c r="S250" s="91">
        <f t="shared" si="38"/>
        <v>10483</v>
      </c>
      <c r="T250" s="91">
        <f t="shared" si="38"/>
        <v>5660820</v>
      </c>
      <c r="U250" s="92"/>
      <c r="V250" s="92"/>
      <c r="W250" s="92"/>
      <c r="X250" s="92"/>
      <c r="Y250" s="93"/>
      <c r="Z250" s="94"/>
      <c r="AA250" s="94"/>
    </row>
    <row r="251" spans="1:27" ht="34.5" customHeight="1" x14ac:dyDescent="0.25">
      <c r="A251" s="89">
        <v>17</v>
      </c>
      <c r="B251" s="14" t="s">
        <v>2348</v>
      </c>
      <c r="C251" s="20" t="s">
        <v>2245</v>
      </c>
      <c r="D251" s="98">
        <v>4.9491938225925933</v>
      </c>
      <c r="E251" s="424"/>
      <c r="F251" s="102">
        <v>0.29166666666666669</v>
      </c>
      <c r="G251" s="156">
        <v>15</v>
      </c>
      <c r="H251" s="102">
        <v>0.66666666666666663</v>
      </c>
      <c r="I251" s="156">
        <f t="shared" si="34"/>
        <v>15</v>
      </c>
      <c r="J251" s="102"/>
      <c r="K251" s="172" t="s">
        <v>1872</v>
      </c>
      <c r="L251" s="102"/>
      <c r="M251" s="14" t="s">
        <v>2004</v>
      </c>
      <c r="N251" s="126">
        <f t="shared" si="35"/>
        <v>540</v>
      </c>
      <c r="O251" s="89">
        <v>2150</v>
      </c>
      <c r="P251" s="156">
        <f t="shared" si="36"/>
        <v>1161000</v>
      </c>
      <c r="Q251" s="89">
        <v>2</v>
      </c>
      <c r="R251" s="89" t="s">
        <v>2470</v>
      </c>
      <c r="S251" s="91">
        <f t="shared" si="38"/>
        <v>2150</v>
      </c>
      <c r="T251" s="91">
        <f t="shared" si="38"/>
        <v>1161000</v>
      </c>
      <c r="U251" s="92"/>
      <c r="V251" s="92"/>
      <c r="W251" s="92"/>
      <c r="X251" s="92"/>
      <c r="Y251" s="93"/>
      <c r="Z251" s="94"/>
      <c r="AA251" s="94"/>
    </row>
    <row r="252" spans="1:27" ht="34.5" customHeight="1" x14ac:dyDescent="0.25">
      <c r="A252" s="89">
        <v>18</v>
      </c>
      <c r="B252" s="14" t="s">
        <v>2349</v>
      </c>
      <c r="C252" s="20" t="s">
        <v>59</v>
      </c>
      <c r="D252" s="98">
        <v>1.0839802199215682</v>
      </c>
      <c r="E252" s="424"/>
      <c r="F252" s="102">
        <v>0.29166666666666669</v>
      </c>
      <c r="G252" s="156">
        <v>15</v>
      </c>
      <c r="H252" s="102">
        <v>0.66666666666666663</v>
      </c>
      <c r="I252" s="156">
        <f t="shared" si="34"/>
        <v>15</v>
      </c>
      <c r="J252" s="102"/>
      <c r="K252" s="172" t="s">
        <v>1872</v>
      </c>
      <c r="L252" s="102"/>
      <c r="M252" s="14" t="s">
        <v>2006</v>
      </c>
      <c r="N252" s="126">
        <f t="shared" si="35"/>
        <v>540</v>
      </c>
      <c r="O252" s="89">
        <v>1272</v>
      </c>
      <c r="P252" s="156">
        <f t="shared" si="36"/>
        <v>686880</v>
      </c>
      <c r="Q252" s="89">
        <v>2</v>
      </c>
      <c r="R252" s="89" t="s">
        <v>2471</v>
      </c>
      <c r="S252" s="91">
        <f t="shared" si="38"/>
        <v>1272</v>
      </c>
      <c r="T252" s="91">
        <f t="shared" si="38"/>
        <v>686880</v>
      </c>
      <c r="U252" s="92"/>
      <c r="V252" s="92"/>
      <c r="W252" s="92"/>
      <c r="X252" s="92"/>
      <c r="Y252" s="93"/>
      <c r="Z252" s="94"/>
      <c r="AA252" s="94"/>
    </row>
    <row r="253" spans="1:27" ht="34.5" customHeight="1" x14ac:dyDescent="0.25">
      <c r="A253" s="89">
        <v>19</v>
      </c>
      <c r="B253" s="14" t="s">
        <v>2350</v>
      </c>
      <c r="C253" s="20" t="s">
        <v>2246</v>
      </c>
      <c r="D253" s="98">
        <v>2.5748993896470584</v>
      </c>
      <c r="E253" s="424"/>
      <c r="F253" s="102">
        <v>0.29166666666666669</v>
      </c>
      <c r="G253" s="156">
        <v>15</v>
      </c>
      <c r="H253" s="102">
        <v>0.66666666666666663</v>
      </c>
      <c r="I253" s="156">
        <f t="shared" si="34"/>
        <v>15</v>
      </c>
      <c r="J253" s="102"/>
      <c r="K253" s="172" t="s">
        <v>1872</v>
      </c>
      <c r="L253" s="102"/>
      <c r="M253" s="14" t="s">
        <v>2007</v>
      </c>
      <c r="N253" s="126">
        <f t="shared" si="35"/>
        <v>540</v>
      </c>
      <c r="O253" s="89">
        <v>1576</v>
      </c>
      <c r="P253" s="156">
        <f t="shared" si="36"/>
        <v>851040</v>
      </c>
      <c r="Q253" s="89">
        <v>2</v>
      </c>
      <c r="R253" s="89" t="s">
        <v>2472</v>
      </c>
      <c r="S253" s="91">
        <f t="shared" si="38"/>
        <v>1576</v>
      </c>
      <c r="T253" s="91">
        <f t="shared" si="38"/>
        <v>851040</v>
      </c>
      <c r="U253" s="92"/>
      <c r="V253" s="92"/>
      <c r="W253" s="92"/>
      <c r="X253" s="92"/>
      <c r="Y253" s="93"/>
      <c r="Z253" s="94"/>
      <c r="AA253" s="94"/>
    </row>
    <row r="254" spans="1:27" ht="30" customHeight="1" x14ac:dyDescent="0.25">
      <c r="A254" s="89">
        <v>20</v>
      </c>
      <c r="B254" s="14" t="s">
        <v>2351</v>
      </c>
      <c r="C254" s="20" t="s">
        <v>2247</v>
      </c>
      <c r="D254" s="98">
        <v>8.2706980311578935</v>
      </c>
      <c r="E254" s="424"/>
      <c r="F254" s="102">
        <v>0.29166666666666669</v>
      </c>
      <c r="G254" s="156">
        <v>15</v>
      </c>
      <c r="H254" s="102">
        <v>0.66666666666666663</v>
      </c>
      <c r="I254" s="156">
        <f t="shared" si="34"/>
        <v>15</v>
      </c>
      <c r="J254" s="102"/>
      <c r="K254" s="172" t="s">
        <v>1872</v>
      </c>
      <c r="L254" s="102"/>
      <c r="M254" s="14" t="s">
        <v>2028</v>
      </c>
      <c r="N254" s="126">
        <f t="shared" si="35"/>
        <v>540</v>
      </c>
      <c r="O254" s="89">
        <v>5218</v>
      </c>
      <c r="P254" s="156">
        <f t="shared" si="36"/>
        <v>2817720</v>
      </c>
      <c r="Q254" s="89">
        <v>2</v>
      </c>
      <c r="R254" s="89" t="s">
        <v>2473</v>
      </c>
      <c r="S254" s="91">
        <f t="shared" si="38"/>
        <v>5218</v>
      </c>
      <c r="T254" s="91">
        <f t="shared" si="38"/>
        <v>2817720</v>
      </c>
      <c r="U254" s="92"/>
      <c r="V254" s="92"/>
      <c r="W254" s="92"/>
      <c r="X254" s="92"/>
      <c r="Y254" s="93"/>
      <c r="Z254" s="94"/>
      <c r="AA254" s="94"/>
    </row>
    <row r="255" spans="1:27" ht="30" customHeight="1" x14ac:dyDescent="0.25">
      <c r="A255" s="89">
        <v>21</v>
      </c>
      <c r="B255" s="425" t="s">
        <v>2329</v>
      </c>
      <c r="C255" s="474" t="s">
        <v>59</v>
      </c>
      <c r="D255" s="463">
        <v>2.5</v>
      </c>
      <c r="E255" s="424"/>
      <c r="F255" s="102">
        <v>0.29166666666666669</v>
      </c>
      <c r="G255" s="156">
        <v>15</v>
      </c>
      <c r="H255" s="102">
        <v>0.66666666666666663</v>
      </c>
      <c r="I255" s="156">
        <f t="shared" si="34"/>
        <v>15</v>
      </c>
      <c r="J255" s="102"/>
      <c r="K255" s="172" t="s">
        <v>1872</v>
      </c>
      <c r="L255" s="102"/>
      <c r="M255" s="14" t="s">
        <v>2330</v>
      </c>
      <c r="N255" s="126">
        <f t="shared" si="35"/>
        <v>540</v>
      </c>
      <c r="O255" s="89">
        <v>5369</v>
      </c>
      <c r="P255" s="156">
        <f t="shared" si="36"/>
        <v>2899260</v>
      </c>
      <c r="Q255" s="89">
        <v>2</v>
      </c>
      <c r="R255" s="89" t="s">
        <v>2474</v>
      </c>
      <c r="S255" s="91">
        <f t="shared" ref="S255:T279" si="39">O255</f>
        <v>5369</v>
      </c>
      <c r="T255" s="91">
        <f t="shared" si="39"/>
        <v>2899260</v>
      </c>
      <c r="U255" s="92"/>
      <c r="V255" s="92"/>
      <c r="W255" s="92"/>
      <c r="X255" s="92"/>
      <c r="Y255" s="93"/>
      <c r="Z255" s="94"/>
      <c r="AA255" s="94"/>
    </row>
    <row r="256" spans="1:27" ht="30" customHeight="1" x14ac:dyDescent="0.25">
      <c r="A256" s="89">
        <v>22</v>
      </c>
      <c r="B256" s="14" t="s">
        <v>2352</v>
      </c>
      <c r="C256" s="20" t="s">
        <v>2248</v>
      </c>
      <c r="D256" s="98">
        <v>11.698567966807017</v>
      </c>
      <c r="E256" s="424"/>
      <c r="F256" s="102">
        <v>0.29166666666666669</v>
      </c>
      <c r="G256" s="156">
        <v>15</v>
      </c>
      <c r="H256" s="102">
        <v>0.66666666666666663</v>
      </c>
      <c r="I256" s="156">
        <f t="shared" si="34"/>
        <v>15</v>
      </c>
      <c r="J256" s="102"/>
      <c r="K256" s="172" t="s">
        <v>1872</v>
      </c>
      <c r="L256" s="102"/>
      <c r="M256" s="14" t="s">
        <v>2036</v>
      </c>
      <c r="N256" s="126">
        <f t="shared" si="35"/>
        <v>540</v>
      </c>
      <c r="O256" s="89">
        <v>11762</v>
      </c>
      <c r="P256" s="156">
        <f t="shared" si="36"/>
        <v>6351480</v>
      </c>
      <c r="Q256" s="89">
        <v>2</v>
      </c>
      <c r="R256" s="89" t="s">
        <v>2475</v>
      </c>
      <c r="S256" s="91">
        <f t="shared" si="39"/>
        <v>11762</v>
      </c>
      <c r="T256" s="91">
        <f t="shared" si="39"/>
        <v>6351480</v>
      </c>
      <c r="U256" s="92"/>
      <c r="V256" s="92"/>
      <c r="W256" s="92"/>
      <c r="X256" s="92"/>
      <c r="Y256" s="93"/>
      <c r="Z256" s="94"/>
      <c r="AA256" s="94"/>
    </row>
    <row r="257" spans="1:27" ht="30" customHeight="1" x14ac:dyDescent="0.25">
      <c r="A257" s="89">
        <v>23</v>
      </c>
      <c r="B257" s="14" t="s">
        <v>2353</v>
      </c>
      <c r="C257" s="20" t="s">
        <v>64</v>
      </c>
      <c r="D257" s="98">
        <v>2.3308162893052629</v>
      </c>
      <c r="E257" s="424"/>
      <c r="F257" s="102">
        <v>0.29166666666666669</v>
      </c>
      <c r="G257" s="156">
        <v>15</v>
      </c>
      <c r="H257" s="102">
        <v>0.66666666666666663</v>
      </c>
      <c r="I257" s="156">
        <f t="shared" si="34"/>
        <v>15</v>
      </c>
      <c r="J257" s="102"/>
      <c r="K257" s="172" t="s">
        <v>1872</v>
      </c>
      <c r="L257" s="102"/>
      <c r="M257" s="14" t="s">
        <v>2037</v>
      </c>
      <c r="N257" s="126">
        <f t="shared" si="35"/>
        <v>540</v>
      </c>
      <c r="O257" s="89">
        <v>4363</v>
      </c>
      <c r="P257" s="156">
        <f t="shared" si="36"/>
        <v>2356020</v>
      </c>
      <c r="Q257" s="89">
        <v>2</v>
      </c>
      <c r="R257" s="89" t="s">
        <v>2476</v>
      </c>
      <c r="S257" s="91">
        <f t="shared" si="39"/>
        <v>4363</v>
      </c>
      <c r="T257" s="91">
        <f t="shared" si="39"/>
        <v>2356020</v>
      </c>
      <c r="U257" s="92"/>
      <c r="V257" s="92"/>
      <c r="W257" s="92"/>
      <c r="X257" s="92"/>
      <c r="Y257" s="93"/>
      <c r="Z257" s="94"/>
      <c r="AA257" s="94"/>
    </row>
    <row r="258" spans="1:27" ht="30" customHeight="1" x14ac:dyDescent="0.25">
      <c r="A258" s="89">
        <v>24</v>
      </c>
      <c r="B258" s="14" t="s">
        <v>2354</v>
      </c>
      <c r="C258" s="20" t="s">
        <v>64</v>
      </c>
      <c r="D258" s="98">
        <v>7.6648066506947359</v>
      </c>
      <c r="E258" s="424"/>
      <c r="F258" s="102">
        <v>0.29166666666666669</v>
      </c>
      <c r="G258" s="156">
        <v>15</v>
      </c>
      <c r="H258" s="102">
        <v>0.66666666666666663</v>
      </c>
      <c r="I258" s="156">
        <f t="shared" si="34"/>
        <v>15</v>
      </c>
      <c r="J258" s="102"/>
      <c r="K258" s="172" t="s">
        <v>1872</v>
      </c>
      <c r="L258" s="102"/>
      <c r="M258" s="14" t="s">
        <v>2038</v>
      </c>
      <c r="N258" s="126">
        <f t="shared" si="35"/>
        <v>540</v>
      </c>
      <c r="O258" s="89">
        <v>6792</v>
      </c>
      <c r="P258" s="156">
        <f t="shared" si="36"/>
        <v>3667680</v>
      </c>
      <c r="Q258" s="89">
        <v>2</v>
      </c>
      <c r="R258" s="89" t="s">
        <v>2477</v>
      </c>
      <c r="S258" s="91">
        <f t="shared" si="39"/>
        <v>6792</v>
      </c>
      <c r="T258" s="91">
        <f t="shared" si="39"/>
        <v>3667680</v>
      </c>
      <c r="U258" s="92"/>
      <c r="V258" s="92"/>
      <c r="W258" s="92"/>
      <c r="X258" s="92"/>
      <c r="Y258" s="93"/>
      <c r="Z258" s="94"/>
      <c r="AA258" s="94"/>
    </row>
    <row r="259" spans="1:27" ht="30" customHeight="1" x14ac:dyDescent="0.25">
      <c r="A259" s="89">
        <v>25</v>
      </c>
      <c r="B259" s="14" t="s">
        <v>2355</v>
      </c>
      <c r="C259" s="20" t="s">
        <v>2249</v>
      </c>
      <c r="D259" s="98">
        <v>2.3296000541176469</v>
      </c>
      <c r="E259" s="424"/>
      <c r="F259" s="102">
        <v>0.29166666666666669</v>
      </c>
      <c r="G259" s="156">
        <v>15</v>
      </c>
      <c r="H259" s="102">
        <v>0.66666666666666663</v>
      </c>
      <c r="I259" s="156">
        <f t="shared" si="34"/>
        <v>15</v>
      </c>
      <c r="J259" s="102"/>
      <c r="K259" s="172" t="s">
        <v>1872</v>
      </c>
      <c r="L259" s="102"/>
      <c r="M259" s="14" t="s">
        <v>2009</v>
      </c>
      <c r="N259" s="126">
        <f t="shared" si="35"/>
        <v>540</v>
      </c>
      <c r="O259" s="89">
        <v>3025</v>
      </c>
      <c r="P259" s="156">
        <f t="shared" si="36"/>
        <v>1633500</v>
      </c>
      <c r="Q259" s="89">
        <v>2</v>
      </c>
      <c r="R259" s="89" t="s">
        <v>2478</v>
      </c>
      <c r="S259" s="91">
        <f t="shared" si="39"/>
        <v>3025</v>
      </c>
      <c r="T259" s="91">
        <f t="shared" si="39"/>
        <v>1633500</v>
      </c>
      <c r="U259" s="92"/>
      <c r="V259" s="92"/>
      <c r="W259" s="92"/>
      <c r="X259" s="92"/>
      <c r="Y259" s="93"/>
      <c r="Z259" s="94"/>
      <c r="AA259" s="94"/>
    </row>
    <row r="260" spans="1:27" ht="30" customHeight="1" x14ac:dyDescent="0.25">
      <c r="A260" s="89">
        <v>26</v>
      </c>
      <c r="B260" s="14" t="s">
        <v>2356</v>
      </c>
      <c r="C260" s="20" t="s">
        <v>28</v>
      </c>
      <c r="D260" s="98">
        <v>6.9912553849824581</v>
      </c>
      <c r="E260" s="424"/>
      <c r="F260" s="102">
        <v>0.29166666666666669</v>
      </c>
      <c r="G260" s="156">
        <v>15</v>
      </c>
      <c r="H260" s="102">
        <v>0.66666666666666663</v>
      </c>
      <c r="I260" s="156">
        <f t="shared" si="34"/>
        <v>15</v>
      </c>
      <c r="J260" s="102"/>
      <c r="K260" s="172" t="s">
        <v>1872</v>
      </c>
      <c r="L260" s="102"/>
      <c r="M260" s="14" t="s">
        <v>2030</v>
      </c>
      <c r="N260" s="126">
        <f t="shared" si="35"/>
        <v>540</v>
      </c>
      <c r="O260" s="89">
        <v>13850</v>
      </c>
      <c r="P260" s="156">
        <f t="shared" si="36"/>
        <v>7479000</v>
      </c>
      <c r="Q260" s="89">
        <v>2</v>
      </c>
      <c r="R260" s="89" t="s">
        <v>2479</v>
      </c>
      <c r="S260" s="91">
        <f t="shared" si="39"/>
        <v>13850</v>
      </c>
      <c r="T260" s="91">
        <f t="shared" si="39"/>
        <v>7479000</v>
      </c>
      <c r="U260" s="92"/>
      <c r="V260" s="92"/>
      <c r="W260" s="92"/>
      <c r="X260" s="92"/>
      <c r="Y260" s="93"/>
      <c r="Z260" s="94"/>
      <c r="AA260" s="94"/>
    </row>
    <row r="261" spans="1:27" ht="30" customHeight="1" x14ac:dyDescent="0.25">
      <c r="A261" s="89">
        <v>27</v>
      </c>
      <c r="B261" s="14" t="s">
        <v>2357</v>
      </c>
      <c r="C261" s="20" t="s">
        <v>28</v>
      </c>
      <c r="D261" s="98">
        <v>0.75835198533333326</v>
      </c>
      <c r="E261" s="424"/>
      <c r="F261" s="102">
        <v>0.29166666666666669</v>
      </c>
      <c r="G261" s="156">
        <v>15</v>
      </c>
      <c r="H261" s="102">
        <v>0.66666666666666663</v>
      </c>
      <c r="I261" s="156">
        <f t="shared" si="34"/>
        <v>15</v>
      </c>
      <c r="J261" s="102"/>
      <c r="K261" s="172" t="s">
        <v>1872</v>
      </c>
      <c r="L261" s="102"/>
      <c r="M261" s="14" t="s">
        <v>2031</v>
      </c>
      <c r="N261" s="126">
        <f t="shared" si="35"/>
        <v>540</v>
      </c>
      <c r="O261" s="89">
        <v>706</v>
      </c>
      <c r="P261" s="156">
        <f t="shared" si="36"/>
        <v>381240</v>
      </c>
      <c r="Q261" s="89">
        <v>2</v>
      </c>
      <c r="R261" s="89" t="s">
        <v>2480</v>
      </c>
      <c r="S261" s="91">
        <f t="shared" si="39"/>
        <v>706</v>
      </c>
      <c r="T261" s="91">
        <f t="shared" si="39"/>
        <v>381240</v>
      </c>
      <c r="U261" s="92"/>
      <c r="V261" s="92"/>
      <c r="W261" s="92"/>
      <c r="X261" s="92"/>
      <c r="Y261" s="93"/>
      <c r="Z261" s="94"/>
      <c r="AA261" s="94"/>
    </row>
    <row r="262" spans="1:27" ht="30" customHeight="1" x14ac:dyDescent="0.25">
      <c r="A262" s="89">
        <v>28</v>
      </c>
      <c r="B262" s="14" t="s">
        <v>2358</v>
      </c>
      <c r="C262" s="20" t="s">
        <v>28</v>
      </c>
      <c r="D262" s="98">
        <v>13.681360665754386</v>
      </c>
      <c r="E262" s="424"/>
      <c r="F262" s="102">
        <v>0.29166666666666669</v>
      </c>
      <c r="G262" s="156">
        <v>15</v>
      </c>
      <c r="H262" s="102">
        <v>0.66666666666666663</v>
      </c>
      <c r="I262" s="156">
        <f t="shared" si="34"/>
        <v>15</v>
      </c>
      <c r="J262" s="102"/>
      <c r="K262" s="172" t="s">
        <v>1872</v>
      </c>
      <c r="L262" s="102"/>
      <c r="M262" s="14" t="s">
        <v>2032</v>
      </c>
      <c r="N262" s="126">
        <f t="shared" si="35"/>
        <v>540</v>
      </c>
      <c r="O262" s="89">
        <v>25962</v>
      </c>
      <c r="P262" s="156">
        <f t="shared" si="36"/>
        <v>14019480</v>
      </c>
      <c r="Q262" s="89">
        <v>2</v>
      </c>
      <c r="R262" s="89" t="s">
        <v>2481</v>
      </c>
      <c r="S262" s="91">
        <f t="shared" si="39"/>
        <v>25962</v>
      </c>
      <c r="T262" s="91">
        <f t="shared" si="39"/>
        <v>14019480</v>
      </c>
      <c r="U262" s="92"/>
      <c r="V262" s="92"/>
      <c r="W262" s="92"/>
      <c r="X262" s="92"/>
      <c r="Y262" s="93"/>
      <c r="Z262" s="94"/>
      <c r="AA262" s="94"/>
    </row>
    <row r="263" spans="1:27" ht="30" customHeight="1" x14ac:dyDescent="0.25">
      <c r="A263" s="89">
        <v>29</v>
      </c>
      <c r="B263" s="14" t="s">
        <v>2359</v>
      </c>
      <c r="C263" s="20" t="s">
        <v>28</v>
      </c>
      <c r="D263" s="98">
        <v>2.7257268421052632</v>
      </c>
      <c r="E263" s="424"/>
      <c r="F263" s="102">
        <v>0.29166666666666669</v>
      </c>
      <c r="G263" s="156">
        <v>15</v>
      </c>
      <c r="H263" s="102">
        <v>0.66666666666666663</v>
      </c>
      <c r="I263" s="156">
        <f t="shared" si="34"/>
        <v>15</v>
      </c>
      <c r="J263" s="102"/>
      <c r="K263" s="172" t="s">
        <v>1872</v>
      </c>
      <c r="L263" s="102"/>
      <c r="M263" s="14" t="s">
        <v>2033</v>
      </c>
      <c r="N263" s="126">
        <f t="shared" si="35"/>
        <v>540</v>
      </c>
      <c r="O263" s="89">
        <v>2642</v>
      </c>
      <c r="P263" s="156">
        <f t="shared" si="36"/>
        <v>1426680</v>
      </c>
      <c r="Q263" s="89">
        <v>2</v>
      </c>
      <c r="R263" s="89" t="s">
        <v>2482</v>
      </c>
      <c r="S263" s="91">
        <f t="shared" si="39"/>
        <v>2642</v>
      </c>
      <c r="T263" s="91">
        <f t="shared" si="39"/>
        <v>1426680</v>
      </c>
      <c r="U263" s="92"/>
      <c r="V263" s="92"/>
      <c r="W263" s="92"/>
      <c r="X263" s="92"/>
      <c r="Y263" s="93"/>
      <c r="Z263" s="94"/>
      <c r="AA263" s="94"/>
    </row>
    <row r="264" spans="1:27" ht="30" customHeight="1" x14ac:dyDescent="0.25">
      <c r="A264" s="89">
        <v>30</v>
      </c>
      <c r="B264" s="14" t="s">
        <v>2360</v>
      </c>
      <c r="C264" s="20" t="s">
        <v>168</v>
      </c>
      <c r="D264" s="98">
        <v>4.3311841930105262</v>
      </c>
      <c r="E264" s="424"/>
      <c r="F264" s="102">
        <v>0.29166666666666669</v>
      </c>
      <c r="G264" s="156">
        <v>15</v>
      </c>
      <c r="H264" s="102">
        <v>0.66666666666666663</v>
      </c>
      <c r="I264" s="156">
        <f t="shared" si="34"/>
        <v>15</v>
      </c>
      <c r="J264" s="102"/>
      <c r="K264" s="172" t="s">
        <v>1872</v>
      </c>
      <c r="L264" s="102"/>
      <c r="M264" s="14" t="s">
        <v>2034</v>
      </c>
      <c r="N264" s="126">
        <f t="shared" si="35"/>
        <v>540</v>
      </c>
      <c r="O264" s="89">
        <v>4834</v>
      </c>
      <c r="P264" s="156">
        <f t="shared" si="36"/>
        <v>2610360</v>
      </c>
      <c r="Q264" s="89">
        <v>2</v>
      </c>
      <c r="R264" s="89" t="s">
        <v>2483</v>
      </c>
      <c r="S264" s="91">
        <f t="shared" si="39"/>
        <v>4834</v>
      </c>
      <c r="T264" s="91">
        <f t="shared" si="39"/>
        <v>2610360</v>
      </c>
      <c r="U264" s="92"/>
      <c r="V264" s="92"/>
      <c r="W264" s="92"/>
      <c r="X264" s="92"/>
      <c r="Y264" s="93"/>
      <c r="Z264" s="94"/>
      <c r="AA264" s="94"/>
    </row>
    <row r="265" spans="1:27" ht="30" customHeight="1" x14ac:dyDescent="0.25">
      <c r="A265" s="89">
        <v>31</v>
      </c>
      <c r="B265" s="14" t="s">
        <v>2361</v>
      </c>
      <c r="C265" s="20" t="s">
        <v>61</v>
      </c>
      <c r="D265" s="98">
        <v>1.9233537283137252</v>
      </c>
      <c r="E265" s="424"/>
      <c r="F265" s="102">
        <v>0.29166666666666669</v>
      </c>
      <c r="G265" s="156">
        <v>15</v>
      </c>
      <c r="H265" s="102">
        <v>0.66666666666666663</v>
      </c>
      <c r="I265" s="156">
        <f t="shared" si="34"/>
        <v>15</v>
      </c>
      <c r="J265" s="102"/>
      <c r="K265" s="172" t="s">
        <v>1872</v>
      </c>
      <c r="L265" s="102"/>
      <c r="M265" s="14" t="s">
        <v>2016</v>
      </c>
      <c r="N265" s="126">
        <f t="shared" si="35"/>
        <v>540</v>
      </c>
      <c r="O265" s="89">
        <v>1214</v>
      </c>
      <c r="P265" s="156">
        <f t="shared" si="36"/>
        <v>655560</v>
      </c>
      <c r="Q265" s="89">
        <v>2</v>
      </c>
      <c r="R265" s="89" t="s">
        <v>2484</v>
      </c>
      <c r="S265" s="91">
        <f t="shared" si="39"/>
        <v>1214</v>
      </c>
      <c r="T265" s="91">
        <f t="shared" si="39"/>
        <v>655560</v>
      </c>
      <c r="U265" s="92"/>
      <c r="V265" s="92"/>
      <c r="W265" s="92"/>
      <c r="X265" s="92"/>
      <c r="Y265" s="93"/>
      <c r="Z265" s="94"/>
      <c r="AA265" s="94"/>
    </row>
    <row r="266" spans="1:27" ht="30" customHeight="1" x14ac:dyDescent="0.25">
      <c r="A266" s="89">
        <v>32</v>
      </c>
      <c r="B266" s="14" t="s">
        <v>2362</v>
      </c>
      <c r="C266" s="20" t="s">
        <v>1895</v>
      </c>
      <c r="D266" s="98">
        <v>10.235233959157895</v>
      </c>
      <c r="E266" s="424"/>
      <c r="F266" s="102">
        <v>0.29166666666666669</v>
      </c>
      <c r="G266" s="156">
        <v>15</v>
      </c>
      <c r="H266" s="102">
        <v>0.66666666666666663</v>
      </c>
      <c r="I266" s="156">
        <f t="shared" si="34"/>
        <v>15</v>
      </c>
      <c r="J266" s="102"/>
      <c r="K266" s="172" t="s">
        <v>1872</v>
      </c>
      <c r="L266" s="102"/>
      <c r="M266" s="14" t="s">
        <v>2039</v>
      </c>
      <c r="N266" s="126">
        <f t="shared" si="35"/>
        <v>540</v>
      </c>
      <c r="O266" s="89">
        <v>11842</v>
      </c>
      <c r="P266" s="156">
        <f t="shared" si="36"/>
        <v>6394680</v>
      </c>
      <c r="Q266" s="89">
        <v>2</v>
      </c>
      <c r="R266" s="89" t="s">
        <v>2485</v>
      </c>
      <c r="S266" s="91">
        <f t="shared" si="39"/>
        <v>11842</v>
      </c>
      <c r="T266" s="91">
        <f t="shared" si="39"/>
        <v>6394680</v>
      </c>
      <c r="U266" s="92"/>
      <c r="V266" s="92"/>
      <c r="W266" s="92"/>
      <c r="X266" s="92"/>
      <c r="Y266" s="93"/>
      <c r="Z266" s="94"/>
      <c r="AA266" s="94"/>
    </row>
    <row r="267" spans="1:27" ht="30" customHeight="1" x14ac:dyDescent="0.25">
      <c r="A267" s="89">
        <v>33</v>
      </c>
      <c r="B267" s="14" t="s">
        <v>2364</v>
      </c>
      <c r="C267" s="20" t="s">
        <v>1895</v>
      </c>
      <c r="D267" s="98">
        <v>5.3412607268888888</v>
      </c>
      <c r="E267" s="424"/>
      <c r="F267" s="102">
        <v>0.29166666666666669</v>
      </c>
      <c r="G267" s="156">
        <v>15</v>
      </c>
      <c r="H267" s="102">
        <v>0.66666666666666663</v>
      </c>
      <c r="I267" s="156">
        <f t="shared" si="34"/>
        <v>15</v>
      </c>
      <c r="J267" s="102"/>
      <c r="K267" s="172" t="s">
        <v>1872</v>
      </c>
      <c r="L267" s="102"/>
      <c r="M267" s="14" t="s">
        <v>2017</v>
      </c>
      <c r="N267" s="126">
        <f t="shared" si="35"/>
        <v>540</v>
      </c>
      <c r="O267" s="89">
        <v>6599</v>
      </c>
      <c r="P267" s="156">
        <f t="shared" si="36"/>
        <v>3563460</v>
      </c>
      <c r="Q267" s="89">
        <v>2</v>
      </c>
      <c r="R267" s="89" t="s">
        <v>2486</v>
      </c>
      <c r="S267" s="91">
        <f t="shared" si="39"/>
        <v>6599</v>
      </c>
      <c r="T267" s="91">
        <f t="shared" si="39"/>
        <v>3563460</v>
      </c>
      <c r="U267" s="92"/>
      <c r="V267" s="92"/>
      <c r="W267" s="92"/>
      <c r="X267" s="92"/>
      <c r="Y267" s="93"/>
      <c r="Z267" s="94"/>
      <c r="AA267" s="94"/>
    </row>
    <row r="268" spans="1:27" ht="30" customHeight="1" x14ac:dyDescent="0.25">
      <c r="A268" s="89">
        <v>34</v>
      </c>
      <c r="B268" s="14" t="s">
        <v>2363</v>
      </c>
      <c r="C268" s="20" t="s">
        <v>63</v>
      </c>
      <c r="D268" s="98">
        <v>4.1143849498823544</v>
      </c>
      <c r="E268" s="424"/>
      <c r="F268" s="102">
        <v>0.29166666666666669</v>
      </c>
      <c r="G268" s="156">
        <v>15</v>
      </c>
      <c r="H268" s="102">
        <v>0.66666666666666663</v>
      </c>
      <c r="I268" s="156">
        <f t="shared" si="34"/>
        <v>15</v>
      </c>
      <c r="J268" s="102"/>
      <c r="K268" s="172" t="s">
        <v>1872</v>
      </c>
      <c r="L268" s="102"/>
      <c r="M268" s="14" t="s">
        <v>2018</v>
      </c>
      <c r="N268" s="126">
        <f t="shared" si="35"/>
        <v>540</v>
      </c>
      <c r="O268" s="89">
        <v>7193</v>
      </c>
      <c r="P268" s="156">
        <f t="shared" si="36"/>
        <v>3884220</v>
      </c>
      <c r="Q268" s="89">
        <v>2</v>
      </c>
      <c r="R268" s="89" t="s">
        <v>2487</v>
      </c>
      <c r="S268" s="91">
        <f t="shared" si="39"/>
        <v>7193</v>
      </c>
      <c r="T268" s="91">
        <f t="shared" si="39"/>
        <v>3884220</v>
      </c>
      <c r="U268" s="92"/>
      <c r="V268" s="92"/>
      <c r="W268" s="92"/>
      <c r="X268" s="92"/>
      <c r="Y268" s="93"/>
      <c r="Z268" s="94"/>
      <c r="AA268" s="94"/>
    </row>
    <row r="269" spans="1:27" ht="30" customHeight="1" x14ac:dyDescent="0.25">
      <c r="A269" s="89">
        <v>35</v>
      </c>
      <c r="B269" s="14" t="s">
        <v>2365</v>
      </c>
      <c r="C269" s="20" t="s">
        <v>63</v>
      </c>
      <c r="D269" s="98">
        <v>5.4764140169629627</v>
      </c>
      <c r="E269" s="424"/>
      <c r="F269" s="102">
        <v>0.29166666666666669</v>
      </c>
      <c r="G269" s="156">
        <v>15</v>
      </c>
      <c r="H269" s="102">
        <v>0.66666666666666663</v>
      </c>
      <c r="I269" s="156">
        <f t="shared" si="34"/>
        <v>15</v>
      </c>
      <c r="J269" s="102"/>
      <c r="K269" s="172" t="s">
        <v>1872</v>
      </c>
      <c r="L269" s="102"/>
      <c r="M269" s="14" t="s">
        <v>2019</v>
      </c>
      <c r="N269" s="126">
        <f t="shared" si="35"/>
        <v>540</v>
      </c>
      <c r="O269" s="89">
        <v>11992</v>
      </c>
      <c r="P269" s="156">
        <f t="shared" si="36"/>
        <v>6475680</v>
      </c>
      <c r="Q269" s="89">
        <v>2</v>
      </c>
      <c r="R269" s="89" t="s">
        <v>2488</v>
      </c>
      <c r="S269" s="91">
        <f t="shared" si="39"/>
        <v>11992</v>
      </c>
      <c r="T269" s="91">
        <f t="shared" si="39"/>
        <v>6475680</v>
      </c>
      <c r="U269" s="92"/>
      <c r="V269" s="92"/>
      <c r="W269" s="92"/>
      <c r="X269" s="92"/>
      <c r="Y269" s="93"/>
      <c r="Z269" s="94"/>
      <c r="AA269" s="94"/>
    </row>
    <row r="270" spans="1:27" ht="30" customHeight="1" x14ac:dyDescent="0.25">
      <c r="A270" s="89">
        <v>36</v>
      </c>
      <c r="B270" s="14" t="s">
        <v>2366</v>
      </c>
      <c r="C270" s="20" t="s">
        <v>63</v>
      </c>
      <c r="D270" s="98">
        <v>5.399065466622222</v>
      </c>
      <c r="E270" s="424"/>
      <c r="F270" s="102">
        <v>0.29166666666666669</v>
      </c>
      <c r="G270" s="156">
        <v>15</v>
      </c>
      <c r="H270" s="102">
        <v>0.66666666666666663</v>
      </c>
      <c r="I270" s="156">
        <f t="shared" si="34"/>
        <v>15</v>
      </c>
      <c r="J270" s="102"/>
      <c r="K270" s="172" t="s">
        <v>1872</v>
      </c>
      <c r="L270" s="102"/>
      <c r="M270" s="14" t="s">
        <v>2020</v>
      </c>
      <c r="N270" s="126">
        <f t="shared" si="35"/>
        <v>540</v>
      </c>
      <c r="O270" s="89">
        <v>6868</v>
      </c>
      <c r="P270" s="156">
        <f t="shared" si="36"/>
        <v>3708720</v>
      </c>
      <c r="Q270" s="89">
        <v>2</v>
      </c>
      <c r="R270" s="89" t="s">
        <v>2489</v>
      </c>
      <c r="S270" s="91">
        <f t="shared" si="39"/>
        <v>6868</v>
      </c>
      <c r="T270" s="91">
        <f t="shared" si="39"/>
        <v>3708720</v>
      </c>
      <c r="U270" s="92"/>
      <c r="V270" s="92"/>
      <c r="W270" s="92"/>
      <c r="X270" s="92"/>
      <c r="Y270" s="93"/>
      <c r="Z270" s="94"/>
      <c r="AA270" s="94"/>
    </row>
    <row r="271" spans="1:27" ht="30" customHeight="1" x14ac:dyDescent="0.25">
      <c r="A271" s="89">
        <v>37</v>
      </c>
      <c r="B271" s="14" t="s">
        <v>2367</v>
      </c>
      <c r="C271" s="20" t="s">
        <v>57</v>
      </c>
      <c r="D271" s="98">
        <v>5.6038503434814819</v>
      </c>
      <c r="E271" s="424"/>
      <c r="F271" s="102">
        <v>0.29166666666666669</v>
      </c>
      <c r="G271" s="156">
        <v>15</v>
      </c>
      <c r="H271" s="102">
        <v>0.66666666666666663</v>
      </c>
      <c r="I271" s="156">
        <f t="shared" si="34"/>
        <v>15</v>
      </c>
      <c r="J271" s="102"/>
      <c r="K271" s="172" t="s">
        <v>1872</v>
      </c>
      <c r="L271" s="102"/>
      <c r="M271" s="14" t="s">
        <v>2021</v>
      </c>
      <c r="N271" s="126">
        <f t="shared" si="35"/>
        <v>540</v>
      </c>
      <c r="O271" s="89">
        <v>8080</v>
      </c>
      <c r="P271" s="156">
        <f t="shared" si="36"/>
        <v>4363200</v>
      </c>
      <c r="Q271" s="89">
        <v>2</v>
      </c>
      <c r="R271" s="89" t="s">
        <v>2490</v>
      </c>
      <c r="S271" s="91">
        <f t="shared" si="39"/>
        <v>8080</v>
      </c>
      <c r="T271" s="91">
        <f t="shared" si="39"/>
        <v>4363200</v>
      </c>
      <c r="U271" s="92"/>
      <c r="V271" s="92"/>
      <c r="W271" s="92"/>
      <c r="X271" s="92"/>
      <c r="Y271" s="93"/>
      <c r="Z271" s="94"/>
      <c r="AA271" s="94"/>
    </row>
    <row r="272" spans="1:27" s="94" customFormat="1" ht="30.75" customHeight="1" x14ac:dyDescent="0.2">
      <c r="A272" s="255"/>
      <c r="B272" s="506" t="s">
        <v>1865</v>
      </c>
      <c r="C272" s="446"/>
      <c r="D272" s="447">
        <f>SUM(D235:D271)</f>
        <v>181.23513273557876</v>
      </c>
      <c r="E272" s="448"/>
      <c r="F272" s="169"/>
      <c r="G272" s="258"/>
      <c r="H272" s="169"/>
      <c r="I272" s="258"/>
      <c r="J272" s="169"/>
      <c r="K272" s="449"/>
      <c r="L272" s="169"/>
      <c r="M272" s="449"/>
      <c r="N272" s="450"/>
      <c r="O272" s="255"/>
      <c r="P272" s="258"/>
      <c r="Q272" s="255"/>
      <c r="R272" s="90"/>
      <c r="S272" s="91">
        <f t="shared" si="39"/>
        <v>0</v>
      </c>
      <c r="T272" s="91">
        <f t="shared" si="39"/>
        <v>0</v>
      </c>
      <c r="U272" s="91"/>
      <c r="V272" s="91"/>
      <c r="W272" s="91"/>
      <c r="X272" s="91"/>
      <c r="Y272" s="263"/>
    </row>
    <row r="273" spans="1:27" ht="27.75" customHeight="1" x14ac:dyDescent="0.25">
      <c r="A273" s="701" t="s">
        <v>2239</v>
      </c>
      <c r="B273" s="702"/>
      <c r="C273" s="702"/>
      <c r="D273" s="702"/>
      <c r="E273" s="702"/>
      <c r="F273" s="702"/>
      <c r="G273" s="702"/>
      <c r="H273" s="702"/>
      <c r="I273" s="702"/>
      <c r="J273" s="702"/>
      <c r="K273" s="702"/>
      <c r="L273" s="702"/>
      <c r="M273" s="702"/>
      <c r="N273" s="702"/>
      <c r="O273" s="702"/>
      <c r="P273" s="702"/>
      <c r="Q273" s="703"/>
      <c r="S273" s="91">
        <f t="shared" si="39"/>
        <v>0</v>
      </c>
      <c r="T273" s="91">
        <f t="shared" si="39"/>
        <v>0</v>
      </c>
      <c r="U273" s="91"/>
      <c r="V273" s="92"/>
      <c r="W273" s="92"/>
      <c r="X273" s="92"/>
      <c r="Y273" s="93"/>
      <c r="Z273" s="94"/>
      <c r="AA273" s="94"/>
    </row>
    <row r="274" spans="1:27" ht="34.5" customHeight="1" x14ac:dyDescent="0.25">
      <c r="A274" s="89">
        <v>1</v>
      </c>
      <c r="B274" s="425" t="s">
        <v>2377</v>
      </c>
      <c r="C274" s="20" t="s">
        <v>60</v>
      </c>
      <c r="D274" s="98">
        <v>4.5</v>
      </c>
      <c r="E274" s="424"/>
      <c r="F274" s="102">
        <v>0.66666666666666663</v>
      </c>
      <c r="G274" s="156">
        <v>15</v>
      </c>
      <c r="H274" s="102">
        <v>0.99930555555555556</v>
      </c>
      <c r="I274" s="156">
        <v>15</v>
      </c>
      <c r="J274" s="102"/>
      <c r="K274" s="172" t="s">
        <v>1872</v>
      </c>
      <c r="L274" s="102"/>
      <c r="M274" s="425" t="s">
        <v>2377</v>
      </c>
      <c r="N274" s="126">
        <f t="shared" ref="N274" si="40">VALUE(DAY(I274)*24*60+VALUE(HOUR(H274)*60+MINUTE(H274)))-SUM(VALUE(DAY(G274)*24*60+VALUE(HOUR(F274)*60+MINUTE(F274))))</f>
        <v>479</v>
      </c>
      <c r="O274" s="89">
        <v>351</v>
      </c>
      <c r="P274" s="156">
        <f t="shared" ref="P274" si="41">O274*N274</f>
        <v>168129</v>
      </c>
      <c r="Q274" s="89">
        <v>2</v>
      </c>
      <c r="R274" s="101" t="s">
        <v>2500</v>
      </c>
      <c r="S274" s="91">
        <f t="shared" si="39"/>
        <v>351</v>
      </c>
      <c r="T274" s="91">
        <f t="shared" si="39"/>
        <v>168129</v>
      </c>
      <c r="U274" s="92"/>
      <c r="V274" s="92"/>
      <c r="W274" s="92"/>
      <c r="X274" s="92"/>
      <c r="Y274" s="93"/>
      <c r="Z274" s="94"/>
      <c r="AA274" s="94"/>
    </row>
    <row r="275" spans="1:27" ht="34.5" customHeight="1" x14ac:dyDescent="0.25">
      <c r="A275" s="89">
        <v>2</v>
      </c>
      <c r="B275" s="425" t="s">
        <v>2211</v>
      </c>
      <c r="C275" s="20" t="s">
        <v>60</v>
      </c>
      <c r="D275" s="98">
        <v>4.5</v>
      </c>
      <c r="E275" s="424"/>
      <c r="F275" s="102">
        <v>0.66666666666666663</v>
      </c>
      <c r="G275" s="156">
        <v>15</v>
      </c>
      <c r="H275" s="102">
        <v>0.29166666666666669</v>
      </c>
      <c r="I275" s="156">
        <v>16</v>
      </c>
      <c r="J275" s="102"/>
      <c r="K275" s="172" t="s">
        <v>1872</v>
      </c>
      <c r="L275" s="102"/>
      <c r="M275" s="425" t="s">
        <v>2211</v>
      </c>
      <c r="N275" s="126">
        <f t="shared" si="35"/>
        <v>900</v>
      </c>
      <c r="O275" s="89">
        <v>1</v>
      </c>
      <c r="P275" s="156">
        <f t="shared" si="36"/>
        <v>900</v>
      </c>
      <c r="Q275" s="89">
        <v>2</v>
      </c>
      <c r="R275" s="89" t="s">
        <v>2491</v>
      </c>
      <c r="S275" s="91">
        <f t="shared" si="39"/>
        <v>1</v>
      </c>
      <c r="T275" s="91">
        <f t="shared" si="39"/>
        <v>900</v>
      </c>
      <c r="U275" s="92"/>
      <c r="V275" s="92"/>
      <c r="W275" s="92"/>
      <c r="X275" s="92"/>
      <c r="Y275" s="93"/>
      <c r="Z275" s="94"/>
      <c r="AA275" s="94"/>
    </row>
    <row r="276" spans="1:27" ht="30" customHeight="1" x14ac:dyDescent="0.25">
      <c r="A276" s="89">
        <v>3</v>
      </c>
      <c r="B276" s="425" t="s">
        <v>2212</v>
      </c>
      <c r="C276" s="20" t="s">
        <v>60</v>
      </c>
      <c r="D276" s="98">
        <v>0.5</v>
      </c>
      <c r="E276" s="424"/>
      <c r="F276" s="102">
        <v>0.66666666666666663</v>
      </c>
      <c r="G276" s="156">
        <v>15</v>
      </c>
      <c r="H276" s="102">
        <v>0.29166666666666669</v>
      </c>
      <c r="I276" s="156">
        <v>16</v>
      </c>
      <c r="J276" s="102"/>
      <c r="K276" s="172" t="s">
        <v>1872</v>
      </c>
      <c r="L276" s="102"/>
      <c r="M276" s="425" t="s">
        <v>2212</v>
      </c>
      <c r="N276" s="126">
        <f t="shared" si="35"/>
        <v>900</v>
      </c>
      <c r="O276" s="89">
        <v>1</v>
      </c>
      <c r="P276" s="156">
        <f t="shared" si="36"/>
        <v>900</v>
      </c>
      <c r="Q276" s="89">
        <v>2</v>
      </c>
      <c r="R276" s="89" t="s">
        <v>2492</v>
      </c>
      <c r="S276" s="91">
        <f t="shared" si="39"/>
        <v>1</v>
      </c>
      <c r="T276" s="91">
        <f t="shared" si="39"/>
        <v>900</v>
      </c>
      <c r="U276" s="92"/>
      <c r="V276" s="92"/>
      <c r="W276" s="92"/>
      <c r="X276" s="92"/>
      <c r="Y276" s="93"/>
      <c r="Z276" s="94"/>
      <c r="AA276" s="94"/>
    </row>
    <row r="277" spans="1:27" ht="36" customHeight="1" x14ac:dyDescent="0.25">
      <c r="A277" s="89">
        <v>4</v>
      </c>
      <c r="B277" s="425" t="s">
        <v>2213</v>
      </c>
      <c r="C277" s="20" t="s">
        <v>60</v>
      </c>
      <c r="D277" s="98">
        <v>2.5</v>
      </c>
      <c r="E277" s="424"/>
      <c r="F277" s="102">
        <v>0.66666666666666663</v>
      </c>
      <c r="G277" s="156">
        <v>15</v>
      </c>
      <c r="H277" s="102">
        <v>0.29166666666666669</v>
      </c>
      <c r="I277" s="156">
        <v>16</v>
      </c>
      <c r="J277" s="102"/>
      <c r="K277" s="172" t="s">
        <v>1872</v>
      </c>
      <c r="L277" s="102"/>
      <c r="M277" s="425" t="s">
        <v>2213</v>
      </c>
      <c r="N277" s="126">
        <f t="shared" si="35"/>
        <v>900</v>
      </c>
      <c r="O277" s="89">
        <v>1</v>
      </c>
      <c r="P277" s="156">
        <f t="shared" si="36"/>
        <v>900</v>
      </c>
      <c r="Q277" s="89">
        <v>2</v>
      </c>
      <c r="R277" s="89" t="s">
        <v>2493</v>
      </c>
      <c r="S277" s="91">
        <f t="shared" si="39"/>
        <v>1</v>
      </c>
      <c r="T277" s="91">
        <f t="shared" si="39"/>
        <v>900</v>
      </c>
      <c r="U277" s="92"/>
      <c r="V277" s="92"/>
      <c r="W277" s="92"/>
      <c r="X277" s="92"/>
      <c r="Y277" s="93"/>
      <c r="Z277" s="94"/>
      <c r="AA277" s="94"/>
    </row>
    <row r="278" spans="1:27" ht="27" customHeight="1" x14ac:dyDescent="0.25">
      <c r="A278" s="89">
        <v>5</v>
      </c>
      <c r="B278" s="14" t="s">
        <v>2368</v>
      </c>
      <c r="C278" s="20" t="s">
        <v>1</v>
      </c>
      <c r="D278" s="98">
        <v>3.6089521283333332</v>
      </c>
      <c r="E278" s="424"/>
      <c r="F278" s="102">
        <v>0.66666666666666663</v>
      </c>
      <c r="G278" s="156">
        <v>15</v>
      </c>
      <c r="H278" s="102">
        <v>0.99930555555555556</v>
      </c>
      <c r="I278" s="156">
        <v>15</v>
      </c>
      <c r="J278" s="102"/>
      <c r="K278" s="172" t="s">
        <v>1872</v>
      </c>
      <c r="L278" s="102"/>
      <c r="M278" s="14" t="s">
        <v>2012</v>
      </c>
      <c r="N278" s="126">
        <f t="shared" si="35"/>
        <v>479</v>
      </c>
      <c r="O278" s="89">
        <v>2797</v>
      </c>
      <c r="P278" s="156">
        <f t="shared" si="36"/>
        <v>1339763</v>
      </c>
      <c r="Q278" s="89">
        <v>2</v>
      </c>
      <c r="R278" s="89" t="s">
        <v>2494</v>
      </c>
      <c r="S278" s="91">
        <f t="shared" si="39"/>
        <v>2797</v>
      </c>
      <c r="T278" s="91">
        <f t="shared" si="39"/>
        <v>1339763</v>
      </c>
      <c r="U278" s="92"/>
      <c r="V278" s="92"/>
      <c r="W278" s="92"/>
      <c r="X278" s="92"/>
      <c r="Y278" s="93"/>
      <c r="Z278" s="94"/>
      <c r="AA278" s="94"/>
    </row>
    <row r="279" spans="1:27" ht="30" customHeight="1" x14ac:dyDescent="0.25">
      <c r="A279" s="89">
        <v>6</v>
      </c>
      <c r="B279" s="425" t="s">
        <v>2378</v>
      </c>
      <c r="C279" s="20" t="s">
        <v>64</v>
      </c>
      <c r="D279" s="98">
        <v>3.5</v>
      </c>
      <c r="E279" s="424"/>
      <c r="F279" s="102">
        <v>0.66666666666666663</v>
      </c>
      <c r="G279" s="156">
        <v>15</v>
      </c>
      <c r="H279" s="102">
        <v>0.99930555555555556</v>
      </c>
      <c r="I279" s="156">
        <v>15</v>
      </c>
      <c r="J279" s="102"/>
      <c r="K279" s="172" t="s">
        <v>1872</v>
      </c>
      <c r="L279" s="102"/>
      <c r="M279" s="425" t="s">
        <v>2378</v>
      </c>
      <c r="N279" s="126">
        <f t="shared" si="35"/>
        <v>479</v>
      </c>
      <c r="O279" s="89">
        <v>2651</v>
      </c>
      <c r="P279" s="156">
        <f t="shared" si="36"/>
        <v>1269829</v>
      </c>
      <c r="Q279" s="89">
        <v>2</v>
      </c>
      <c r="R279" s="89" t="s">
        <v>2495</v>
      </c>
      <c r="S279" s="91">
        <f t="shared" si="39"/>
        <v>2651</v>
      </c>
      <c r="T279" s="91">
        <f t="shared" si="39"/>
        <v>1269829</v>
      </c>
      <c r="U279" s="92"/>
      <c r="V279" s="92"/>
      <c r="W279" s="92"/>
      <c r="X279" s="92"/>
      <c r="Y279" s="93"/>
      <c r="Z279" s="94"/>
      <c r="AA279" s="94"/>
    </row>
    <row r="280" spans="1:27" ht="30" customHeight="1" x14ac:dyDescent="0.25">
      <c r="A280" s="89">
        <v>7</v>
      </c>
      <c r="B280" s="14" t="s">
        <v>2369</v>
      </c>
      <c r="C280" s="20" t="s">
        <v>63</v>
      </c>
      <c r="D280" s="98">
        <v>14.297318810166665</v>
      </c>
      <c r="E280" s="424"/>
      <c r="F280" s="102">
        <v>0.66666666666666663</v>
      </c>
      <c r="G280" s="156">
        <v>15</v>
      </c>
      <c r="H280" s="102">
        <v>0.99930555555555556</v>
      </c>
      <c r="I280" s="156">
        <v>15</v>
      </c>
      <c r="J280" s="102"/>
      <c r="K280" s="172" t="s">
        <v>1872</v>
      </c>
      <c r="L280" s="102"/>
      <c r="M280" s="14" t="s">
        <v>2040</v>
      </c>
      <c r="N280" s="126">
        <f t="shared" si="35"/>
        <v>479</v>
      </c>
      <c r="O280" s="89">
        <v>20082</v>
      </c>
      <c r="P280" s="156">
        <f t="shared" si="36"/>
        <v>9619278</v>
      </c>
      <c r="Q280" s="89">
        <v>2</v>
      </c>
      <c r="R280" s="89" t="s">
        <v>2496</v>
      </c>
      <c r="S280" s="91">
        <f t="shared" ref="S280:T292" si="42">O280</f>
        <v>20082</v>
      </c>
      <c r="T280" s="91">
        <f t="shared" si="42"/>
        <v>9619278</v>
      </c>
      <c r="U280" s="92"/>
      <c r="V280" s="92"/>
      <c r="W280" s="92"/>
      <c r="X280" s="92"/>
      <c r="Y280" s="93"/>
      <c r="Z280" s="94"/>
      <c r="AA280" s="94"/>
    </row>
    <row r="281" spans="1:27" ht="30" customHeight="1" x14ac:dyDescent="0.25">
      <c r="A281" s="89">
        <v>8</v>
      </c>
      <c r="B281" s="14" t="s">
        <v>2370</v>
      </c>
      <c r="C281" s="20" t="s">
        <v>168</v>
      </c>
      <c r="D281" s="98">
        <v>14.587585695529411</v>
      </c>
      <c r="E281" s="424"/>
      <c r="F281" s="102">
        <v>0.66666666666666663</v>
      </c>
      <c r="G281" s="156">
        <v>15</v>
      </c>
      <c r="H281" s="102">
        <v>0.99930555555555556</v>
      </c>
      <c r="I281" s="156">
        <v>15</v>
      </c>
      <c r="J281" s="102"/>
      <c r="K281" s="172" t="s">
        <v>1872</v>
      </c>
      <c r="L281" s="102"/>
      <c r="M281" s="14" t="s">
        <v>2008</v>
      </c>
      <c r="N281" s="126">
        <f t="shared" si="35"/>
        <v>479</v>
      </c>
      <c r="O281" s="89">
        <v>17725</v>
      </c>
      <c r="P281" s="156">
        <f t="shared" si="36"/>
        <v>8490275</v>
      </c>
      <c r="Q281" s="89">
        <v>2</v>
      </c>
      <c r="R281" s="89" t="s">
        <v>2497</v>
      </c>
      <c r="S281" s="91">
        <f t="shared" si="42"/>
        <v>17725</v>
      </c>
      <c r="T281" s="91">
        <f t="shared" si="42"/>
        <v>8490275</v>
      </c>
      <c r="U281" s="92"/>
      <c r="V281" s="92"/>
      <c r="W281" s="92"/>
      <c r="X281" s="92"/>
      <c r="Y281" s="93"/>
      <c r="Z281" s="94"/>
      <c r="AA281" s="94"/>
    </row>
    <row r="282" spans="1:27" ht="120" x14ac:dyDescent="0.25">
      <c r="A282" s="89">
        <v>9</v>
      </c>
      <c r="B282" s="14" t="s">
        <v>2197</v>
      </c>
      <c r="C282" s="20" t="s">
        <v>60</v>
      </c>
      <c r="D282" s="98">
        <v>7.1507494764666646</v>
      </c>
      <c r="E282" s="424"/>
      <c r="F282" s="102"/>
      <c r="G282" s="156"/>
      <c r="H282" s="102"/>
      <c r="I282" s="156"/>
      <c r="J282" s="102"/>
      <c r="K282" s="172" t="s">
        <v>1872</v>
      </c>
      <c r="L282" s="102"/>
      <c r="M282" s="425" t="s">
        <v>2199</v>
      </c>
      <c r="N282" s="126">
        <f t="shared" si="35"/>
        <v>0</v>
      </c>
      <c r="O282" s="89">
        <v>0</v>
      </c>
      <c r="P282" s="156">
        <f t="shared" si="36"/>
        <v>0</v>
      </c>
      <c r="Q282" s="89">
        <v>2</v>
      </c>
      <c r="R282" s="89" t="s">
        <v>2443</v>
      </c>
      <c r="S282" s="91">
        <f t="shared" si="42"/>
        <v>0</v>
      </c>
      <c r="T282" s="91">
        <f t="shared" si="42"/>
        <v>0</v>
      </c>
      <c r="U282" s="92"/>
      <c r="V282" s="92"/>
      <c r="W282" s="92"/>
      <c r="X282" s="92"/>
      <c r="Y282" s="93"/>
      <c r="Z282" s="94"/>
      <c r="AA282" s="94"/>
    </row>
    <row r="283" spans="1:27" ht="37.5" customHeight="1" x14ac:dyDescent="0.25">
      <c r="A283" s="89">
        <v>10</v>
      </c>
      <c r="B283" s="14" t="s">
        <v>2315</v>
      </c>
      <c r="C283" s="20" t="s">
        <v>60</v>
      </c>
      <c r="D283" s="98">
        <v>10.945299929058066</v>
      </c>
      <c r="E283" s="424"/>
      <c r="F283" s="102">
        <v>0.66666666666666663</v>
      </c>
      <c r="G283" s="156">
        <v>15</v>
      </c>
      <c r="H283" s="102">
        <v>0.29166666666666669</v>
      </c>
      <c r="I283" s="156">
        <v>16</v>
      </c>
      <c r="J283" s="102"/>
      <c r="K283" s="172" t="s">
        <v>1872</v>
      </c>
      <c r="L283" s="102"/>
      <c r="M283" s="425" t="s">
        <v>2220</v>
      </c>
      <c r="N283" s="126">
        <f t="shared" si="35"/>
        <v>900</v>
      </c>
      <c r="O283" s="89">
        <v>18</v>
      </c>
      <c r="P283" s="156">
        <f t="shared" si="36"/>
        <v>16200</v>
      </c>
      <c r="Q283" s="89">
        <v>2</v>
      </c>
      <c r="R283" s="89" t="s">
        <v>2443</v>
      </c>
      <c r="S283" s="91">
        <f t="shared" si="42"/>
        <v>18</v>
      </c>
      <c r="T283" s="91">
        <f t="shared" si="42"/>
        <v>16200</v>
      </c>
      <c r="U283" s="92"/>
      <c r="V283" s="92"/>
      <c r="W283" s="92"/>
      <c r="X283" s="92"/>
      <c r="Y283" s="93"/>
      <c r="Z283" s="94"/>
      <c r="AA283" s="94"/>
    </row>
    <row r="284" spans="1:27" ht="53.25" customHeight="1" x14ac:dyDescent="0.25">
      <c r="A284" s="89">
        <v>11</v>
      </c>
      <c r="B284" s="14" t="s">
        <v>2198</v>
      </c>
      <c r="C284" s="20" t="s">
        <v>60</v>
      </c>
      <c r="D284" s="98">
        <v>1.1987902851500001</v>
      </c>
      <c r="E284" s="424"/>
      <c r="F284" s="102"/>
      <c r="G284" s="156"/>
      <c r="H284" s="102"/>
      <c r="I284" s="156"/>
      <c r="J284" s="102"/>
      <c r="K284" s="172" t="s">
        <v>1872</v>
      </c>
      <c r="L284" s="102"/>
      <c r="M284" s="425" t="s">
        <v>2200</v>
      </c>
      <c r="N284" s="126">
        <f t="shared" si="35"/>
        <v>0</v>
      </c>
      <c r="O284" s="89">
        <v>0</v>
      </c>
      <c r="P284" s="156">
        <f t="shared" si="36"/>
        <v>0</v>
      </c>
      <c r="Q284" s="89">
        <v>2</v>
      </c>
      <c r="R284" s="89" t="s">
        <v>2443</v>
      </c>
      <c r="S284" s="91">
        <f t="shared" si="42"/>
        <v>0</v>
      </c>
      <c r="T284" s="91">
        <f t="shared" si="42"/>
        <v>0</v>
      </c>
      <c r="U284" s="92"/>
      <c r="V284" s="92"/>
      <c r="W284" s="92"/>
      <c r="X284" s="92"/>
      <c r="Y284" s="93"/>
      <c r="Z284" s="94"/>
      <c r="AA284" s="94"/>
    </row>
    <row r="285" spans="1:27" ht="34.5" customHeight="1" x14ac:dyDescent="0.25">
      <c r="A285" s="89">
        <v>12</v>
      </c>
      <c r="B285" s="14" t="s">
        <v>2382</v>
      </c>
      <c r="C285" s="20" t="s">
        <v>64</v>
      </c>
      <c r="D285" s="98">
        <v>5.9081773966021505</v>
      </c>
      <c r="E285" s="424"/>
      <c r="F285" s="102">
        <v>0.66666666666666663</v>
      </c>
      <c r="G285" s="156">
        <v>15</v>
      </c>
      <c r="H285" s="102">
        <v>0.29166666666666669</v>
      </c>
      <c r="I285" s="156">
        <v>16</v>
      </c>
      <c r="J285" s="102"/>
      <c r="K285" s="172" t="s">
        <v>1872</v>
      </c>
      <c r="L285" s="102"/>
      <c r="M285" s="14" t="s">
        <v>2055</v>
      </c>
      <c r="N285" s="126">
        <f t="shared" si="35"/>
        <v>900</v>
      </c>
      <c r="O285" s="89">
        <v>378</v>
      </c>
      <c r="P285" s="156">
        <f t="shared" si="36"/>
        <v>340200</v>
      </c>
      <c r="Q285" s="89">
        <v>2</v>
      </c>
      <c r="R285" s="89" t="s">
        <v>2501</v>
      </c>
      <c r="S285" s="91">
        <f t="shared" si="42"/>
        <v>378</v>
      </c>
      <c r="T285" s="91">
        <f t="shared" si="42"/>
        <v>340200</v>
      </c>
      <c r="U285" s="92"/>
      <c r="V285" s="92"/>
      <c r="W285" s="92"/>
      <c r="X285" s="92"/>
      <c r="Y285" s="93"/>
      <c r="Z285" s="94"/>
      <c r="AA285" s="94"/>
    </row>
    <row r="286" spans="1:27" ht="48.75" customHeight="1" x14ac:dyDescent="0.25">
      <c r="A286" s="89">
        <v>13</v>
      </c>
      <c r="B286" s="14" t="s">
        <v>2383</v>
      </c>
      <c r="C286" s="20" t="s">
        <v>2086</v>
      </c>
      <c r="D286" s="98">
        <v>2.9187493618580644</v>
      </c>
      <c r="E286" s="424"/>
      <c r="F286" s="102">
        <v>0.66666666666666663</v>
      </c>
      <c r="G286" s="156">
        <v>15</v>
      </c>
      <c r="H286" s="102">
        <v>0.29166666666666669</v>
      </c>
      <c r="I286" s="156">
        <v>16</v>
      </c>
      <c r="J286" s="102"/>
      <c r="K286" s="172" t="s">
        <v>1872</v>
      </c>
      <c r="L286" s="102"/>
      <c r="M286" s="14" t="s">
        <v>2085</v>
      </c>
      <c r="N286" s="126">
        <f t="shared" si="35"/>
        <v>900</v>
      </c>
      <c r="O286" s="89">
        <v>1944</v>
      </c>
      <c r="P286" s="156">
        <f t="shared" si="36"/>
        <v>1749600</v>
      </c>
      <c r="Q286" s="89">
        <v>2</v>
      </c>
      <c r="R286" s="89" t="s">
        <v>2502</v>
      </c>
      <c r="S286" s="91">
        <f t="shared" si="42"/>
        <v>1944</v>
      </c>
      <c r="T286" s="91">
        <f t="shared" si="42"/>
        <v>1749600</v>
      </c>
      <c r="U286" s="92"/>
      <c r="V286" s="92"/>
      <c r="W286" s="92"/>
      <c r="X286" s="92"/>
      <c r="Y286" s="93"/>
      <c r="Z286" s="94"/>
      <c r="AA286" s="94"/>
    </row>
    <row r="287" spans="1:27" ht="48.75" customHeight="1" x14ac:dyDescent="0.25">
      <c r="A287" s="89">
        <v>14</v>
      </c>
      <c r="B287" s="14" t="s">
        <v>2384</v>
      </c>
      <c r="C287" s="20" t="s">
        <v>2086</v>
      </c>
      <c r="D287" s="98">
        <v>3.3044905089032257</v>
      </c>
      <c r="E287" s="424"/>
      <c r="F287" s="102">
        <v>0.66666666666666663</v>
      </c>
      <c r="G287" s="156">
        <v>15</v>
      </c>
      <c r="H287" s="102">
        <v>0.29166666666666669</v>
      </c>
      <c r="I287" s="156">
        <v>16</v>
      </c>
      <c r="J287" s="102"/>
      <c r="K287" s="172" t="s">
        <v>1872</v>
      </c>
      <c r="L287" s="102"/>
      <c r="M287" s="14" t="s">
        <v>2087</v>
      </c>
      <c r="N287" s="126">
        <f t="shared" si="35"/>
        <v>900</v>
      </c>
      <c r="O287" s="89">
        <v>9</v>
      </c>
      <c r="P287" s="156">
        <f t="shared" si="36"/>
        <v>8100</v>
      </c>
      <c r="Q287" s="89">
        <v>2</v>
      </c>
      <c r="R287" s="89" t="s">
        <v>2502</v>
      </c>
      <c r="S287" s="91">
        <f t="shared" si="42"/>
        <v>9</v>
      </c>
      <c r="T287" s="91">
        <f t="shared" si="42"/>
        <v>8100</v>
      </c>
      <c r="U287" s="92"/>
      <c r="V287" s="92"/>
      <c r="W287" s="92"/>
      <c r="X287" s="92"/>
      <c r="Y287" s="93"/>
      <c r="Z287" s="94"/>
      <c r="AA287" s="94"/>
    </row>
    <row r="288" spans="1:27" ht="60" x14ac:dyDescent="0.25">
      <c r="A288" s="89">
        <v>15</v>
      </c>
      <c r="B288" s="14" t="s">
        <v>2312</v>
      </c>
      <c r="C288" s="20" t="s">
        <v>2091</v>
      </c>
      <c r="D288" s="98">
        <v>5.9408201987833342</v>
      </c>
      <c r="E288" s="424"/>
      <c r="F288" s="102"/>
      <c r="G288" s="156"/>
      <c r="H288" s="102"/>
      <c r="I288" s="156"/>
      <c r="J288" s="102"/>
      <c r="K288" s="172" t="s">
        <v>1872</v>
      </c>
      <c r="L288" s="102"/>
      <c r="M288" s="14" t="s">
        <v>2205</v>
      </c>
      <c r="N288" s="126">
        <f t="shared" si="35"/>
        <v>0</v>
      </c>
      <c r="O288" s="89">
        <v>0</v>
      </c>
      <c r="P288" s="156">
        <f t="shared" si="36"/>
        <v>0</v>
      </c>
      <c r="Q288" s="89">
        <v>2</v>
      </c>
      <c r="R288" s="89" t="s">
        <v>2450</v>
      </c>
      <c r="S288" s="91">
        <f t="shared" si="42"/>
        <v>0</v>
      </c>
      <c r="T288" s="91">
        <f t="shared" si="42"/>
        <v>0</v>
      </c>
      <c r="U288" s="92"/>
      <c r="V288" s="92"/>
      <c r="W288" s="92"/>
      <c r="X288" s="92"/>
      <c r="Y288" s="93"/>
      <c r="Z288" s="94"/>
      <c r="AA288" s="94"/>
    </row>
    <row r="289" spans="1:27" ht="34.5" customHeight="1" x14ac:dyDescent="0.25">
      <c r="A289" s="89">
        <v>16</v>
      </c>
      <c r="B289" s="14" t="s">
        <v>2385</v>
      </c>
      <c r="C289" s="20" t="s">
        <v>2093</v>
      </c>
      <c r="D289" s="98">
        <v>4.6946228589458325</v>
      </c>
      <c r="E289" s="424"/>
      <c r="F289" s="102">
        <v>0.66666666666666663</v>
      </c>
      <c r="G289" s="156">
        <v>15</v>
      </c>
      <c r="H289" s="102">
        <v>0.29166666666666669</v>
      </c>
      <c r="I289" s="156">
        <v>16</v>
      </c>
      <c r="J289" s="102"/>
      <c r="K289" s="172" t="s">
        <v>1872</v>
      </c>
      <c r="L289" s="102"/>
      <c r="M289" s="14" t="s">
        <v>2235</v>
      </c>
      <c r="N289" s="126">
        <f t="shared" si="35"/>
        <v>900</v>
      </c>
      <c r="O289" s="89">
        <v>1</v>
      </c>
      <c r="P289" s="156">
        <f t="shared" si="36"/>
        <v>900</v>
      </c>
      <c r="Q289" s="89">
        <v>2</v>
      </c>
      <c r="R289" s="89" t="s">
        <v>2503</v>
      </c>
      <c r="S289" s="91">
        <f t="shared" si="42"/>
        <v>1</v>
      </c>
      <c r="T289" s="91">
        <f t="shared" si="42"/>
        <v>900</v>
      </c>
      <c r="U289" s="92"/>
      <c r="V289" s="92"/>
      <c r="W289" s="92"/>
      <c r="X289" s="92"/>
      <c r="Y289" s="93"/>
      <c r="Z289" s="94"/>
      <c r="AA289" s="94"/>
    </row>
    <row r="290" spans="1:27" ht="34.5" customHeight="1" x14ac:dyDescent="0.25">
      <c r="A290" s="89">
        <v>17</v>
      </c>
      <c r="B290" s="14" t="s">
        <v>2386</v>
      </c>
      <c r="C290" s="20" t="s">
        <v>2093</v>
      </c>
      <c r="D290" s="98">
        <v>2.7855010744666671</v>
      </c>
      <c r="E290" s="424"/>
      <c r="F290" s="102">
        <v>0.66666666666666663</v>
      </c>
      <c r="G290" s="156">
        <v>15</v>
      </c>
      <c r="H290" s="102">
        <v>0.29166666666666669</v>
      </c>
      <c r="I290" s="156">
        <v>16</v>
      </c>
      <c r="J290" s="102"/>
      <c r="K290" s="172" t="s">
        <v>1872</v>
      </c>
      <c r="L290" s="102"/>
      <c r="M290" s="14" t="s">
        <v>2237</v>
      </c>
      <c r="N290" s="126">
        <f t="shared" si="35"/>
        <v>900</v>
      </c>
      <c r="O290" s="89">
        <v>1</v>
      </c>
      <c r="P290" s="156">
        <f t="shared" si="36"/>
        <v>900</v>
      </c>
      <c r="Q290" s="89">
        <v>2</v>
      </c>
      <c r="R290" s="89" t="s">
        <v>2503</v>
      </c>
      <c r="S290" s="91">
        <f t="shared" si="42"/>
        <v>1</v>
      </c>
      <c r="T290" s="91">
        <f t="shared" si="42"/>
        <v>900</v>
      </c>
      <c r="U290" s="92"/>
      <c r="V290" s="92"/>
      <c r="W290" s="92"/>
      <c r="X290" s="92"/>
      <c r="Y290" s="93"/>
      <c r="Z290" s="94"/>
      <c r="AA290" s="94"/>
    </row>
    <row r="291" spans="1:27" ht="34.5" customHeight="1" x14ac:dyDescent="0.25">
      <c r="A291" s="89">
        <v>18</v>
      </c>
      <c r="B291" s="14" t="s">
        <v>2387</v>
      </c>
      <c r="C291" s="20" t="s">
        <v>2093</v>
      </c>
      <c r="D291" s="98">
        <v>3.8959067689458347</v>
      </c>
      <c r="E291" s="424"/>
      <c r="F291" s="102">
        <v>0.66666666666666663</v>
      </c>
      <c r="G291" s="156">
        <v>15</v>
      </c>
      <c r="H291" s="102">
        <v>0.29166666666666669</v>
      </c>
      <c r="I291" s="156">
        <v>16</v>
      </c>
      <c r="J291" s="102"/>
      <c r="K291" s="172" t="s">
        <v>1872</v>
      </c>
      <c r="L291" s="102"/>
      <c r="M291" s="14" t="s">
        <v>2238</v>
      </c>
      <c r="N291" s="126">
        <f t="shared" si="35"/>
        <v>900</v>
      </c>
      <c r="O291" s="89">
        <v>1</v>
      </c>
      <c r="P291" s="156">
        <f t="shared" si="36"/>
        <v>900</v>
      </c>
      <c r="Q291" s="89">
        <v>2</v>
      </c>
      <c r="R291" s="89" t="s">
        <v>2503</v>
      </c>
      <c r="S291" s="91">
        <f t="shared" si="42"/>
        <v>1</v>
      </c>
      <c r="T291" s="91">
        <f t="shared" si="42"/>
        <v>900</v>
      </c>
      <c r="U291" s="92"/>
      <c r="V291" s="92"/>
      <c r="W291" s="92"/>
      <c r="X291" s="92"/>
      <c r="Y291" s="93"/>
      <c r="Z291" s="94"/>
      <c r="AA291" s="94"/>
    </row>
    <row r="292" spans="1:27" s="94" customFormat="1" ht="30.75" customHeight="1" x14ac:dyDescent="0.2">
      <c r="A292" s="255"/>
      <c r="B292" s="506" t="s">
        <v>1865</v>
      </c>
      <c r="C292" s="446"/>
      <c r="D292" s="447">
        <f>SUM(D274:E291)</f>
        <v>96.736964493209243</v>
      </c>
      <c r="E292" s="448"/>
      <c r="F292" s="169"/>
      <c r="G292" s="258"/>
      <c r="H292" s="169"/>
      <c r="I292" s="258"/>
      <c r="J292" s="169"/>
      <c r="K292" s="449"/>
      <c r="L292" s="169"/>
      <c r="M292" s="449"/>
      <c r="N292" s="450"/>
      <c r="O292" s="255"/>
      <c r="P292" s="258"/>
      <c r="Q292" s="255"/>
      <c r="R292" s="90"/>
      <c r="S292" s="91">
        <f t="shared" si="42"/>
        <v>0</v>
      </c>
      <c r="T292" s="91">
        <f t="shared" si="42"/>
        <v>0</v>
      </c>
      <c r="U292" s="91"/>
      <c r="V292" s="91"/>
      <c r="W292" s="91"/>
      <c r="X292" s="91"/>
      <c r="Y292" s="263"/>
    </row>
    <row r="293" spans="1:27" ht="27.75" customHeight="1" x14ac:dyDescent="0.25">
      <c r="A293" s="701" t="s">
        <v>2221</v>
      </c>
      <c r="B293" s="702"/>
      <c r="C293" s="702"/>
      <c r="D293" s="702"/>
      <c r="E293" s="702"/>
      <c r="F293" s="702"/>
      <c r="G293" s="702"/>
      <c r="H293" s="702"/>
      <c r="I293" s="702"/>
      <c r="J293" s="702"/>
      <c r="K293" s="702"/>
      <c r="L293" s="702"/>
      <c r="M293" s="702"/>
      <c r="N293" s="702"/>
      <c r="O293" s="702"/>
      <c r="P293" s="702"/>
      <c r="Q293" s="703"/>
      <c r="S293" s="91"/>
      <c r="T293" s="91"/>
      <c r="U293" s="91"/>
      <c r="V293" s="92"/>
      <c r="W293" s="92"/>
      <c r="X293" s="92"/>
      <c r="Y293" s="93"/>
      <c r="Z293" s="94"/>
      <c r="AA293" s="94"/>
    </row>
    <row r="294" spans="1:27" ht="63" customHeight="1" x14ac:dyDescent="0.25">
      <c r="A294" s="255">
        <v>1</v>
      </c>
      <c r="B294" s="168" t="s">
        <v>147</v>
      </c>
      <c r="C294" s="89" t="s">
        <v>148</v>
      </c>
      <c r="D294" s="89">
        <v>25</v>
      </c>
      <c r="E294" s="169">
        <v>0.47916666666666669</v>
      </c>
      <c r="F294" s="102">
        <v>0.29166666666666669</v>
      </c>
      <c r="G294" s="156">
        <v>16</v>
      </c>
      <c r="H294" s="102">
        <v>4.1666666666666664E-2</v>
      </c>
      <c r="I294" s="156">
        <v>17</v>
      </c>
      <c r="J294" s="168"/>
      <c r="K294" s="165" t="s">
        <v>150</v>
      </c>
      <c r="L294" s="170"/>
      <c r="M294" s="158"/>
      <c r="N294" s="158"/>
      <c r="O294" s="158"/>
      <c r="P294" s="89"/>
      <c r="Q294" s="89"/>
      <c r="S294" s="91"/>
      <c r="T294" s="91"/>
      <c r="U294" s="91"/>
      <c r="V294" s="92"/>
      <c r="W294" s="92"/>
      <c r="X294" s="92"/>
      <c r="Y294" s="93"/>
      <c r="Z294" s="94"/>
      <c r="AA294" s="94"/>
    </row>
    <row r="295" spans="1:27" ht="30.75" customHeight="1" x14ac:dyDescent="0.25">
      <c r="A295" s="255">
        <v>2</v>
      </c>
      <c r="B295" s="698" t="s">
        <v>2152</v>
      </c>
      <c r="C295" s="699"/>
      <c r="D295" s="699"/>
      <c r="E295" s="699"/>
      <c r="F295" s="699"/>
      <c r="G295" s="699"/>
      <c r="H295" s="699"/>
      <c r="I295" s="699"/>
      <c r="J295" s="699"/>
      <c r="K295" s="699"/>
      <c r="L295" s="699"/>
      <c r="M295" s="699"/>
      <c r="N295" s="699"/>
      <c r="O295" s="699"/>
      <c r="P295" s="699"/>
      <c r="Q295" s="700"/>
      <c r="S295" s="91"/>
      <c r="T295" s="91"/>
      <c r="U295" s="91"/>
      <c r="V295" s="92"/>
      <c r="W295" s="92"/>
      <c r="X295" s="92"/>
      <c r="Y295" s="93"/>
      <c r="Z295" s="94"/>
      <c r="AA295" s="94"/>
    </row>
    <row r="296" spans="1:27" ht="27.75" customHeight="1" x14ac:dyDescent="0.25">
      <c r="A296" s="701" t="s">
        <v>2222</v>
      </c>
      <c r="B296" s="702"/>
      <c r="C296" s="702"/>
      <c r="D296" s="702"/>
      <c r="E296" s="702"/>
      <c r="F296" s="702"/>
      <c r="G296" s="702"/>
      <c r="H296" s="702"/>
      <c r="I296" s="702"/>
      <c r="J296" s="702"/>
      <c r="K296" s="702"/>
      <c r="L296" s="702"/>
      <c r="M296" s="702"/>
      <c r="N296" s="702"/>
      <c r="O296" s="702"/>
      <c r="P296" s="702"/>
      <c r="Q296" s="703"/>
      <c r="S296" s="91"/>
      <c r="T296" s="91"/>
      <c r="U296" s="91"/>
      <c r="V296" s="92"/>
      <c r="W296" s="92"/>
      <c r="X296" s="92"/>
      <c r="Y296" s="93"/>
      <c r="Z296" s="94"/>
      <c r="AA296" s="94"/>
    </row>
    <row r="297" spans="1:27" ht="72.75" customHeight="1" x14ac:dyDescent="0.25">
      <c r="A297" s="89">
        <v>1</v>
      </c>
      <c r="B297" s="14" t="s">
        <v>2133</v>
      </c>
      <c r="C297" s="20" t="s">
        <v>60</v>
      </c>
      <c r="D297" s="98">
        <v>6.5328859127696992</v>
      </c>
      <c r="E297" s="424"/>
      <c r="F297" s="102">
        <v>0.29166666666666669</v>
      </c>
      <c r="G297" s="156">
        <v>16</v>
      </c>
      <c r="H297" s="102">
        <v>0.5</v>
      </c>
      <c r="I297" s="156">
        <f t="shared" ref="I297:I338" si="43">+G297</f>
        <v>16</v>
      </c>
      <c r="J297" s="451"/>
      <c r="K297" s="172" t="s">
        <v>1872</v>
      </c>
      <c r="L297" s="453"/>
      <c r="M297" s="14" t="s">
        <v>2183</v>
      </c>
      <c r="N297" s="455">
        <f t="shared" ref="N297:N354" si="44">VALUE(DAY(I297)*24*60+VALUE(HOUR(H297)*60+MINUTE(H297)))-SUM(VALUE(DAY(G297)*24*60+VALUE(HOUR(F297)*60+MINUTE(F297))))</f>
        <v>300</v>
      </c>
      <c r="O297" s="193">
        <v>0</v>
      </c>
      <c r="P297" s="454">
        <f t="shared" ref="P297:P354" si="45">O297*N297</f>
        <v>0</v>
      </c>
      <c r="Q297" s="89">
        <v>2</v>
      </c>
      <c r="R297" s="89" t="s">
        <v>2398</v>
      </c>
      <c r="S297" s="91">
        <f t="shared" ref="S297:T298" si="46">O297</f>
        <v>0</v>
      </c>
      <c r="T297" s="91">
        <f t="shared" si="46"/>
        <v>0</v>
      </c>
      <c r="U297" s="92"/>
      <c r="V297" s="92"/>
      <c r="W297" s="92"/>
      <c r="X297" s="92"/>
      <c r="Y297" s="93"/>
      <c r="Z297" s="94"/>
      <c r="AA297" s="94"/>
    </row>
    <row r="298" spans="1:27" ht="70.5" customHeight="1" x14ac:dyDescent="0.25">
      <c r="A298" s="89">
        <v>2</v>
      </c>
      <c r="B298" s="14" t="s">
        <v>2134</v>
      </c>
      <c r="C298" s="20" t="s">
        <v>60</v>
      </c>
      <c r="D298" s="98">
        <v>1.8213056968727273</v>
      </c>
      <c r="E298" s="424"/>
      <c r="F298" s="102">
        <v>0.29166666666666669</v>
      </c>
      <c r="G298" s="156">
        <v>16</v>
      </c>
      <c r="H298" s="102">
        <v>0.5</v>
      </c>
      <c r="I298" s="156">
        <f t="shared" si="43"/>
        <v>16</v>
      </c>
      <c r="J298" s="451"/>
      <c r="K298" s="172" t="s">
        <v>1872</v>
      </c>
      <c r="L298" s="453"/>
      <c r="M298" s="14" t="s">
        <v>2183</v>
      </c>
      <c r="N298" s="455">
        <f t="shared" si="44"/>
        <v>300</v>
      </c>
      <c r="O298" s="193">
        <v>0</v>
      </c>
      <c r="P298" s="454">
        <f t="shared" si="45"/>
        <v>0</v>
      </c>
      <c r="Q298" s="89">
        <v>2</v>
      </c>
      <c r="R298" s="89" t="s">
        <v>2399</v>
      </c>
      <c r="S298" s="91">
        <f t="shared" si="46"/>
        <v>0</v>
      </c>
      <c r="T298" s="91">
        <f t="shared" si="46"/>
        <v>0</v>
      </c>
      <c r="U298" s="92"/>
      <c r="V298" s="92"/>
      <c r="W298" s="92"/>
      <c r="X298" s="92"/>
      <c r="Y298" s="93"/>
      <c r="Z298" s="94"/>
      <c r="AA298" s="94"/>
    </row>
    <row r="299" spans="1:27" ht="30" customHeight="1" x14ac:dyDescent="0.25">
      <c r="A299" s="89">
        <v>3</v>
      </c>
      <c r="B299" s="14" t="s">
        <v>1966</v>
      </c>
      <c r="C299" s="20" t="s">
        <v>60</v>
      </c>
      <c r="D299" s="98">
        <v>1.5</v>
      </c>
      <c r="E299" s="424"/>
      <c r="F299" s="102">
        <v>0.29166666666666669</v>
      </c>
      <c r="G299" s="156">
        <v>16</v>
      </c>
      <c r="H299" s="102">
        <v>0.66666666666666663</v>
      </c>
      <c r="I299" s="156">
        <f t="shared" si="43"/>
        <v>16</v>
      </c>
      <c r="J299" s="102"/>
      <c r="K299" s="172" t="s">
        <v>1872</v>
      </c>
      <c r="L299" s="102"/>
      <c r="M299" s="14" t="s">
        <v>2253</v>
      </c>
      <c r="N299" s="126">
        <f t="shared" si="44"/>
        <v>540</v>
      </c>
      <c r="O299" s="89">
        <v>2833</v>
      </c>
      <c r="P299" s="156">
        <f t="shared" si="45"/>
        <v>1529820</v>
      </c>
      <c r="Q299" s="89">
        <v>2</v>
      </c>
      <c r="R299" s="89" t="s">
        <v>2400</v>
      </c>
      <c r="S299" s="91">
        <f>O299</f>
        <v>2833</v>
      </c>
      <c r="T299" s="91">
        <f>P299</f>
        <v>1529820</v>
      </c>
      <c r="U299" s="92"/>
      <c r="V299" s="92"/>
      <c r="W299" s="92"/>
      <c r="X299" s="92"/>
      <c r="Y299" s="93"/>
      <c r="Z299" s="94"/>
      <c r="AA299" s="94"/>
    </row>
    <row r="300" spans="1:27" ht="30" customHeight="1" x14ac:dyDescent="0.25">
      <c r="A300" s="89">
        <v>4</v>
      </c>
      <c r="B300" s="14" t="s">
        <v>2254</v>
      </c>
      <c r="C300" s="20" t="s">
        <v>60</v>
      </c>
      <c r="D300" s="98">
        <v>1.5</v>
      </c>
      <c r="E300" s="424"/>
      <c r="F300" s="102">
        <v>0.29166666666666669</v>
      </c>
      <c r="G300" s="156">
        <v>16</v>
      </c>
      <c r="H300" s="102">
        <v>0.66666666666666663</v>
      </c>
      <c r="I300" s="156">
        <f t="shared" si="43"/>
        <v>16</v>
      </c>
      <c r="J300" s="102"/>
      <c r="K300" s="172" t="s">
        <v>1872</v>
      </c>
      <c r="L300" s="102"/>
      <c r="M300" s="14" t="s">
        <v>2255</v>
      </c>
      <c r="N300" s="126">
        <f t="shared" si="44"/>
        <v>540</v>
      </c>
      <c r="O300" s="89">
        <v>2156</v>
      </c>
      <c r="P300" s="156">
        <f t="shared" si="45"/>
        <v>1164240</v>
      </c>
      <c r="Q300" s="89">
        <v>2</v>
      </c>
      <c r="R300" s="89" t="s">
        <v>2401</v>
      </c>
      <c r="S300" s="91">
        <f>O300</f>
        <v>2156</v>
      </c>
      <c r="T300" s="91">
        <f>P300</f>
        <v>1164240</v>
      </c>
      <c r="U300" s="92"/>
      <c r="V300" s="92"/>
      <c r="W300" s="92"/>
      <c r="X300" s="92"/>
      <c r="Y300" s="93"/>
      <c r="Z300" s="94"/>
      <c r="AA300" s="94"/>
    </row>
    <row r="301" spans="1:27" ht="70.5" customHeight="1" x14ac:dyDescent="0.25">
      <c r="A301" s="89">
        <v>5</v>
      </c>
      <c r="B301" s="14" t="s">
        <v>2188</v>
      </c>
      <c r="C301" s="20" t="s">
        <v>60</v>
      </c>
      <c r="D301" s="98">
        <v>3</v>
      </c>
      <c r="E301" s="424"/>
      <c r="F301" s="102">
        <v>0.29166666666666669</v>
      </c>
      <c r="G301" s="156">
        <v>16</v>
      </c>
      <c r="H301" s="102">
        <v>0.5</v>
      </c>
      <c r="I301" s="156">
        <f t="shared" si="43"/>
        <v>16</v>
      </c>
      <c r="J301" s="451"/>
      <c r="K301" s="172" t="s">
        <v>1872</v>
      </c>
      <c r="L301" s="453"/>
      <c r="M301" s="14" t="s">
        <v>2183</v>
      </c>
      <c r="N301" s="455">
        <f t="shared" si="44"/>
        <v>300</v>
      </c>
      <c r="O301" s="193">
        <v>0</v>
      </c>
      <c r="P301" s="454">
        <f t="shared" si="45"/>
        <v>0</v>
      </c>
      <c r="Q301" s="89">
        <v>2</v>
      </c>
      <c r="R301" s="89" t="s">
        <v>2402</v>
      </c>
      <c r="S301" s="91">
        <f t="shared" ref="S301:T316" si="47">O301</f>
        <v>0</v>
      </c>
      <c r="T301" s="91">
        <f t="shared" si="47"/>
        <v>0</v>
      </c>
      <c r="U301" s="92"/>
      <c r="V301" s="92"/>
      <c r="W301" s="92"/>
      <c r="X301" s="92"/>
      <c r="Y301" s="93"/>
      <c r="Z301" s="94"/>
      <c r="AA301" s="94"/>
    </row>
    <row r="302" spans="1:27" ht="30" customHeight="1" x14ac:dyDescent="0.25">
      <c r="A302" s="89">
        <v>6</v>
      </c>
      <c r="B302" s="14" t="s">
        <v>2151</v>
      </c>
      <c r="C302" s="20" t="s">
        <v>2150</v>
      </c>
      <c r="D302" s="98">
        <v>2.5</v>
      </c>
      <c r="E302" s="424"/>
      <c r="F302" s="102">
        <v>0.41666666666666669</v>
      </c>
      <c r="G302" s="156">
        <v>16</v>
      </c>
      <c r="H302" s="102">
        <v>0.66666666666666663</v>
      </c>
      <c r="I302" s="156">
        <f t="shared" si="43"/>
        <v>16</v>
      </c>
      <c r="J302" s="102"/>
      <c r="K302" s="172" t="s">
        <v>1872</v>
      </c>
      <c r="L302" s="102"/>
      <c r="M302" s="14" t="s">
        <v>2252</v>
      </c>
      <c r="N302" s="126">
        <f t="shared" si="44"/>
        <v>360</v>
      </c>
      <c r="O302" s="89">
        <v>3108</v>
      </c>
      <c r="P302" s="156">
        <f t="shared" si="45"/>
        <v>1118880</v>
      </c>
      <c r="Q302" s="89">
        <v>2</v>
      </c>
      <c r="R302" s="89" t="s">
        <v>2403</v>
      </c>
      <c r="S302" s="91">
        <f t="shared" si="47"/>
        <v>3108</v>
      </c>
      <c r="T302" s="91">
        <f t="shared" si="47"/>
        <v>1118880</v>
      </c>
      <c r="U302" s="92"/>
      <c r="V302" s="92"/>
      <c r="W302" s="92"/>
      <c r="X302" s="92"/>
      <c r="Y302" s="93"/>
      <c r="Z302" s="94"/>
      <c r="AA302" s="94"/>
    </row>
    <row r="303" spans="1:27" ht="30" customHeight="1" x14ac:dyDescent="0.25">
      <c r="A303" s="89">
        <v>7</v>
      </c>
      <c r="B303" s="14" t="s">
        <v>2250</v>
      </c>
      <c r="C303" s="20" t="s">
        <v>2077</v>
      </c>
      <c r="D303" s="98">
        <v>9.9029577024888908</v>
      </c>
      <c r="E303" s="424"/>
      <c r="F303" s="102">
        <v>0.3125</v>
      </c>
      <c r="G303" s="156">
        <v>16</v>
      </c>
      <c r="H303" s="102">
        <v>0.66666666666666663</v>
      </c>
      <c r="I303" s="156">
        <f t="shared" si="43"/>
        <v>16</v>
      </c>
      <c r="J303" s="102"/>
      <c r="K303" s="172" t="s">
        <v>1872</v>
      </c>
      <c r="L303" s="102"/>
      <c r="M303" s="14" t="s">
        <v>2065</v>
      </c>
      <c r="N303" s="126">
        <f t="shared" si="44"/>
        <v>510</v>
      </c>
      <c r="O303" s="89">
        <v>14912</v>
      </c>
      <c r="P303" s="156">
        <f t="shared" si="45"/>
        <v>7605120</v>
      </c>
      <c r="Q303" s="89">
        <v>2</v>
      </c>
      <c r="R303" s="89" t="s">
        <v>2404</v>
      </c>
      <c r="S303" s="91">
        <f t="shared" si="47"/>
        <v>14912</v>
      </c>
      <c r="T303" s="91">
        <f t="shared" si="47"/>
        <v>7605120</v>
      </c>
      <c r="U303" s="92"/>
      <c r="V303" s="92"/>
      <c r="W303" s="92"/>
      <c r="X303" s="92"/>
      <c r="Y303" s="93"/>
      <c r="Z303" s="94"/>
      <c r="AA303" s="94"/>
    </row>
    <row r="304" spans="1:27" ht="30" customHeight="1" x14ac:dyDescent="0.25">
      <c r="A304" s="89">
        <v>8</v>
      </c>
      <c r="B304" s="14" t="s">
        <v>2251</v>
      </c>
      <c r="C304" s="20" t="s">
        <v>60</v>
      </c>
      <c r="D304" s="98">
        <v>0.89296001484444432</v>
      </c>
      <c r="E304" s="424"/>
      <c r="F304" s="102">
        <v>0.3125</v>
      </c>
      <c r="G304" s="156">
        <v>16</v>
      </c>
      <c r="H304" s="102">
        <v>0.66666666666666663</v>
      </c>
      <c r="I304" s="156">
        <f t="shared" si="43"/>
        <v>16</v>
      </c>
      <c r="J304" s="102"/>
      <c r="K304" s="172" t="s">
        <v>1872</v>
      </c>
      <c r="L304" s="102"/>
      <c r="M304" s="14" t="s">
        <v>2066</v>
      </c>
      <c r="N304" s="126">
        <f t="shared" si="44"/>
        <v>510</v>
      </c>
      <c r="O304" s="89">
        <v>1505</v>
      </c>
      <c r="P304" s="156">
        <f t="shared" si="45"/>
        <v>767550</v>
      </c>
      <c r="Q304" s="89">
        <v>2</v>
      </c>
      <c r="R304" s="89" t="s">
        <v>2405</v>
      </c>
      <c r="S304" s="91">
        <f t="shared" si="47"/>
        <v>1505</v>
      </c>
      <c r="T304" s="91">
        <f t="shared" si="47"/>
        <v>767550</v>
      </c>
      <c r="U304" s="92"/>
      <c r="V304" s="92"/>
      <c r="W304" s="92"/>
      <c r="X304" s="92"/>
      <c r="Y304" s="93"/>
      <c r="Z304" s="94"/>
      <c r="AA304" s="94"/>
    </row>
    <row r="305" spans="1:27" ht="30" customHeight="1" x14ac:dyDescent="0.25">
      <c r="A305" s="89">
        <v>9</v>
      </c>
      <c r="B305" s="14" t="s">
        <v>2256</v>
      </c>
      <c r="C305" s="20" t="s">
        <v>2077</v>
      </c>
      <c r="D305" s="98">
        <v>3.4991000102222212</v>
      </c>
      <c r="E305" s="424"/>
      <c r="F305" s="102">
        <v>0.3125</v>
      </c>
      <c r="G305" s="156">
        <v>16</v>
      </c>
      <c r="H305" s="102">
        <v>0.66666666666666663</v>
      </c>
      <c r="I305" s="156">
        <f t="shared" si="43"/>
        <v>16</v>
      </c>
      <c r="J305" s="102"/>
      <c r="K305" s="172" t="s">
        <v>1872</v>
      </c>
      <c r="L305" s="102"/>
      <c r="M305" s="14" t="s">
        <v>2067</v>
      </c>
      <c r="N305" s="126">
        <f t="shared" si="44"/>
        <v>510</v>
      </c>
      <c r="O305" s="89">
        <v>4197</v>
      </c>
      <c r="P305" s="156">
        <f t="shared" si="45"/>
        <v>2140470</v>
      </c>
      <c r="Q305" s="89">
        <v>2</v>
      </c>
      <c r="R305" s="89" t="s">
        <v>2406</v>
      </c>
      <c r="S305" s="91">
        <f t="shared" si="47"/>
        <v>4197</v>
      </c>
      <c r="T305" s="91">
        <f t="shared" si="47"/>
        <v>2140470</v>
      </c>
      <c r="U305" s="92"/>
      <c r="V305" s="92"/>
      <c r="W305" s="92"/>
      <c r="X305" s="92"/>
      <c r="Y305" s="93"/>
      <c r="Z305" s="94"/>
      <c r="AA305" s="94"/>
    </row>
    <row r="306" spans="1:27" ht="60" x14ac:dyDescent="0.25">
      <c r="A306" s="89">
        <v>10</v>
      </c>
      <c r="B306" s="425" t="s">
        <v>2243</v>
      </c>
      <c r="C306" s="20" t="s">
        <v>2077</v>
      </c>
      <c r="D306" s="98">
        <v>2.5</v>
      </c>
      <c r="E306" s="424"/>
      <c r="F306" s="102">
        <v>0.3125</v>
      </c>
      <c r="G306" s="156">
        <v>16</v>
      </c>
      <c r="H306" s="102">
        <v>0.66666666666666663</v>
      </c>
      <c r="I306" s="156">
        <f t="shared" si="43"/>
        <v>16</v>
      </c>
      <c r="J306" s="102"/>
      <c r="K306" s="172" t="s">
        <v>1872</v>
      </c>
      <c r="L306" s="102"/>
      <c r="M306" s="425" t="s">
        <v>2186</v>
      </c>
      <c r="N306" s="126">
        <f t="shared" si="44"/>
        <v>510</v>
      </c>
      <c r="O306" s="89">
        <v>1781</v>
      </c>
      <c r="P306" s="156">
        <f t="shared" si="45"/>
        <v>908310</v>
      </c>
      <c r="Q306" s="89">
        <v>2</v>
      </c>
      <c r="R306" s="89" t="s">
        <v>2407</v>
      </c>
      <c r="S306" s="91">
        <f t="shared" si="47"/>
        <v>1781</v>
      </c>
      <c r="T306" s="91">
        <f t="shared" si="47"/>
        <v>908310</v>
      </c>
      <c r="U306" s="92"/>
      <c r="V306" s="92"/>
      <c r="W306" s="92"/>
      <c r="X306" s="92"/>
      <c r="Y306" s="93"/>
      <c r="Z306" s="94"/>
      <c r="AA306" s="94"/>
    </row>
    <row r="307" spans="1:27" ht="30" x14ac:dyDescent="0.25">
      <c r="A307" s="89">
        <v>11</v>
      </c>
      <c r="B307" s="425" t="s">
        <v>2184</v>
      </c>
      <c r="C307" s="20" t="s">
        <v>60</v>
      </c>
      <c r="D307" s="98">
        <v>3</v>
      </c>
      <c r="E307" s="424"/>
      <c r="F307" s="102">
        <v>0.3125</v>
      </c>
      <c r="G307" s="156">
        <v>16</v>
      </c>
      <c r="H307" s="102">
        <v>0.99930555555555556</v>
      </c>
      <c r="I307" s="156">
        <f t="shared" si="43"/>
        <v>16</v>
      </c>
      <c r="J307" s="102"/>
      <c r="K307" s="172" t="s">
        <v>1872</v>
      </c>
      <c r="L307" s="102"/>
      <c r="M307" s="14"/>
      <c r="N307" s="126">
        <f t="shared" si="44"/>
        <v>989</v>
      </c>
      <c r="O307" s="89">
        <v>1</v>
      </c>
      <c r="P307" s="156">
        <f t="shared" si="45"/>
        <v>989</v>
      </c>
      <c r="Q307" s="89">
        <v>2</v>
      </c>
      <c r="R307" s="89" t="s">
        <v>2408</v>
      </c>
      <c r="S307" s="91">
        <f t="shared" si="47"/>
        <v>1</v>
      </c>
      <c r="T307" s="91">
        <f t="shared" si="47"/>
        <v>989</v>
      </c>
      <c r="U307" s="92"/>
      <c r="V307" s="92"/>
      <c r="W307" s="92"/>
      <c r="X307" s="92"/>
      <c r="Y307" s="93"/>
      <c r="Z307" s="94"/>
      <c r="AA307" s="94"/>
    </row>
    <row r="308" spans="1:27" ht="30" x14ac:dyDescent="0.25">
      <c r="A308" s="89">
        <v>12</v>
      </c>
      <c r="B308" s="425" t="s">
        <v>2185</v>
      </c>
      <c r="C308" s="20" t="s">
        <v>60</v>
      </c>
      <c r="D308" s="98">
        <v>1.5</v>
      </c>
      <c r="E308" s="424"/>
      <c r="F308" s="102">
        <v>0.3125</v>
      </c>
      <c r="G308" s="156">
        <v>16</v>
      </c>
      <c r="H308" s="102">
        <v>0.99930555555555556</v>
      </c>
      <c r="I308" s="156">
        <f t="shared" si="43"/>
        <v>16</v>
      </c>
      <c r="J308" s="102"/>
      <c r="K308" s="172" t="s">
        <v>1872</v>
      </c>
      <c r="L308" s="102"/>
      <c r="M308" s="14"/>
      <c r="N308" s="126">
        <f t="shared" si="44"/>
        <v>989</v>
      </c>
      <c r="O308" s="89">
        <v>1</v>
      </c>
      <c r="P308" s="156">
        <f t="shared" si="45"/>
        <v>989</v>
      </c>
      <c r="Q308" s="89">
        <v>2</v>
      </c>
      <c r="R308" s="89" t="s">
        <v>2409</v>
      </c>
      <c r="S308" s="91">
        <f t="shared" si="47"/>
        <v>1</v>
      </c>
      <c r="T308" s="91">
        <f t="shared" si="47"/>
        <v>989</v>
      </c>
      <c r="U308" s="92"/>
      <c r="V308" s="92"/>
      <c r="W308" s="92"/>
      <c r="X308" s="92"/>
      <c r="Y308" s="93"/>
      <c r="Z308" s="94"/>
      <c r="AA308" s="94"/>
    </row>
    <row r="309" spans="1:27" ht="70.5" customHeight="1" x14ac:dyDescent="0.25">
      <c r="A309" s="89">
        <v>13</v>
      </c>
      <c r="B309" s="14" t="s">
        <v>2187</v>
      </c>
      <c r="C309" s="20" t="s">
        <v>60</v>
      </c>
      <c r="D309" s="98">
        <v>2.9</v>
      </c>
      <c r="E309" s="424"/>
      <c r="F309" s="102">
        <v>0.3125</v>
      </c>
      <c r="G309" s="156">
        <v>16</v>
      </c>
      <c r="H309" s="102">
        <v>0.5</v>
      </c>
      <c r="I309" s="156">
        <f t="shared" si="43"/>
        <v>16</v>
      </c>
      <c r="J309" s="451"/>
      <c r="K309" s="172" t="s">
        <v>1872</v>
      </c>
      <c r="L309" s="453"/>
      <c r="M309" s="14" t="s">
        <v>2183</v>
      </c>
      <c r="N309" s="455">
        <f t="shared" si="44"/>
        <v>270</v>
      </c>
      <c r="O309" s="193">
        <v>0</v>
      </c>
      <c r="P309" s="454">
        <f t="shared" si="45"/>
        <v>0</v>
      </c>
      <c r="Q309" s="89">
        <v>2</v>
      </c>
      <c r="R309" s="89" t="s">
        <v>2410</v>
      </c>
      <c r="S309" s="91">
        <f t="shared" si="47"/>
        <v>0</v>
      </c>
      <c r="T309" s="91">
        <f t="shared" si="47"/>
        <v>0</v>
      </c>
      <c r="U309" s="92"/>
      <c r="V309" s="92"/>
      <c r="W309" s="92"/>
      <c r="X309" s="92"/>
      <c r="Y309" s="93"/>
      <c r="Z309" s="94"/>
      <c r="AA309" s="94"/>
    </row>
    <row r="310" spans="1:27" ht="30" customHeight="1" x14ac:dyDescent="0.25">
      <c r="A310" s="89">
        <v>14</v>
      </c>
      <c r="B310" s="14" t="s">
        <v>2257</v>
      </c>
      <c r="C310" s="20" t="s">
        <v>58</v>
      </c>
      <c r="D310" s="98">
        <v>1.3315789473684214</v>
      </c>
      <c r="E310" s="424"/>
      <c r="F310" s="102">
        <v>0.29166666666666669</v>
      </c>
      <c r="G310" s="156">
        <v>16</v>
      </c>
      <c r="H310" s="102">
        <v>0.66666666666666663</v>
      </c>
      <c r="I310" s="156">
        <f t="shared" si="43"/>
        <v>16</v>
      </c>
      <c r="J310" s="102"/>
      <c r="K310" s="172" t="s">
        <v>1872</v>
      </c>
      <c r="L310" s="102"/>
      <c r="M310" s="14" t="s">
        <v>2114</v>
      </c>
      <c r="N310" s="126">
        <f t="shared" si="44"/>
        <v>540</v>
      </c>
      <c r="O310" s="89">
        <v>2153</v>
      </c>
      <c r="P310" s="156">
        <f t="shared" si="45"/>
        <v>1162620</v>
      </c>
      <c r="Q310" s="89">
        <v>2</v>
      </c>
      <c r="R310" s="89" t="s">
        <v>2411</v>
      </c>
      <c r="S310" s="91">
        <f t="shared" si="47"/>
        <v>2153</v>
      </c>
      <c r="T310" s="91">
        <f t="shared" si="47"/>
        <v>1162620</v>
      </c>
      <c r="U310" s="92"/>
      <c r="V310" s="92"/>
      <c r="W310" s="92"/>
      <c r="X310" s="92"/>
      <c r="Y310" s="93"/>
      <c r="Z310" s="94"/>
      <c r="AA310" s="94"/>
    </row>
    <row r="311" spans="1:27" ht="30" customHeight="1" x14ac:dyDescent="0.25">
      <c r="A311" s="89">
        <v>15</v>
      </c>
      <c r="B311" s="14" t="s">
        <v>2258</v>
      </c>
      <c r="C311" s="20" t="s">
        <v>2077</v>
      </c>
      <c r="D311" s="98">
        <v>4.4773343782456143</v>
      </c>
      <c r="E311" s="424"/>
      <c r="F311" s="102">
        <v>0.29166666666666669</v>
      </c>
      <c r="G311" s="156">
        <v>16</v>
      </c>
      <c r="H311" s="102">
        <v>0.66666666666666663</v>
      </c>
      <c r="I311" s="156">
        <f t="shared" si="43"/>
        <v>16</v>
      </c>
      <c r="J311" s="102"/>
      <c r="K311" s="172" t="s">
        <v>1872</v>
      </c>
      <c r="L311" s="102"/>
      <c r="M311" s="14" t="s">
        <v>2074</v>
      </c>
      <c r="N311" s="126">
        <f t="shared" si="44"/>
        <v>540</v>
      </c>
      <c r="O311" s="89">
        <v>4566</v>
      </c>
      <c r="P311" s="156">
        <f t="shared" si="45"/>
        <v>2465640</v>
      </c>
      <c r="Q311" s="89">
        <v>2</v>
      </c>
      <c r="R311" s="89" t="s">
        <v>2412</v>
      </c>
      <c r="S311" s="91">
        <f t="shared" si="47"/>
        <v>4566</v>
      </c>
      <c r="T311" s="91">
        <f t="shared" si="47"/>
        <v>2465640</v>
      </c>
      <c r="U311" s="92"/>
      <c r="V311" s="92"/>
      <c r="W311" s="92"/>
      <c r="X311" s="92"/>
      <c r="Y311" s="93"/>
      <c r="Z311" s="94"/>
      <c r="AA311" s="94"/>
    </row>
    <row r="312" spans="1:27" ht="30" customHeight="1" x14ac:dyDescent="0.25">
      <c r="A312" s="89">
        <v>16</v>
      </c>
      <c r="B312" s="14" t="s">
        <v>2287</v>
      </c>
      <c r="C312" s="20" t="s">
        <v>63</v>
      </c>
      <c r="D312" s="98">
        <v>5.4885164941894748</v>
      </c>
      <c r="E312" s="424"/>
      <c r="F312" s="102">
        <v>0.29166666666666669</v>
      </c>
      <c r="G312" s="156">
        <v>16</v>
      </c>
      <c r="H312" s="102">
        <v>0.66666666666666663</v>
      </c>
      <c r="I312" s="156">
        <f t="shared" si="43"/>
        <v>16</v>
      </c>
      <c r="J312" s="102"/>
      <c r="K312" s="172" t="s">
        <v>1872</v>
      </c>
      <c r="L312" s="102"/>
      <c r="M312" s="14" t="s">
        <v>2099</v>
      </c>
      <c r="N312" s="126">
        <f t="shared" si="44"/>
        <v>540</v>
      </c>
      <c r="O312" s="89">
        <v>10169</v>
      </c>
      <c r="P312" s="156">
        <f t="shared" si="45"/>
        <v>5491260</v>
      </c>
      <c r="Q312" s="89">
        <v>2</v>
      </c>
      <c r="R312" s="89" t="s">
        <v>2413</v>
      </c>
      <c r="S312" s="91">
        <f t="shared" si="47"/>
        <v>10169</v>
      </c>
      <c r="T312" s="91">
        <f t="shared" si="47"/>
        <v>5491260</v>
      </c>
      <c r="U312" s="92"/>
      <c r="V312" s="92"/>
      <c r="W312" s="92"/>
      <c r="X312" s="92"/>
      <c r="Y312" s="93"/>
      <c r="Z312" s="94"/>
      <c r="AA312" s="94"/>
    </row>
    <row r="313" spans="1:27" ht="30" customHeight="1" x14ac:dyDescent="0.25">
      <c r="A313" s="89">
        <v>17</v>
      </c>
      <c r="B313" s="14" t="s">
        <v>2286</v>
      </c>
      <c r="C313" s="20" t="s">
        <v>57</v>
      </c>
      <c r="D313" s="98">
        <v>5.5950453878596491</v>
      </c>
      <c r="E313" s="424"/>
      <c r="F313" s="102">
        <v>0.29166666666666669</v>
      </c>
      <c r="G313" s="156">
        <v>16</v>
      </c>
      <c r="H313" s="102">
        <v>0.66666666666666663</v>
      </c>
      <c r="I313" s="156">
        <f t="shared" si="43"/>
        <v>16</v>
      </c>
      <c r="J313" s="102"/>
      <c r="K313" s="172" t="s">
        <v>1872</v>
      </c>
      <c r="L313" s="102"/>
      <c r="M313" s="14" t="s">
        <v>2100</v>
      </c>
      <c r="N313" s="126">
        <f t="shared" si="44"/>
        <v>540</v>
      </c>
      <c r="O313" s="89">
        <v>5433</v>
      </c>
      <c r="P313" s="156">
        <f t="shared" si="45"/>
        <v>2933820</v>
      </c>
      <c r="Q313" s="89">
        <v>2</v>
      </c>
      <c r="R313" s="89" t="s">
        <v>2414</v>
      </c>
      <c r="S313" s="91">
        <f t="shared" si="47"/>
        <v>5433</v>
      </c>
      <c r="T313" s="91">
        <f t="shared" si="47"/>
        <v>2933820</v>
      </c>
      <c r="U313" s="92"/>
      <c r="V313" s="92"/>
      <c r="W313" s="92"/>
      <c r="X313" s="92"/>
      <c r="Y313" s="93"/>
      <c r="Z313" s="94"/>
      <c r="AA313" s="94"/>
    </row>
    <row r="314" spans="1:27" ht="36.75" customHeight="1" x14ac:dyDescent="0.25">
      <c r="A314" s="89">
        <v>18</v>
      </c>
      <c r="B314" s="14" t="s">
        <v>2288</v>
      </c>
      <c r="C314" s="20" t="s">
        <v>2242</v>
      </c>
      <c r="D314" s="98">
        <v>10.288079058596495</v>
      </c>
      <c r="E314" s="424"/>
      <c r="F314" s="102">
        <v>0.29166666666666669</v>
      </c>
      <c r="G314" s="156">
        <v>16</v>
      </c>
      <c r="H314" s="102">
        <v>0.66666666666666663</v>
      </c>
      <c r="I314" s="156">
        <f t="shared" si="43"/>
        <v>16</v>
      </c>
      <c r="J314" s="102"/>
      <c r="K314" s="172" t="s">
        <v>1872</v>
      </c>
      <c r="L314" s="102"/>
      <c r="M314" s="14" t="s">
        <v>2101</v>
      </c>
      <c r="N314" s="126">
        <f t="shared" si="44"/>
        <v>540</v>
      </c>
      <c r="O314" s="89">
        <v>10447</v>
      </c>
      <c r="P314" s="156">
        <f t="shared" si="45"/>
        <v>5641380</v>
      </c>
      <c r="Q314" s="89">
        <v>2</v>
      </c>
      <c r="R314" s="89" t="s">
        <v>2415</v>
      </c>
      <c r="S314" s="91">
        <f t="shared" si="47"/>
        <v>10447</v>
      </c>
      <c r="T314" s="91">
        <f t="shared" si="47"/>
        <v>5641380</v>
      </c>
      <c r="U314" s="92"/>
      <c r="V314" s="92"/>
      <c r="W314" s="92"/>
      <c r="X314" s="92"/>
      <c r="Y314" s="93"/>
      <c r="Z314" s="94"/>
      <c r="AA314" s="94"/>
    </row>
    <row r="315" spans="1:27" ht="37.5" customHeight="1" x14ac:dyDescent="0.25">
      <c r="A315" s="89">
        <v>19</v>
      </c>
      <c r="B315" s="14" t="s">
        <v>2289</v>
      </c>
      <c r="C315" s="20" t="s">
        <v>2242</v>
      </c>
      <c r="D315" s="98">
        <v>7.3344238225263148</v>
      </c>
      <c r="E315" s="424"/>
      <c r="F315" s="102">
        <v>0.29166666666666669</v>
      </c>
      <c r="G315" s="156">
        <v>16</v>
      </c>
      <c r="H315" s="102">
        <v>0.66666666666666663</v>
      </c>
      <c r="I315" s="156">
        <f t="shared" si="43"/>
        <v>16</v>
      </c>
      <c r="J315" s="102"/>
      <c r="K315" s="172" t="s">
        <v>1872</v>
      </c>
      <c r="L315" s="102"/>
      <c r="M315" s="14" t="s">
        <v>2103</v>
      </c>
      <c r="N315" s="126">
        <f t="shared" si="44"/>
        <v>540</v>
      </c>
      <c r="O315" s="89">
        <v>9509</v>
      </c>
      <c r="P315" s="156">
        <f t="shared" si="45"/>
        <v>5134860</v>
      </c>
      <c r="Q315" s="89">
        <v>2</v>
      </c>
      <c r="R315" s="89" t="s">
        <v>2416</v>
      </c>
      <c r="S315" s="91">
        <f t="shared" si="47"/>
        <v>9509</v>
      </c>
      <c r="T315" s="91">
        <f t="shared" si="47"/>
        <v>5134860</v>
      </c>
      <c r="U315" s="92"/>
      <c r="V315" s="92"/>
      <c r="W315" s="92"/>
      <c r="X315" s="92"/>
      <c r="Y315" s="93"/>
      <c r="Z315" s="94"/>
      <c r="AA315" s="94"/>
    </row>
    <row r="316" spans="1:27" ht="30" customHeight="1" x14ac:dyDescent="0.25">
      <c r="A316" s="89">
        <v>20</v>
      </c>
      <c r="B316" s="14" t="s">
        <v>2290</v>
      </c>
      <c r="C316" s="20" t="s">
        <v>57</v>
      </c>
      <c r="D316" s="98">
        <v>2.0838276515368421</v>
      </c>
      <c r="E316" s="424"/>
      <c r="F316" s="102">
        <v>0.29166666666666669</v>
      </c>
      <c r="G316" s="156">
        <v>16</v>
      </c>
      <c r="H316" s="102">
        <v>0.66666666666666663</v>
      </c>
      <c r="I316" s="156">
        <f t="shared" si="43"/>
        <v>16</v>
      </c>
      <c r="J316" s="102"/>
      <c r="K316" s="172" t="s">
        <v>1872</v>
      </c>
      <c r="L316" s="102"/>
      <c r="M316" s="14" t="s">
        <v>2104</v>
      </c>
      <c r="N316" s="126">
        <f t="shared" si="44"/>
        <v>540</v>
      </c>
      <c r="O316" s="89">
        <v>2093</v>
      </c>
      <c r="P316" s="156">
        <f t="shared" si="45"/>
        <v>1130220</v>
      </c>
      <c r="Q316" s="89">
        <v>2</v>
      </c>
      <c r="R316" s="89" t="s">
        <v>2417</v>
      </c>
      <c r="S316" s="91">
        <f t="shared" si="47"/>
        <v>2093</v>
      </c>
      <c r="T316" s="91">
        <f t="shared" si="47"/>
        <v>1130220</v>
      </c>
      <c r="U316" s="92"/>
      <c r="V316" s="92"/>
      <c r="W316" s="92"/>
      <c r="X316" s="92"/>
      <c r="Y316" s="93"/>
      <c r="Z316" s="94"/>
      <c r="AA316" s="94"/>
    </row>
    <row r="317" spans="1:27" ht="30" customHeight="1" x14ac:dyDescent="0.25">
      <c r="A317" s="89">
        <v>21</v>
      </c>
      <c r="B317" s="14" t="s">
        <v>2292</v>
      </c>
      <c r="C317" s="20" t="s">
        <v>57</v>
      </c>
      <c r="D317" s="98">
        <v>1.9403694063157892</v>
      </c>
      <c r="E317" s="424"/>
      <c r="F317" s="102">
        <v>0.29166666666666669</v>
      </c>
      <c r="G317" s="156">
        <v>16</v>
      </c>
      <c r="H317" s="102">
        <v>0.66666666666666663</v>
      </c>
      <c r="I317" s="156">
        <f t="shared" si="43"/>
        <v>16</v>
      </c>
      <c r="J317" s="102"/>
      <c r="K317" s="172" t="s">
        <v>1872</v>
      </c>
      <c r="L317" s="102"/>
      <c r="M317" s="14" t="s">
        <v>2105</v>
      </c>
      <c r="N317" s="126">
        <f t="shared" si="44"/>
        <v>540</v>
      </c>
      <c r="O317" s="89">
        <v>2784</v>
      </c>
      <c r="P317" s="156">
        <f t="shared" si="45"/>
        <v>1503360</v>
      </c>
      <c r="Q317" s="89">
        <v>2</v>
      </c>
      <c r="R317" s="89" t="s">
        <v>2418</v>
      </c>
      <c r="S317" s="91">
        <f t="shared" ref="S317:T336" si="48">O317</f>
        <v>2784</v>
      </c>
      <c r="T317" s="91">
        <f t="shared" si="48"/>
        <v>1503360</v>
      </c>
      <c r="U317" s="92"/>
      <c r="V317" s="92"/>
      <c r="W317" s="92"/>
      <c r="X317" s="92"/>
      <c r="Y317" s="93"/>
      <c r="Z317" s="94"/>
      <c r="AA317" s="94"/>
    </row>
    <row r="318" spans="1:27" ht="30" customHeight="1" x14ac:dyDescent="0.25">
      <c r="A318" s="89">
        <v>22</v>
      </c>
      <c r="B318" s="14" t="s">
        <v>2291</v>
      </c>
      <c r="C318" s="20" t="s">
        <v>57</v>
      </c>
      <c r="D318" s="98">
        <v>4.5858010850105257</v>
      </c>
      <c r="E318" s="424"/>
      <c r="F318" s="102">
        <v>0.29166666666666669</v>
      </c>
      <c r="G318" s="156">
        <v>16</v>
      </c>
      <c r="H318" s="102">
        <v>0.66666666666666663</v>
      </c>
      <c r="I318" s="156">
        <f t="shared" si="43"/>
        <v>16</v>
      </c>
      <c r="J318" s="102"/>
      <c r="K318" s="172" t="s">
        <v>1872</v>
      </c>
      <c r="L318" s="102"/>
      <c r="M318" s="14" t="s">
        <v>2106</v>
      </c>
      <c r="N318" s="126">
        <f t="shared" si="44"/>
        <v>540</v>
      </c>
      <c r="O318" s="89">
        <v>4972</v>
      </c>
      <c r="P318" s="156">
        <f t="shared" si="45"/>
        <v>2684880</v>
      </c>
      <c r="Q318" s="89">
        <v>2</v>
      </c>
      <c r="R318" s="89" t="s">
        <v>2419</v>
      </c>
      <c r="S318" s="91">
        <f t="shared" si="48"/>
        <v>4972</v>
      </c>
      <c r="T318" s="91">
        <f t="shared" si="48"/>
        <v>2684880</v>
      </c>
      <c r="U318" s="92"/>
      <c r="V318" s="92"/>
      <c r="W318" s="92"/>
      <c r="X318" s="92"/>
      <c r="Y318" s="93"/>
      <c r="Z318" s="94"/>
      <c r="AA318" s="94"/>
    </row>
    <row r="319" spans="1:27" ht="30" customHeight="1" x14ac:dyDescent="0.25">
      <c r="A319" s="89">
        <v>23</v>
      </c>
      <c r="B319" s="14" t="s">
        <v>2293</v>
      </c>
      <c r="C319" s="20" t="s">
        <v>2241</v>
      </c>
      <c r="D319" s="98">
        <v>7.7615022530526314</v>
      </c>
      <c r="E319" s="424"/>
      <c r="F319" s="102">
        <v>0.29166666666666669</v>
      </c>
      <c r="G319" s="156">
        <v>16</v>
      </c>
      <c r="H319" s="102">
        <v>0.66666666666666663</v>
      </c>
      <c r="I319" s="156">
        <f t="shared" si="43"/>
        <v>16</v>
      </c>
      <c r="J319" s="102"/>
      <c r="K319" s="172" t="s">
        <v>1872</v>
      </c>
      <c r="L319" s="102"/>
      <c r="M319" s="14" t="s">
        <v>2107</v>
      </c>
      <c r="N319" s="126">
        <f t="shared" si="44"/>
        <v>540</v>
      </c>
      <c r="O319" s="89">
        <v>7992</v>
      </c>
      <c r="P319" s="156">
        <f t="shared" si="45"/>
        <v>4315680</v>
      </c>
      <c r="Q319" s="89">
        <v>2</v>
      </c>
      <c r="R319" s="89" t="s">
        <v>2420</v>
      </c>
      <c r="S319" s="91">
        <f t="shared" si="48"/>
        <v>7992</v>
      </c>
      <c r="T319" s="91">
        <f t="shared" si="48"/>
        <v>4315680</v>
      </c>
      <c r="U319" s="92"/>
      <c r="V319" s="92"/>
      <c r="W319" s="92"/>
      <c r="X319" s="92"/>
      <c r="Y319" s="93"/>
      <c r="Z319" s="94"/>
      <c r="AA319" s="94"/>
    </row>
    <row r="320" spans="1:27" ht="30" customHeight="1" x14ac:dyDescent="0.25">
      <c r="A320" s="89">
        <v>24</v>
      </c>
      <c r="B320" s="14" t="s">
        <v>2294</v>
      </c>
      <c r="C320" s="20" t="s">
        <v>61</v>
      </c>
      <c r="D320" s="98">
        <v>4.9044589760842099</v>
      </c>
      <c r="E320" s="424"/>
      <c r="F320" s="102">
        <v>0.29166666666666669</v>
      </c>
      <c r="G320" s="156">
        <v>16</v>
      </c>
      <c r="H320" s="102">
        <v>0.66666666666666663</v>
      </c>
      <c r="I320" s="156">
        <f t="shared" si="43"/>
        <v>16</v>
      </c>
      <c r="J320" s="102"/>
      <c r="K320" s="172" t="s">
        <v>1872</v>
      </c>
      <c r="L320" s="102"/>
      <c r="M320" s="14" t="s">
        <v>2108</v>
      </c>
      <c r="N320" s="126">
        <f t="shared" si="44"/>
        <v>540</v>
      </c>
      <c r="O320" s="89">
        <v>8091</v>
      </c>
      <c r="P320" s="156">
        <f t="shared" si="45"/>
        <v>4369140</v>
      </c>
      <c r="Q320" s="89">
        <v>2</v>
      </c>
      <c r="R320" s="89" t="s">
        <v>2421</v>
      </c>
      <c r="S320" s="91">
        <f t="shared" si="48"/>
        <v>8091</v>
      </c>
      <c r="T320" s="91">
        <f t="shared" si="48"/>
        <v>4369140</v>
      </c>
      <c r="U320" s="92"/>
      <c r="V320" s="92"/>
      <c r="W320" s="92"/>
      <c r="X320" s="92"/>
      <c r="Y320" s="93"/>
      <c r="Z320" s="94"/>
      <c r="AA320" s="94"/>
    </row>
    <row r="321" spans="1:27" ht="30" customHeight="1" x14ac:dyDescent="0.25">
      <c r="A321" s="89">
        <v>25</v>
      </c>
      <c r="B321" s="14" t="s">
        <v>2295</v>
      </c>
      <c r="C321" s="20" t="s">
        <v>61</v>
      </c>
      <c r="D321" s="98">
        <v>0.53438494938947367</v>
      </c>
      <c r="E321" s="424"/>
      <c r="F321" s="102">
        <v>0.29166666666666669</v>
      </c>
      <c r="G321" s="156">
        <v>16</v>
      </c>
      <c r="H321" s="102">
        <v>0.66666666666666663</v>
      </c>
      <c r="I321" s="156">
        <f t="shared" si="43"/>
        <v>16</v>
      </c>
      <c r="J321" s="102"/>
      <c r="K321" s="172" t="s">
        <v>1872</v>
      </c>
      <c r="L321" s="102"/>
      <c r="M321" s="14" t="s">
        <v>2109</v>
      </c>
      <c r="N321" s="126">
        <f t="shared" si="44"/>
        <v>540</v>
      </c>
      <c r="O321" s="89">
        <v>592</v>
      </c>
      <c r="P321" s="156">
        <f t="shared" si="45"/>
        <v>319680</v>
      </c>
      <c r="Q321" s="89">
        <v>2</v>
      </c>
      <c r="R321" s="89" t="s">
        <v>2422</v>
      </c>
      <c r="S321" s="91">
        <f t="shared" si="48"/>
        <v>592</v>
      </c>
      <c r="T321" s="91">
        <f t="shared" si="48"/>
        <v>319680</v>
      </c>
      <c r="U321" s="92"/>
      <c r="V321" s="92"/>
      <c r="W321" s="92"/>
      <c r="X321" s="92"/>
      <c r="Y321" s="93"/>
      <c r="Z321" s="94"/>
      <c r="AA321" s="94"/>
    </row>
    <row r="322" spans="1:27" ht="30" customHeight="1" x14ac:dyDescent="0.25">
      <c r="A322" s="89">
        <v>26</v>
      </c>
      <c r="B322" s="14" t="s">
        <v>2296</v>
      </c>
      <c r="C322" s="20" t="s">
        <v>63</v>
      </c>
      <c r="D322" s="98">
        <v>1.1009418001403508</v>
      </c>
      <c r="E322" s="424"/>
      <c r="F322" s="102">
        <v>0.29166666666666669</v>
      </c>
      <c r="G322" s="156">
        <v>16</v>
      </c>
      <c r="H322" s="102">
        <v>0.66666666666666663</v>
      </c>
      <c r="I322" s="156">
        <f t="shared" si="43"/>
        <v>16</v>
      </c>
      <c r="J322" s="102"/>
      <c r="K322" s="172" t="s">
        <v>1872</v>
      </c>
      <c r="L322" s="102"/>
      <c r="M322" s="14" t="s">
        <v>2110</v>
      </c>
      <c r="N322" s="126">
        <f t="shared" si="44"/>
        <v>540</v>
      </c>
      <c r="O322" s="89">
        <v>2561</v>
      </c>
      <c r="P322" s="156">
        <f t="shared" si="45"/>
        <v>1382940</v>
      </c>
      <c r="Q322" s="89">
        <v>2</v>
      </c>
      <c r="R322" s="89" t="s">
        <v>2423</v>
      </c>
      <c r="S322" s="91">
        <f t="shared" si="48"/>
        <v>2561</v>
      </c>
      <c r="T322" s="91">
        <f t="shared" si="48"/>
        <v>1382940</v>
      </c>
      <c r="U322" s="92"/>
      <c r="V322" s="92"/>
      <c r="W322" s="92"/>
      <c r="X322" s="92"/>
      <c r="Y322" s="93"/>
      <c r="Z322" s="94"/>
      <c r="AA322" s="94"/>
    </row>
    <row r="323" spans="1:27" ht="30" customHeight="1" x14ac:dyDescent="0.25">
      <c r="A323" s="89">
        <v>27</v>
      </c>
      <c r="B323" s="14" t="s">
        <v>2297</v>
      </c>
      <c r="C323" s="20" t="s">
        <v>63</v>
      </c>
      <c r="D323" s="98">
        <v>3.190895890652631</v>
      </c>
      <c r="E323" s="424"/>
      <c r="F323" s="102">
        <v>0.29166666666666669</v>
      </c>
      <c r="G323" s="156">
        <v>16</v>
      </c>
      <c r="H323" s="102">
        <v>0.66666666666666663</v>
      </c>
      <c r="I323" s="156">
        <f t="shared" si="43"/>
        <v>16</v>
      </c>
      <c r="J323" s="102"/>
      <c r="K323" s="172" t="s">
        <v>1872</v>
      </c>
      <c r="L323" s="102"/>
      <c r="M323" s="14" t="s">
        <v>2111</v>
      </c>
      <c r="N323" s="126">
        <f t="shared" si="44"/>
        <v>540</v>
      </c>
      <c r="O323" s="89">
        <v>10648</v>
      </c>
      <c r="P323" s="156">
        <f t="shared" si="45"/>
        <v>5749920</v>
      </c>
      <c r="Q323" s="89">
        <v>2</v>
      </c>
      <c r="R323" s="89" t="s">
        <v>2424</v>
      </c>
      <c r="S323" s="91">
        <f t="shared" si="48"/>
        <v>10648</v>
      </c>
      <c r="T323" s="91">
        <f t="shared" si="48"/>
        <v>5749920</v>
      </c>
      <c r="U323" s="92"/>
      <c r="V323" s="92"/>
      <c r="W323" s="92"/>
      <c r="X323" s="92"/>
      <c r="Y323" s="93"/>
      <c r="Z323" s="94"/>
      <c r="AA323" s="94"/>
    </row>
    <row r="324" spans="1:27" ht="30" customHeight="1" x14ac:dyDescent="0.25">
      <c r="A324" s="89">
        <v>28</v>
      </c>
      <c r="B324" s="14" t="s">
        <v>2298</v>
      </c>
      <c r="C324" s="20" t="s">
        <v>62</v>
      </c>
      <c r="D324" s="98">
        <v>3.9868310826666673</v>
      </c>
      <c r="E324" s="424"/>
      <c r="F324" s="102">
        <v>0.29166666666666669</v>
      </c>
      <c r="G324" s="156">
        <v>16</v>
      </c>
      <c r="H324" s="102">
        <v>0.66666666666666663</v>
      </c>
      <c r="I324" s="156">
        <f t="shared" si="43"/>
        <v>16</v>
      </c>
      <c r="J324" s="102"/>
      <c r="K324" s="172" t="s">
        <v>1872</v>
      </c>
      <c r="L324" s="102"/>
      <c r="M324" s="14" t="s">
        <v>2112</v>
      </c>
      <c r="N324" s="126">
        <f t="shared" si="44"/>
        <v>540</v>
      </c>
      <c r="O324" s="89">
        <v>1159</v>
      </c>
      <c r="P324" s="156">
        <f t="shared" si="45"/>
        <v>625860</v>
      </c>
      <c r="Q324" s="89">
        <v>2</v>
      </c>
      <c r="R324" s="89" t="s">
        <v>2425</v>
      </c>
      <c r="S324" s="91">
        <f t="shared" si="48"/>
        <v>1159</v>
      </c>
      <c r="T324" s="91">
        <f t="shared" si="48"/>
        <v>625860</v>
      </c>
      <c r="U324" s="92"/>
      <c r="V324" s="92"/>
      <c r="W324" s="92"/>
      <c r="X324" s="92"/>
      <c r="Y324" s="93"/>
      <c r="Z324" s="94"/>
      <c r="AA324" s="94"/>
    </row>
    <row r="325" spans="1:27" ht="30" customHeight="1" x14ac:dyDescent="0.25">
      <c r="A325" s="89">
        <v>29</v>
      </c>
      <c r="B325" s="14" t="s">
        <v>2299</v>
      </c>
      <c r="C325" s="20" t="s">
        <v>62</v>
      </c>
      <c r="D325" s="98">
        <v>0.9855820832982457</v>
      </c>
      <c r="E325" s="424"/>
      <c r="F325" s="102">
        <v>0.29166666666666669</v>
      </c>
      <c r="G325" s="156">
        <v>16</v>
      </c>
      <c r="H325" s="102">
        <v>0.66666666666666663</v>
      </c>
      <c r="I325" s="156">
        <f t="shared" si="43"/>
        <v>16</v>
      </c>
      <c r="J325" s="102"/>
      <c r="K325" s="172" t="s">
        <v>1872</v>
      </c>
      <c r="L325" s="102"/>
      <c r="M325" s="14" t="s">
        <v>2113</v>
      </c>
      <c r="N325" s="126">
        <f t="shared" si="44"/>
        <v>540</v>
      </c>
      <c r="O325" s="89">
        <v>1159</v>
      </c>
      <c r="P325" s="156">
        <f t="shared" si="45"/>
        <v>625860</v>
      </c>
      <c r="Q325" s="89">
        <v>2</v>
      </c>
      <c r="R325" s="89" t="s">
        <v>2426</v>
      </c>
      <c r="S325" s="91">
        <f t="shared" si="48"/>
        <v>1159</v>
      </c>
      <c r="T325" s="91">
        <f t="shared" si="48"/>
        <v>625860</v>
      </c>
      <c r="U325" s="92"/>
      <c r="V325" s="92"/>
      <c r="W325" s="92"/>
      <c r="X325" s="92"/>
      <c r="Y325" s="93"/>
      <c r="Z325" s="94"/>
      <c r="AA325" s="94"/>
    </row>
    <row r="326" spans="1:27" ht="30" customHeight="1" x14ac:dyDescent="0.25">
      <c r="A326" s="89">
        <v>30</v>
      </c>
      <c r="B326" s="14" t="s">
        <v>2300</v>
      </c>
      <c r="C326" s="20" t="s">
        <v>59</v>
      </c>
      <c r="D326" s="98">
        <v>5.6173231528842109</v>
      </c>
      <c r="E326" s="424"/>
      <c r="F326" s="102">
        <v>0.29166666666666669</v>
      </c>
      <c r="G326" s="156">
        <v>16</v>
      </c>
      <c r="H326" s="102">
        <v>0.66666666666666663</v>
      </c>
      <c r="I326" s="156">
        <f t="shared" si="43"/>
        <v>16</v>
      </c>
      <c r="J326" s="102"/>
      <c r="K326" s="172" t="s">
        <v>1872</v>
      </c>
      <c r="L326" s="102"/>
      <c r="M326" s="14" t="s">
        <v>2121</v>
      </c>
      <c r="N326" s="126">
        <f t="shared" si="44"/>
        <v>540</v>
      </c>
      <c r="O326" s="89">
        <v>7685</v>
      </c>
      <c r="P326" s="156">
        <f t="shared" si="45"/>
        <v>4149900</v>
      </c>
      <c r="Q326" s="89">
        <v>2</v>
      </c>
      <c r="R326" s="89" t="s">
        <v>2427</v>
      </c>
      <c r="S326" s="91">
        <f t="shared" si="48"/>
        <v>7685</v>
      </c>
      <c r="T326" s="91">
        <f t="shared" si="48"/>
        <v>4149900</v>
      </c>
      <c r="U326" s="92"/>
      <c r="V326" s="92"/>
      <c r="W326" s="92"/>
      <c r="X326" s="92"/>
      <c r="Y326" s="93"/>
      <c r="Z326" s="94"/>
      <c r="AA326" s="94"/>
    </row>
    <row r="327" spans="1:27" ht="30" customHeight="1" x14ac:dyDescent="0.25">
      <c r="A327" s="89">
        <v>31</v>
      </c>
      <c r="B327" s="14" t="s">
        <v>2301</v>
      </c>
      <c r="C327" s="20" t="s">
        <v>59</v>
      </c>
      <c r="D327" s="98">
        <v>0.54128601503157903</v>
      </c>
      <c r="E327" s="424"/>
      <c r="F327" s="102">
        <v>0.29166666666666669</v>
      </c>
      <c r="G327" s="156">
        <v>16</v>
      </c>
      <c r="H327" s="102">
        <v>0.66666666666666663</v>
      </c>
      <c r="I327" s="156">
        <f t="shared" si="43"/>
        <v>16</v>
      </c>
      <c r="J327" s="102"/>
      <c r="K327" s="172" t="s">
        <v>1872</v>
      </c>
      <c r="L327" s="102"/>
      <c r="M327" s="14" t="s">
        <v>2122</v>
      </c>
      <c r="N327" s="126">
        <f t="shared" si="44"/>
        <v>540</v>
      </c>
      <c r="O327" s="89">
        <v>894</v>
      </c>
      <c r="P327" s="156">
        <f t="shared" si="45"/>
        <v>482760</v>
      </c>
      <c r="Q327" s="89">
        <v>2</v>
      </c>
      <c r="R327" s="89" t="s">
        <v>2428</v>
      </c>
      <c r="S327" s="91">
        <f t="shared" si="48"/>
        <v>894</v>
      </c>
      <c r="T327" s="91">
        <f t="shared" si="48"/>
        <v>482760</v>
      </c>
      <c r="U327" s="92"/>
      <c r="V327" s="92"/>
      <c r="W327" s="92"/>
      <c r="X327" s="92"/>
      <c r="Y327" s="93"/>
      <c r="Z327" s="94"/>
      <c r="AA327" s="94"/>
    </row>
    <row r="328" spans="1:27" ht="30" customHeight="1" x14ac:dyDescent="0.25">
      <c r="A328" s="89">
        <v>32</v>
      </c>
      <c r="B328" s="14" t="s">
        <v>2189</v>
      </c>
      <c r="C328" s="20" t="s">
        <v>1909</v>
      </c>
      <c r="D328" s="98">
        <v>7.245259437333333</v>
      </c>
      <c r="E328" s="424"/>
      <c r="F328" s="102">
        <v>0.3125</v>
      </c>
      <c r="G328" s="156">
        <v>16</v>
      </c>
      <c r="H328" s="102">
        <v>0.66666666666666663</v>
      </c>
      <c r="I328" s="156">
        <f t="shared" si="43"/>
        <v>16</v>
      </c>
      <c r="J328" s="102"/>
      <c r="K328" s="172" t="s">
        <v>1872</v>
      </c>
      <c r="L328" s="102"/>
      <c r="M328" s="425" t="s">
        <v>2190</v>
      </c>
      <c r="N328" s="126">
        <f t="shared" si="44"/>
        <v>510</v>
      </c>
      <c r="O328" s="89">
        <v>3851</v>
      </c>
      <c r="P328" s="156">
        <f t="shared" si="45"/>
        <v>1964010</v>
      </c>
      <c r="Q328" s="89">
        <v>2</v>
      </c>
      <c r="R328" s="89" t="s">
        <v>2429</v>
      </c>
      <c r="S328" s="91">
        <f t="shared" si="48"/>
        <v>3851</v>
      </c>
      <c r="T328" s="91">
        <f t="shared" si="48"/>
        <v>1964010</v>
      </c>
      <c r="U328" s="92"/>
      <c r="V328" s="92"/>
      <c r="W328" s="92"/>
      <c r="X328" s="92"/>
      <c r="Y328" s="93"/>
      <c r="Z328" s="94"/>
      <c r="AA328" s="94"/>
    </row>
    <row r="329" spans="1:27" ht="30" customHeight="1" x14ac:dyDescent="0.25">
      <c r="A329" s="89">
        <v>33</v>
      </c>
      <c r="B329" s="14" t="s">
        <v>2302</v>
      </c>
      <c r="C329" s="20" t="s">
        <v>60</v>
      </c>
      <c r="D329" s="98">
        <v>3.4624697188</v>
      </c>
      <c r="E329" s="424"/>
      <c r="F329" s="102">
        <v>0.3125</v>
      </c>
      <c r="G329" s="156">
        <v>16</v>
      </c>
      <c r="H329" s="102">
        <v>0.5</v>
      </c>
      <c r="I329" s="156">
        <f t="shared" si="43"/>
        <v>16</v>
      </c>
      <c r="J329" s="102"/>
      <c r="K329" s="172" t="s">
        <v>1872</v>
      </c>
      <c r="L329" s="102"/>
      <c r="M329" s="14" t="s">
        <v>1979</v>
      </c>
      <c r="N329" s="126">
        <f t="shared" si="44"/>
        <v>270</v>
      </c>
      <c r="O329" s="89">
        <v>1057</v>
      </c>
      <c r="P329" s="156">
        <f t="shared" si="45"/>
        <v>285390</v>
      </c>
      <c r="Q329" s="89">
        <v>2</v>
      </c>
      <c r="R329" s="89" t="s">
        <v>2430</v>
      </c>
      <c r="S329" s="91">
        <f t="shared" si="48"/>
        <v>1057</v>
      </c>
      <c r="T329" s="91">
        <f t="shared" si="48"/>
        <v>285390</v>
      </c>
      <c r="U329" s="92"/>
      <c r="V329" s="92"/>
      <c r="W329" s="92"/>
      <c r="X329" s="92"/>
      <c r="Y329" s="93"/>
      <c r="Z329" s="94"/>
      <c r="AA329" s="94"/>
    </row>
    <row r="330" spans="1:27" ht="30" customHeight="1" x14ac:dyDescent="0.25">
      <c r="A330" s="89">
        <v>34</v>
      </c>
      <c r="B330" s="14" t="s">
        <v>2303</v>
      </c>
      <c r="C330" s="20" t="s">
        <v>60</v>
      </c>
      <c r="D330" s="98">
        <v>1.4431201778666665</v>
      </c>
      <c r="E330" s="424"/>
      <c r="F330" s="102">
        <v>0.3125</v>
      </c>
      <c r="G330" s="156">
        <v>16</v>
      </c>
      <c r="H330" s="102">
        <v>0.5</v>
      </c>
      <c r="I330" s="156">
        <f t="shared" si="43"/>
        <v>16</v>
      </c>
      <c r="J330" s="102"/>
      <c r="K330" s="172" t="s">
        <v>1872</v>
      </c>
      <c r="L330" s="102"/>
      <c r="M330" s="14" t="s">
        <v>1871</v>
      </c>
      <c r="N330" s="126">
        <f t="shared" si="44"/>
        <v>270</v>
      </c>
      <c r="O330" s="89">
        <v>2888</v>
      </c>
      <c r="P330" s="156">
        <f t="shared" si="45"/>
        <v>779760</v>
      </c>
      <c r="Q330" s="89">
        <v>2</v>
      </c>
      <c r="R330" s="89" t="s">
        <v>2431</v>
      </c>
      <c r="S330" s="91">
        <f t="shared" si="48"/>
        <v>2888</v>
      </c>
      <c r="T330" s="91">
        <f t="shared" si="48"/>
        <v>779760</v>
      </c>
      <c r="U330" s="92"/>
      <c r="V330" s="92"/>
      <c r="W330" s="92"/>
      <c r="X330" s="92"/>
      <c r="Y330" s="93"/>
      <c r="Z330" s="94"/>
      <c r="AA330" s="94"/>
    </row>
    <row r="331" spans="1:27" ht="36" customHeight="1" x14ac:dyDescent="0.25">
      <c r="A331" s="89">
        <v>35</v>
      </c>
      <c r="B331" s="425" t="s">
        <v>2191</v>
      </c>
      <c r="C331" s="20" t="s">
        <v>60</v>
      </c>
      <c r="D331" s="98">
        <v>5</v>
      </c>
      <c r="E331" s="424"/>
      <c r="F331" s="102">
        <v>0.3125</v>
      </c>
      <c r="G331" s="156">
        <v>16</v>
      </c>
      <c r="H331" s="102">
        <v>0.66666666666666663</v>
      </c>
      <c r="I331" s="156">
        <f t="shared" si="43"/>
        <v>16</v>
      </c>
      <c r="J331" s="102"/>
      <c r="K331" s="172" t="s">
        <v>1872</v>
      </c>
      <c r="L331" s="102"/>
      <c r="M331" s="425" t="s">
        <v>2191</v>
      </c>
      <c r="N331" s="126">
        <f t="shared" si="44"/>
        <v>510</v>
      </c>
      <c r="O331" s="89">
        <v>1</v>
      </c>
      <c r="P331" s="156">
        <f t="shared" si="45"/>
        <v>510</v>
      </c>
      <c r="Q331" s="89">
        <v>2</v>
      </c>
      <c r="R331" s="89" t="s">
        <v>2432</v>
      </c>
      <c r="S331" s="91">
        <f t="shared" si="48"/>
        <v>1</v>
      </c>
      <c r="T331" s="91">
        <f t="shared" si="48"/>
        <v>510</v>
      </c>
      <c r="U331" s="92"/>
      <c r="V331" s="92"/>
      <c r="W331" s="92"/>
      <c r="X331" s="92"/>
      <c r="Y331" s="93"/>
      <c r="Z331" s="94"/>
      <c r="AA331" s="94"/>
    </row>
    <row r="332" spans="1:27" ht="70.5" customHeight="1" x14ac:dyDescent="0.25">
      <c r="A332" s="89">
        <v>36</v>
      </c>
      <c r="B332" s="14" t="s">
        <v>2192</v>
      </c>
      <c r="C332" s="20" t="s">
        <v>59</v>
      </c>
      <c r="D332" s="98">
        <v>3.9</v>
      </c>
      <c r="E332" s="424"/>
      <c r="F332" s="102">
        <v>0.29166666666666669</v>
      </c>
      <c r="G332" s="156">
        <v>16</v>
      </c>
      <c r="H332" s="102">
        <v>0.99930555555555556</v>
      </c>
      <c r="I332" s="156">
        <f t="shared" si="43"/>
        <v>16</v>
      </c>
      <c r="J332" s="451"/>
      <c r="K332" s="172" t="s">
        <v>1872</v>
      </c>
      <c r="L332" s="453"/>
      <c r="M332" s="14" t="s">
        <v>2193</v>
      </c>
      <c r="N332" s="455">
        <f t="shared" si="44"/>
        <v>1019</v>
      </c>
      <c r="O332" s="193">
        <v>0</v>
      </c>
      <c r="P332" s="454">
        <f t="shared" si="45"/>
        <v>0</v>
      </c>
      <c r="Q332" s="89">
        <v>2</v>
      </c>
      <c r="R332" s="89" t="s">
        <v>2433</v>
      </c>
      <c r="S332" s="91">
        <f t="shared" si="48"/>
        <v>0</v>
      </c>
      <c r="T332" s="91">
        <f t="shared" si="48"/>
        <v>0</v>
      </c>
      <c r="U332" s="92"/>
      <c r="V332" s="92"/>
      <c r="W332" s="92"/>
      <c r="X332" s="92"/>
      <c r="Y332" s="93"/>
      <c r="Z332" s="94"/>
      <c r="AA332" s="94"/>
    </row>
    <row r="333" spans="1:27" s="94" customFormat="1" ht="30.75" customHeight="1" x14ac:dyDescent="0.2">
      <c r="A333" s="255"/>
      <c r="B333" s="506" t="s">
        <v>1865</v>
      </c>
      <c r="C333" s="446"/>
      <c r="D333" s="447">
        <f>SUM(D297:D332)</f>
        <v>133.84824110604708</v>
      </c>
      <c r="E333" s="448"/>
      <c r="F333" s="169"/>
      <c r="G333" s="258"/>
      <c r="H333" s="169"/>
      <c r="I333" s="258"/>
      <c r="J333" s="169"/>
      <c r="K333" s="449"/>
      <c r="L333" s="169"/>
      <c r="M333" s="449"/>
      <c r="N333" s="450"/>
      <c r="O333" s="255"/>
      <c r="P333" s="258"/>
      <c r="Q333" s="255"/>
      <c r="R333" s="90"/>
      <c r="S333" s="91">
        <f t="shared" si="48"/>
        <v>0</v>
      </c>
      <c r="T333" s="91">
        <f t="shared" si="48"/>
        <v>0</v>
      </c>
      <c r="U333" s="91"/>
      <c r="V333" s="91"/>
      <c r="W333" s="91"/>
      <c r="X333" s="91"/>
      <c r="Y333" s="263"/>
    </row>
    <row r="334" spans="1:27" ht="27.75" customHeight="1" x14ac:dyDescent="0.25">
      <c r="A334" s="701" t="s">
        <v>2223</v>
      </c>
      <c r="B334" s="702"/>
      <c r="C334" s="702"/>
      <c r="D334" s="702"/>
      <c r="E334" s="702"/>
      <c r="F334" s="702"/>
      <c r="G334" s="702"/>
      <c r="H334" s="702"/>
      <c r="I334" s="702"/>
      <c r="J334" s="702"/>
      <c r="K334" s="702"/>
      <c r="L334" s="702"/>
      <c r="M334" s="702"/>
      <c r="N334" s="702"/>
      <c r="O334" s="702"/>
      <c r="P334" s="702"/>
      <c r="Q334" s="703"/>
      <c r="S334" s="91">
        <f t="shared" si="48"/>
        <v>0</v>
      </c>
      <c r="T334" s="91">
        <f t="shared" si="48"/>
        <v>0</v>
      </c>
      <c r="U334" s="91"/>
      <c r="V334" s="92"/>
      <c r="W334" s="92"/>
      <c r="X334" s="92"/>
      <c r="Y334" s="93"/>
      <c r="Z334" s="94"/>
      <c r="AA334" s="94"/>
    </row>
    <row r="335" spans="1:27" ht="30" customHeight="1" x14ac:dyDescent="0.25">
      <c r="A335" s="89">
        <v>1</v>
      </c>
      <c r="B335" s="14" t="s">
        <v>2304</v>
      </c>
      <c r="C335" s="20" t="s">
        <v>60</v>
      </c>
      <c r="D335" s="98">
        <v>1.3583607375058826</v>
      </c>
      <c r="E335" s="424"/>
      <c r="F335" s="102">
        <v>0.66666666666666663</v>
      </c>
      <c r="G335" s="156">
        <v>16</v>
      </c>
      <c r="H335" s="102">
        <v>0.99930555555555556</v>
      </c>
      <c r="I335" s="156">
        <f t="shared" ref="I335" si="49">+G335</f>
        <v>16</v>
      </c>
      <c r="J335" s="102"/>
      <c r="K335" s="172" t="s">
        <v>1872</v>
      </c>
      <c r="L335" s="102"/>
      <c r="M335" s="14" t="s">
        <v>2070</v>
      </c>
      <c r="N335" s="126">
        <f t="shared" ref="N335" si="50">VALUE(DAY(I335)*24*60+VALUE(HOUR(H335)*60+MINUTE(H335)))-SUM(VALUE(DAY(G335)*24*60+VALUE(HOUR(F335)*60+MINUTE(F335))))</f>
        <v>479</v>
      </c>
      <c r="O335" s="89">
        <v>430</v>
      </c>
      <c r="P335" s="156">
        <f t="shared" ref="P335" si="51">O335*N335</f>
        <v>205970</v>
      </c>
      <c r="Q335" s="89">
        <v>2</v>
      </c>
      <c r="R335" s="89" t="s">
        <v>2434</v>
      </c>
      <c r="S335" s="91">
        <f t="shared" si="48"/>
        <v>430</v>
      </c>
      <c r="T335" s="91">
        <f t="shared" si="48"/>
        <v>205970</v>
      </c>
      <c r="U335" s="92"/>
      <c r="V335" s="92"/>
      <c r="W335" s="92"/>
      <c r="X335" s="92"/>
      <c r="Y335" s="93"/>
      <c r="Z335" s="94"/>
      <c r="AA335" s="94"/>
    </row>
    <row r="336" spans="1:27" ht="30" customHeight="1" x14ac:dyDescent="0.25">
      <c r="A336" s="89">
        <v>2</v>
      </c>
      <c r="B336" s="14" t="s">
        <v>2305</v>
      </c>
      <c r="C336" s="20" t="s">
        <v>57</v>
      </c>
      <c r="D336" s="98">
        <v>5.4168151730196072</v>
      </c>
      <c r="E336" s="424"/>
      <c r="F336" s="102">
        <v>0.66666666666666663</v>
      </c>
      <c r="G336" s="156">
        <v>16</v>
      </c>
      <c r="H336" s="102">
        <v>0.99930555555555556</v>
      </c>
      <c r="I336" s="156">
        <f t="shared" si="43"/>
        <v>16</v>
      </c>
      <c r="J336" s="102"/>
      <c r="K336" s="172" t="s">
        <v>1872</v>
      </c>
      <c r="L336" s="102"/>
      <c r="M336" s="14" t="s">
        <v>2071</v>
      </c>
      <c r="N336" s="126">
        <f t="shared" si="44"/>
        <v>479</v>
      </c>
      <c r="O336" s="89">
        <v>2917</v>
      </c>
      <c r="P336" s="156">
        <f t="shared" si="45"/>
        <v>1397243</v>
      </c>
      <c r="Q336" s="89">
        <v>2</v>
      </c>
      <c r="R336" s="89" t="s">
        <v>2435</v>
      </c>
      <c r="S336" s="91">
        <f t="shared" si="48"/>
        <v>2917</v>
      </c>
      <c r="T336" s="91">
        <f t="shared" si="48"/>
        <v>1397243</v>
      </c>
      <c r="U336" s="92"/>
      <c r="V336" s="92"/>
      <c r="W336" s="92"/>
      <c r="X336" s="92"/>
      <c r="Y336" s="93"/>
      <c r="Z336" s="94"/>
      <c r="AA336" s="94"/>
    </row>
    <row r="337" spans="1:27" ht="30" customHeight="1" x14ac:dyDescent="0.25">
      <c r="A337" s="89">
        <v>3</v>
      </c>
      <c r="B337" s="14" t="s">
        <v>2306</v>
      </c>
      <c r="C337" s="20" t="s">
        <v>2073</v>
      </c>
      <c r="D337" s="98">
        <v>4.134507632</v>
      </c>
      <c r="E337" s="424"/>
      <c r="F337" s="102">
        <v>0.66666666666666663</v>
      </c>
      <c r="G337" s="156">
        <v>16</v>
      </c>
      <c r="H337" s="102">
        <v>0.99930555555555556</v>
      </c>
      <c r="I337" s="156">
        <f t="shared" si="43"/>
        <v>16</v>
      </c>
      <c r="J337" s="102"/>
      <c r="K337" s="172" t="s">
        <v>1872</v>
      </c>
      <c r="L337" s="102"/>
      <c r="M337" s="14" t="s">
        <v>2072</v>
      </c>
      <c r="N337" s="126">
        <f t="shared" si="44"/>
        <v>479</v>
      </c>
      <c r="O337" s="89">
        <v>2887</v>
      </c>
      <c r="P337" s="156">
        <f t="shared" si="45"/>
        <v>1382873</v>
      </c>
      <c r="Q337" s="89">
        <v>2</v>
      </c>
      <c r="R337" s="89" t="s">
        <v>2436</v>
      </c>
      <c r="S337" s="91">
        <f t="shared" ref="S337:T354" si="52">O337</f>
        <v>2887</v>
      </c>
      <c r="T337" s="91">
        <f t="shared" si="52"/>
        <v>1382873</v>
      </c>
      <c r="U337" s="92"/>
      <c r="V337" s="92"/>
      <c r="W337" s="92"/>
      <c r="X337" s="92"/>
      <c r="Y337" s="93"/>
      <c r="Z337" s="94"/>
      <c r="AA337" s="94"/>
    </row>
    <row r="338" spans="1:27" ht="30" customHeight="1" x14ac:dyDescent="0.25">
      <c r="A338" s="89">
        <v>4</v>
      </c>
      <c r="B338" s="14" t="s">
        <v>2308</v>
      </c>
      <c r="C338" s="20" t="s">
        <v>61</v>
      </c>
      <c r="D338" s="98">
        <v>9.9210790115294145</v>
      </c>
      <c r="E338" s="424"/>
      <c r="F338" s="102">
        <v>0.66666666666666663</v>
      </c>
      <c r="G338" s="156">
        <v>16</v>
      </c>
      <c r="H338" s="102">
        <v>0.99930555555555556</v>
      </c>
      <c r="I338" s="156">
        <f t="shared" si="43"/>
        <v>16</v>
      </c>
      <c r="J338" s="102"/>
      <c r="K338" s="172" t="s">
        <v>1872</v>
      </c>
      <c r="L338" s="102"/>
      <c r="M338" s="14" t="s">
        <v>2064</v>
      </c>
      <c r="N338" s="126">
        <f t="shared" si="44"/>
        <v>479</v>
      </c>
      <c r="O338" s="89">
        <v>4725</v>
      </c>
      <c r="P338" s="156">
        <f t="shared" si="45"/>
        <v>2263275</v>
      </c>
      <c r="Q338" s="89">
        <v>2</v>
      </c>
      <c r="R338" s="89" t="s">
        <v>2437</v>
      </c>
      <c r="S338" s="91">
        <f t="shared" si="52"/>
        <v>4725</v>
      </c>
      <c r="T338" s="91">
        <f t="shared" si="52"/>
        <v>2263275</v>
      </c>
      <c r="U338" s="92"/>
      <c r="V338" s="92"/>
      <c r="W338" s="92"/>
      <c r="X338" s="92"/>
      <c r="Y338" s="93"/>
      <c r="Z338" s="94"/>
      <c r="AA338" s="94"/>
    </row>
    <row r="339" spans="1:27" ht="48.75" customHeight="1" x14ac:dyDescent="0.25">
      <c r="A339" s="89">
        <v>5</v>
      </c>
      <c r="B339" s="425" t="s">
        <v>2194</v>
      </c>
      <c r="C339" s="474" t="s">
        <v>61</v>
      </c>
      <c r="D339" s="98">
        <v>8</v>
      </c>
      <c r="E339" s="424"/>
      <c r="F339" s="102">
        <v>0.66666666666666663</v>
      </c>
      <c r="G339" s="156">
        <v>16</v>
      </c>
      <c r="H339" s="102">
        <v>0.29166666666666669</v>
      </c>
      <c r="I339" s="156">
        <v>17</v>
      </c>
      <c r="J339" s="102"/>
      <c r="K339" s="172" t="s">
        <v>1872</v>
      </c>
      <c r="L339" s="102"/>
      <c r="M339" s="425" t="s">
        <v>2194</v>
      </c>
      <c r="N339" s="126">
        <f t="shared" si="44"/>
        <v>900</v>
      </c>
      <c r="O339" s="89">
        <v>1</v>
      </c>
      <c r="P339" s="156">
        <f t="shared" si="45"/>
        <v>900</v>
      </c>
      <c r="Q339" s="89">
        <v>2</v>
      </c>
      <c r="R339" s="89" t="s">
        <v>2438</v>
      </c>
      <c r="S339" s="91">
        <f t="shared" si="52"/>
        <v>1</v>
      </c>
      <c r="T339" s="91">
        <f t="shared" si="52"/>
        <v>900</v>
      </c>
      <c r="U339" s="92"/>
      <c r="V339" s="92"/>
      <c r="W339" s="92"/>
      <c r="X339" s="92"/>
      <c r="Y339" s="93"/>
      <c r="Z339" s="94"/>
      <c r="AA339" s="94"/>
    </row>
    <row r="340" spans="1:27" ht="30" customHeight="1" x14ac:dyDescent="0.25">
      <c r="A340" s="89">
        <v>6</v>
      </c>
      <c r="B340" s="14" t="s">
        <v>2309</v>
      </c>
      <c r="C340" s="20" t="s">
        <v>1926</v>
      </c>
      <c r="D340" s="98">
        <v>3.5396196135686284</v>
      </c>
      <c r="E340" s="424"/>
      <c r="F340" s="102">
        <v>0.66666666666666663</v>
      </c>
      <c r="G340" s="156">
        <v>16</v>
      </c>
      <c r="H340" s="102">
        <v>0.99930555555555556</v>
      </c>
      <c r="I340" s="156">
        <f t="shared" ref="I340" si="53">+G340</f>
        <v>16</v>
      </c>
      <c r="J340" s="102"/>
      <c r="K340" s="172" t="s">
        <v>1872</v>
      </c>
      <c r="L340" s="102"/>
      <c r="M340" s="14" t="s">
        <v>2075</v>
      </c>
      <c r="N340" s="126">
        <f t="shared" si="44"/>
        <v>479</v>
      </c>
      <c r="O340" s="89">
        <v>4061</v>
      </c>
      <c r="P340" s="156">
        <f t="shared" si="45"/>
        <v>1945219</v>
      </c>
      <c r="Q340" s="89">
        <v>2</v>
      </c>
      <c r="R340" s="89" t="s">
        <v>2439</v>
      </c>
      <c r="S340" s="91">
        <f t="shared" si="52"/>
        <v>4061</v>
      </c>
      <c r="T340" s="91">
        <f t="shared" si="52"/>
        <v>1945219</v>
      </c>
      <c r="U340" s="92"/>
      <c r="V340" s="92"/>
      <c r="W340" s="92"/>
      <c r="X340" s="92"/>
      <c r="Y340" s="93"/>
      <c r="Z340" s="94"/>
      <c r="AA340" s="94"/>
    </row>
    <row r="341" spans="1:27" ht="30" customHeight="1" x14ac:dyDescent="0.25">
      <c r="A341" s="89">
        <v>7</v>
      </c>
      <c r="B341" s="425" t="s">
        <v>2195</v>
      </c>
      <c r="C341" s="474" t="s">
        <v>63</v>
      </c>
      <c r="D341" s="98">
        <v>3.5666666666666669</v>
      </c>
      <c r="E341" s="424"/>
      <c r="F341" s="102">
        <v>0.66666666666666663</v>
      </c>
      <c r="G341" s="156">
        <v>16</v>
      </c>
      <c r="H341" s="102">
        <v>0.29166666666666669</v>
      </c>
      <c r="I341" s="156">
        <v>17</v>
      </c>
      <c r="J341" s="102"/>
      <c r="K341" s="172" t="s">
        <v>1872</v>
      </c>
      <c r="L341" s="102"/>
      <c r="M341" s="425" t="s">
        <v>2195</v>
      </c>
      <c r="N341" s="126">
        <f t="shared" si="44"/>
        <v>900</v>
      </c>
      <c r="O341" s="89">
        <v>652</v>
      </c>
      <c r="P341" s="156">
        <f t="shared" si="45"/>
        <v>586800</v>
      </c>
      <c r="Q341" s="89">
        <v>2</v>
      </c>
      <c r="R341" s="89" t="s">
        <v>2440</v>
      </c>
      <c r="S341" s="91">
        <f t="shared" si="52"/>
        <v>652</v>
      </c>
      <c r="T341" s="91">
        <f t="shared" si="52"/>
        <v>586800</v>
      </c>
      <c r="U341" s="92"/>
      <c r="V341" s="92"/>
      <c r="W341" s="92"/>
      <c r="X341" s="92"/>
      <c r="Y341" s="93"/>
      <c r="Z341" s="94"/>
      <c r="AA341" s="94"/>
    </row>
    <row r="342" spans="1:27" ht="30" customHeight="1" x14ac:dyDescent="0.25">
      <c r="A342" s="89">
        <v>8</v>
      </c>
      <c r="B342" s="425" t="s">
        <v>2196</v>
      </c>
      <c r="C342" s="474" t="s">
        <v>59</v>
      </c>
      <c r="D342" s="98">
        <v>3</v>
      </c>
      <c r="E342" s="424"/>
      <c r="F342" s="102">
        <v>0.66666666666666663</v>
      </c>
      <c r="G342" s="156">
        <v>16</v>
      </c>
      <c r="H342" s="102">
        <v>0.29166666666666669</v>
      </c>
      <c r="I342" s="156">
        <v>17</v>
      </c>
      <c r="J342" s="102"/>
      <c r="K342" s="172" t="s">
        <v>1872</v>
      </c>
      <c r="L342" s="102"/>
      <c r="M342" s="425" t="s">
        <v>2196</v>
      </c>
      <c r="N342" s="126">
        <f t="shared" si="44"/>
        <v>900</v>
      </c>
      <c r="O342" s="89">
        <v>9</v>
      </c>
      <c r="P342" s="156">
        <f t="shared" si="45"/>
        <v>8100</v>
      </c>
      <c r="Q342" s="89">
        <v>2</v>
      </c>
      <c r="R342" s="89" t="s">
        <v>2441</v>
      </c>
      <c r="S342" s="91">
        <f t="shared" si="52"/>
        <v>9</v>
      </c>
      <c r="T342" s="91">
        <f t="shared" si="52"/>
        <v>8100</v>
      </c>
      <c r="U342" s="92"/>
      <c r="V342" s="92"/>
      <c r="W342" s="92"/>
      <c r="X342" s="92"/>
      <c r="Y342" s="93"/>
      <c r="Z342" s="94"/>
      <c r="AA342" s="94"/>
    </row>
    <row r="343" spans="1:27" ht="30" customHeight="1" x14ac:dyDescent="0.25">
      <c r="A343" s="89">
        <v>9</v>
      </c>
      <c r="B343" s="14" t="s">
        <v>2314</v>
      </c>
      <c r="C343" s="20" t="s">
        <v>62</v>
      </c>
      <c r="D343" s="98">
        <v>4.2738337291764701</v>
      </c>
      <c r="E343" s="424"/>
      <c r="F343" s="102">
        <v>0.66666666666666663</v>
      </c>
      <c r="G343" s="156">
        <v>16</v>
      </c>
      <c r="H343" s="102">
        <v>0.99930555555555556</v>
      </c>
      <c r="I343" s="156">
        <f t="shared" ref="I343" si="54">+G343</f>
        <v>16</v>
      </c>
      <c r="J343" s="102"/>
      <c r="K343" s="172" t="s">
        <v>1872</v>
      </c>
      <c r="L343" s="102"/>
      <c r="M343" s="14" t="s">
        <v>2076</v>
      </c>
      <c r="N343" s="126">
        <f t="shared" si="44"/>
        <v>479</v>
      </c>
      <c r="O343" s="89">
        <v>3390</v>
      </c>
      <c r="P343" s="156">
        <f t="shared" si="45"/>
        <v>1623810</v>
      </c>
      <c r="Q343" s="89">
        <v>2</v>
      </c>
      <c r="R343" s="89" t="s">
        <v>2442</v>
      </c>
      <c r="S343" s="91">
        <f t="shared" si="52"/>
        <v>3390</v>
      </c>
      <c r="T343" s="91">
        <f t="shared" si="52"/>
        <v>1623810</v>
      </c>
      <c r="U343" s="92"/>
      <c r="V343" s="92"/>
      <c r="W343" s="92"/>
      <c r="X343" s="92"/>
      <c r="Y343" s="93"/>
      <c r="Z343" s="94"/>
      <c r="AA343" s="94"/>
    </row>
    <row r="344" spans="1:27" ht="120" x14ac:dyDescent="0.25">
      <c r="A344" s="89">
        <v>10</v>
      </c>
      <c r="B344" s="14" t="s">
        <v>2197</v>
      </c>
      <c r="C344" s="20" t="s">
        <v>60</v>
      </c>
      <c r="D344" s="98">
        <v>7.1507494764666646</v>
      </c>
      <c r="E344" s="424"/>
      <c r="F344" s="102"/>
      <c r="G344" s="156"/>
      <c r="H344" s="102"/>
      <c r="I344" s="156"/>
      <c r="J344" s="102"/>
      <c r="K344" s="172" t="s">
        <v>1872</v>
      </c>
      <c r="L344" s="102"/>
      <c r="M344" s="425" t="s">
        <v>2199</v>
      </c>
      <c r="N344" s="126">
        <f t="shared" si="44"/>
        <v>0</v>
      </c>
      <c r="O344" s="89">
        <v>0</v>
      </c>
      <c r="P344" s="156">
        <f t="shared" si="45"/>
        <v>0</v>
      </c>
      <c r="Q344" s="89">
        <v>2</v>
      </c>
      <c r="R344" s="89" t="s">
        <v>2443</v>
      </c>
      <c r="S344" s="91">
        <f t="shared" si="52"/>
        <v>0</v>
      </c>
      <c r="T344" s="91">
        <f t="shared" si="52"/>
        <v>0</v>
      </c>
      <c r="U344" s="92"/>
      <c r="V344" s="92"/>
      <c r="W344" s="92"/>
      <c r="X344" s="92"/>
      <c r="Y344" s="93"/>
      <c r="Z344" s="94"/>
      <c r="AA344" s="94"/>
    </row>
    <row r="345" spans="1:27" ht="56.25" customHeight="1" x14ac:dyDescent="0.25">
      <c r="A345" s="89">
        <v>11</v>
      </c>
      <c r="B345" s="14" t="s">
        <v>2198</v>
      </c>
      <c r="C345" s="20" t="s">
        <v>60</v>
      </c>
      <c r="D345" s="98">
        <v>1.1987902851500001</v>
      </c>
      <c r="E345" s="424"/>
      <c r="F345" s="102"/>
      <c r="G345" s="156"/>
      <c r="H345" s="102"/>
      <c r="I345" s="156"/>
      <c r="J345" s="102"/>
      <c r="K345" s="172" t="s">
        <v>1872</v>
      </c>
      <c r="L345" s="102"/>
      <c r="M345" s="425" t="s">
        <v>2200</v>
      </c>
      <c r="N345" s="126">
        <f t="shared" si="44"/>
        <v>0</v>
      </c>
      <c r="O345" s="89">
        <v>0</v>
      </c>
      <c r="P345" s="156">
        <f t="shared" si="45"/>
        <v>0</v>
      </c>
      <c r="Q345" s="89">
        <v>2</v>
      </c>
      <c r="R345" s="89" t="s">
        <v>2443</v>
      </c>
      <c r="S345" s="91">
        <f t="shared" si="52"/>
        <v>0</v>
      </c>
      <c r="T345" s="91">
        <f t="shared" si="52"/>
        <v>0</v>
      </c>
      <c r="U345" s="92"/>
      <c r="V345" s="92"/>
      <c r="W345" s="92"/>
      <c r="X345" s="92"/>
      <c r="Y345" s="93"/>
      <c r="Z345" s="94"/>
      <c r="AA345" s="94"/>
    </row>
    <row r="346" spans="1:27" ht="30" customHeight="1" x14ac:dyDescent="0.25">
      <c r="A346" s="89">
        <v>12</v>
      </c>
      <c r="B346" s="14" t="s">
        <v>2318</v>
      </c>
      <c r="C346" s="20" t="s">
        <v>2082</v>
      </c>
      <c r="D346" s="98">
        <v>8.9680338013677421</v>
      </c>
      <c r="E346" s="424"/>
      <c r="F346" s="102">
        <v>0.66666666666666663</v>
      </c>
      <c r="G346" s="156">
        <v>16</v>
      </c>
      <c r="H346" s="102">
        <v>0.29166666666666669</v>
      </c>
      <c r="I346" s="156">
        <v>17</v>
      </c>
      <c r="J346" s="102"/>
      <c r="K346" s="172" t="s">
        <v>1872</v>
      </c>
      <c r="L346" s="102"/>
      <c r="M346" s="14" t="s">
        <v>2081</v>
      </c>
      <c r="N346" s="126">
        <f t="shared" si="44"/>
        <v>900</v>
      </c>
      <c r="O346" s="89">
        <v>274</v>
      </c>
      <c r="P346" s="156">
        <f t="shared" si="45"/>
        <v>246600</v>
      </c>
      <c r="Q346" s="89">
        <v>2</v>
      </c>
      <c r="R346" s="89" t="s">
        <v>2498</v>
      </c>
      <c r="S346" s="91">
        <f t="shared" si="52"/>
        <v>274</v>
      </c>
      <c r="T346" s="91">
        <f t="shared" si="52"/>
        <v>246600</v>
      </c>
      <c r="U346" s="92"/>
      <c r="V346" s="92"/>
      <c r="W346" s="92"/>
      <c r="X346" s="92"/>
      <c r="Y346" s="93"/>
      <c r="Z346" s="94"/>
      <c r="AA346" s="94"/>
    </row>
    <row r="347" spans="1:27" ht="30" customHeight="1" x14ac:dyDescent="0.25">
      <c r="A347" s="89">
        <v>13</v>
      </c>
      <c r="B347" s="14" t="s">
        <v>2382</v>
      </c>
      <c r="C347" s="20" t="s">
        <v>64</v>
      </c>
      <c r="D347" s="98">
        <v>5.9081773966021505</v>
      </c>
      <c r="E347" s="424"/>
      <c r="F347" s="102">
        <v>0.66666666666666663</v>
      </c>
      <c r="G347" s="156">
        <v>16</v>
      </c>
      <c r="H347" s="102">
        <v>0.29166666666666669</v>
      </c>
      <c r="I347" s="156">
        <v>17</v>
      </c>
      <c r="J347" s="102"/>
      <c r="K347" s="172" t="s">
        <v>1872</v>
      </c>
      <c r="L347" s="102"/>
      <c r="M347" s="14" t="s">
        <v>2055</v>
      </c>
      <c r="N347" s="126">
        <f t="shared" si="44"/>
        <v>900</v>
      </c>
      <c r="O347" s="89">
        <v>378</v>
      </c>
      <c r="P347" s="156">
        <f t="shared" si="45"/>
        <v>340200</v>
      </c>
      <c r="Q347" s="89">
        <v>2</v>
      </c>
      <c r="R347" s="89" t="s">
        <v>2501</v>
      </c>
      <c r="S347" s="91">
        <f t="shared" si="52"/>
        <v>378</v>
      </c>
      <c r="T347" s="91">
        <f t="shared" si="52"/>
        <v>340200</v>
      </c>
      <c r="U347" s="92"/>
      <c r="V347" s="92"/>
      <c r="W347" s="92"/>
      <c r="X347" s="92"/>
      <c r="Y347" s="93"/>
      <c r="Z347" s="94"/>
      <c r="AA347" s="94"/>
    </row>
    <row r="348" spans="1:27" ht="30" customHeight="1" x14ac:dyDescent="0.25">
      <c r="A348" s="89">
        <v>14</v>
      </c>
      <c r="B348" s="14" t="s">
        <v>2383</v>
      </c>
      <c r="C348" s="20" t="s">
        <v>2086</v>
      </c>
      <c r="D348" s="98">
        <v>2.9187493618580644</v>
      </c>
      <c r="E348" s="424"/>
      <c r="F348" s="102">
        <v>0.66666666666666663</v>
      </c>
      <c r="G348" s="156">
        <v>16</v>
      </c>
      <c r="H348" s="102">
        <v>0.29166666666666669</v>
      </c>
      <c r="I348" s="156">
        <v>17</v>
      </c>
      <c r="J348" s="102"/>
      <c r="K348" s="172" t="s">
        <v>1872</v>
      </c>
      <c r="L348" s="102"/>
      <c r="M348" s="14" t="s">
        <v>2085</v>
      </c>
      <c r="N348" s="126">
        <f t="shared" si="44"/>
        <v>900</v>
      </c>
      <c r="O348" s="89">
        <v>1944</v>
      </c>
      <c r="P348" s="156">
        <f t="shared" si="45"/>
        <v>1749600</v>
      </c>
      <c r="Q348" s="89">
        <v>2</v>
      </c>
      <c r="R348" s="89" t="s">
        <v>2502</v>
      </c>
      <c r="S348" s="91">
        <f t="shared" si="52"/>
        <v>1944</v>
      </c>
      <c r="T348" s="91">
        <f t="shared" si="52"/>
        <v>1749600</v>
      </c>
      <c r="U348" s="92"/>
      <c r="V348" s="92"/>
      <c r="W348" s="92"/>
      <c r="X348" s="92"/>
      <c r="Y348" s="93"/>
      <c r="Z348" s="94"/>
      <c r="AA348" s="94"/>
    </row>
    <row r="349" spans="1:27" ht="30" customHeight="1" x14ac:dyDescent="0.25">
      <c r="A349" s="89">
        <v>15</v>
      </c>
      <c r="B349" s="14" t="s">
        <v>2384</v>
      </c>
      <c r="C349" s="20" t="s">
        <v>2086</v>
      </c>
      <c r="D349" s="98">
        <v>3.3044905089032257</v>
      </c>
      <c r="E349" s="424"/>
      <c r="F349" s="102">
        <v>0.66666666666666663</v>
      </c>
      <c r="G349" s="156">
        <v>16</v>
      </c>
      <c r="H349" s="102">
        <v>0.29166666666666669</v>
      </c>
      <c r="I349" s="156">
        <v>17</v>
      </c>
      <c r="J349" s="102"/>
      <c r="K349" s="172" t="s">
        <v>1872</v>
      </c>
      <c r="L349" s="102"/>
      <c r="M349" s="14" t="s">
        <v>2087</v>
      </c>
      <c r="N349" s="126">
        <f t="shared" si="44"/>
        <v>900</v>
      </c>
      <c r="O349" s="89">
        <v>9</v>
      </c>
      <c r="P349" s="156">
        <f t="shared" si="45"/>
        <v>8100</v>
      </c>
      <c r="Q349" s="89">
        <v>2</v>
      </c>
      <c r="R349" s="89" t="s">
        <v>2502</v>
      </c>
      <c r="S349" s="91">
        <f t="shared" si="52"/>
        <v>9</v>
      </c>
      <c r="T349" s="91">
        <f t="shared" si="52"/>
        <v>8100</v>
      </c>
      <c r="U349" s="92"/>
      <c r="V349" s="92"/>
      <c r="W349" s="92"/>
      <c r="X349" s="92"/>
      <c r="Y349" s="93"/>
      <c r="Z349" s="94"/>
      <c r="AA349" s="94"/>
    </row>
    <row r="350" spans="1:27" ht="30" customHeight="1" x14ac:dyDescent="0.25">
      <c r="A350" s="89">
        <v>16</v>
      </c>
      <c r="B350" s="14" t="s">
        <v>2324</v>
      </c>
      <c r="C350" s="20" t="s">
        <v>2089</v>
      </c>
      <c r="D350" s="98">
        <v>6.4000000000000012</v>
      </c>
      <c r="E350" s="424"/>
      <c r="F350" s="102">
        <v>0.66666666666666663</v>
      </c>
      <c r="G350" s="156">
        <v>16</v>
      </c>
      <c r="H350" s="102">
        <v>0.99930555555555556</v>
      </c>
      <c r="I350" s="156">
        <v>16</v>
      </c>
      <c r="J350" s="102"/>
      <c r="K350" s="172" t="s">
        <v>1872</v>
      </c>
      <c r="L350" s="102"/>
      <c r="M350" s="14" t="s">
        <v>2310</v>
      </c>
      <c r="N350" s="126">
        <f t="shared" si="44"/>
        <v>479</v>
      </c>
      <c r="O350" s="89">
        <v>1</v>
      </c>
      <c r="P350" s="156">
        <f t="shared" si="45"/>
        <v>479</v>
      </c>
      <c r="Q350" s="89">
        <v>2</v>
      </c>
      <c r="R350" s="89" t="s">
        <v>2448</v>
      </c>
      <c r="S350" s="91">
        <f t="shared" si="52"/>
        <v>1</v>
      </c>
      <c r="T350" s="91">
        <f t="shared" si="52"/>
        <v>479</v>
      </c>
      <c r="U350" s="92"/>
      <c r="V350" s="92"/>
      <c r="W350" s="92"/>
      <c r="X350" s="92"/>
      <c r="Y350" s="93"/>
      <c r="Z350" s="94"/>
      <c r="AA350" s="94"/>
    </row>
    <row r="351" spans="1:27" ht="30" customHeight="1" x14ac:dyDescent="0.25">
      <c r="A351" s="89">
        <v>17</v>
      </c>
      <c r="B351" s="14" t="s">
        <v>2325</v>
      </c>
      <c r="C351" s="20" t="s">
        <v>2090</v>
      </c>
      <c r="D351" s="98">
        <v>5.3533505504313723</v>
      </c>
      <c r="E351" s="424"/>
      <c r="F351" s="102">
        <v>0.66666666666666663</v>
      </c>
      <c r="G351" s="156">
        <v>16</v>
      </c>
      <c r="H351" s="102">
        <v>0.99930555555555556</v>
      </c>
      <c r="I351" s="156">
        <v>16</v>
      </c>
      <c r="J351" s="102"/>
      <c r="K351" s="172" t="s">
        <v>1872</v>
      </c>
      <c r="L351" s="102"/>
      <c r="M351" s="14" t="s">
        <v>2311</v>
      </c>
      <c r="N351" s="126">
        <f t="shared" si="44"/>
        <v>479</v>
      </c>
      <c r="O351" s="89">
        <v>2</v>
      </c>
      <c r="P351" s="156">
        <f t="shared" si="45"/>
        <v>958</v>
      </c>
      <c r="Q351" s="89">
        <v>2</v>
      </c>
      <c r="R351" s="89" t="s">
        <v>2449</v>
      </c>
      <c r="S351" s="91">
        <f t="shared" si="52"/>
        <v>2</v>
      </c>
      <c r="T351" s="91">
        <f t="shared" si="52"/>
        <v>958</v>
      </c>
      <c r="U351" s="92"/>
      <c r="V351" s="92"/>
      <c r="W351" s="92"/>
      <c r="X351" s="92"/>
      <c r="Y351" s="93"/>
      <c r="Z351" s="94"/>
      <c r="AA351" s="94"/>
    </row>
    <row r="352" spans="1:27" ht="30" customHeight="1" x14ac:dyDescent="0.25">
      <c r="A352" s="89">
        <v>18</v>
      </c>
      <c r="B352" s="14" t="s">
        <v>2312</v>
      </c>
      <c r="C352" s="20" t="s">
        <v>2091</v>
      </c>
      <c r="D352" s="98">
        <v>5.9408201987833342</v>
      </c>
      <c r="E352" s="424"/>
      <c r="F352" s="102"/>
      <c r="G352" s="156"/>
      <c r="H352" s="102"/>
      <c r="I352" s="156"/>
      <c r="J352" s="102"/>
      <c r="K352" s="172" t="s">
        <v>1872</v>
      </c>
      <c r="L352" s="102"/>
      <c r="M352" s="14" t="s">
        <v>2205</v>
      </c>
      <c r="N352" s="126">
        <f t="shared" si="44"/>
        <v>0</v>
      </c>
      <c r="O352" s="89">
        <v>0</v>
      </c>
      <c r="P352" s="156">
        <f t="shared" si="45"/>
        <v>0</v>
      </c>
      <c r="Q352" s="89">
        <v>2</v>
      </c>
      <c r="R352" s="89" t="s">
        <v>2450</v>
      </c>
      <c r="S352" s="91">
        <f t="shared" si="52"/>
        <v>0</v>
      </c>
      <c r="T352" s="91">
        <f t="shared" si="52"/>
        <v>0</v>
      </c>
      <c r="U352" s="92"/>
      <c r="V352" s="92"/>
      <c r="W352" s="92"/>
      <c r="X352" s="92"/>
      <c r="Y352" s="93"/>
      <c r="Z352" s="94"/>
      <c r="AA352" s="94"/>
    </row>
    <row r="353" spans="1:27" ht="30" customHeight="1" x14ac:dyDescent="0.25">
      <c r="A353" s="89">
        <v>19</v>
      </c>
      <c r="B353" s="14" t="s">
        <v>2381</v>
      </c>
      <c r="C353" s="20" t="s">
        <v>2092</v>
      </c>
      <c r="D353" s="98">
        <v>2.3873020009904762</v>
      </c>
      <c r="E353" s="424"/>
      <c r="F353" s="102">
        <v>0.29166666666666669</v>
      </c>
      <c r="G353" s="156">
        <v>16</v>
      </c>
      <c r="H353" s="102">
        <v>0.99930555555555556</v>
      </c>
      <c r="I353" s="156">
        <v>16</v>
      </c>
      <c r="J353" s="102"/>
      <c r="K353" s="172" t="s">
        <v>1872</v>
      </c>
      <c r="L353" s="102"/>
      <c r="M353" s="14" t="s">
        <v>2313</v>
      </c>
      <c r="N353" s="126">
        <f t="shared" si="44"/>
        <v>1019</v>
      </c>
      <c r="O353" s="89">
        <v>1</v>
      </c>
      <c r="P353" s="156">
        <f t="shared" si="45"/>
        <v>1019</v>
      </c>
      <c r="Q353" s="89">
        <v>2</v>
      </c>
      <c r="R353" s="89" t="s">
        <v>2451</v>
      </c>
      <c r="S353" s="91">
        <f t="shared" si="52"/>
        <v>1</v>
      </c>
      <c r="T353" s="91">
        <f t="shared" si="52"/>
        <v>1019</v>
      </c>
      <c r="U353" s="92"/>
      <c r="V353" s="92"/>
      <c r="W353" s="92"/>
      <c r="X353" s="92"/>
      <c r="Y353" s="93"/>
      <c r="Z353" s="94"/>
      <c r="AA353" s="94"/>
    </row>
    <row r="354" spans="1:27" ht="30" customHeight="1" x14ac:dyDescent="0.25">
      <c r="A354" s="89">
        <v>20</v>
      </c>
      <c r="B354" s="14" t="s">
        <v>2327</v>
      </c>
      <c r="C354" s="20" t="s">
        <v>2097</v>
      </c>
      <c r="D354" s="98">
        <v>0.33333333333333326</v>
      </c>
      <c r="E354" s="424"/>
      <c r="F354" s="102">
        <v>0.66666666666666663</v>
      </c>
      <c r="G354" s="156">
        <v>16</v>
      </c>
      <c r="H354" s="102">
        <v>0.99930555555555556</v>
      </c>
      <c r="I354" s="156">
        <v>16</v>
      </c>
      <c r="J354" s="102"/>
      <c r="K354" s="172" t="s">
        <v>1872</v>
      </c>
      <c r="L354" s="102"/>
      <c r="M354" s="14" t="s">
        <v>2096</v>
      </c>
      <c r="N354" s="126">
        <f t="shared" si="44"/>
        <v>479</v>
      </c>
      <c r="O354" s="89">
        <v>1</v>
      </c>
      <c r="P354" s="156">
        <f t="shared" si="45"/>
        <v>479</v>
      </c>
      <c r="Q354" s="89">
        <v>2</v>
      </c>
      <c r="R354" s="89" t="s">
        <v>2452</v>
      </c>
      <c r="S354" s="91">
        <f t="shared" si="52"/>
        <v>1</v>
      </c>
      <c r="T354" s="91">
        <f t="shared" si="52"/>
        <v>479</v>
      </c>
      <c r="U354" s="92"/>
      <c r="V354" s="92"/>
      <c r="W354" s="92"/>
      <c r="X354" s="92"/>
      <c r="Y354" s="93"/>
      <c r="Z354" s="94"/>
      <c r="AA354" s="94"/>
    </row>
    <row r="355" spans="1:27" s="94" customFormat="1" ht="30.75" customHeight="1" x14ac:dyDescent="0.2">
      <c r="A355" s="255"/>
      <c r="B355" s="506" t="s">
        <v>1865</v>
      </c>
      <c r="C355" s="446"/>
      <c r="D355" s="447">
        <f>SUM(D335:D354)</f>
        <v>93.07467947735303</v>
      </c>
      <c r="E355" s="448"/>
      <c r="F355" s="169"/>
      <c r="G355" s="258"/>
      <c r="H355" s="169"/>
      <c r="I355" s="258"/>
      <c r="J355" s="169"/>
      <c r="K355" s="449"/>
      <c r="L355" s="169"/>
      <c r="M355" s="449"/>
      <c r="N355" s="450"/>
      <c r="O355" s="255"/>
      <c r="P355" s="258"/>
      <c r="Q355" s="255"/>
      <c r="R355" s="90"/>
      <c r="S355" s="91">
        <f t="shared" ref="S355:T355" si="55">O355</f>
        <v>0</v>
      </c>
      <c r="T355" s="91">
        <f t="shared" si="55"/>
        <v>0</v>
      </c>
      <c r="U355" s="91"/>
      <c r="V355" s="91"/>
      <c r="W355" s="91"/>
      <c r="X355" s="91"/>
      <c r="Y355" s="263"/>
    </row>
    <row r="356" spans="1:27" ht="27.75" customHeight="1" x14ac:dyDescent="0.25">
      <c r="A356" s="701" t="s">
        <v>2224</v>
      </c>
      <c r="B356" s="702"/>
      <c r="C356" s="702"/>
      <c r="D356" s="702"/>
      <c r="E356" s="702"/>
      <c r="F356" s="702"/>
      <c r="G356" s="702"/>
      <c r="H356" s="702"/>
      <c r="I356" s="702"/>
      <c r="J356" s="702"/>
      <c r="K356" s="702"/>
      <c r="L356" s="702"/>
      <c r="M356" s="702"/>
      <c r="N356" s="702"/>
      <c r="O356" s="702"/>
      <c r="P356" s="702"/>
      <c r="Q356" s="703"/>
      <c r="S356" s="91"/>
      <c r="T356" s="91"/>
      <c r="U356" s="91"/>
      <c r="V356" s="92"/>
      <c r="W356" s="92"/>
      <c r="X356" s="92"/>
      <c r="Y356" s="93"/>
      <c r="Z356" s="94"/>
      <c r="AA356" s="94"/>
    </row>
    <row r="357" spans="1:27" ht="63" customHeight="1" x14ac:dyDescent="0.25">
      <c r="A357" s="255">
        <v>1</v>
      </c>
      <c r="B357" s="168" t="s">
        <v>147</v>
      </c>
      <c r="C357" s="89" t="s">
        <v>148</v>
      </c>
      <c r="D357" s="89">
        <v>25</v>
      </c>
      <c r="E357" s="169">
        <v>0.47916666666666669</v>
      </c>
      <c r="F357" s="102">
        <v>0.29166666666666669</v>
      </c>
      <c r="G357" s="156">
        <v>17</v>
      </c>
      <c r="H357" s="102">
        <v>4.1666666666666664E-2</v>
      </c>
      <c r="I357" s="156">
        <v>18</v>
      </c>
      <c r="J357" s="168"/>
      <c r="K357" s="165" t="s">
        <v>150</v>
      </c>
      <c r="L357" s="170"/>
      <c r="M357" s="158"/>
      <c r="N357" s="158"/>
      <c r="O357" s="158"/>
      <c r="P357" s="89"/>
      <c r="Q357" s="89"/>
      <c r="S357" s="91"/>
      <c r="T357" s="91"/>
      <c r="U357" s="91"/>
      <c r="V357" s="92"/>
      <c r="W357" s="92"/>
      <c r="X357" s="92"/>
      <c r="Y357" s="93"/>
      <c r="Z357" s="94"/>
      <c r="AA357" s="94"/>
    </row>
    <row r="358" spans="1:27" ht="30.75" customHeight="1" x14ac:dyDescent="0.25">
      <c r="A358" s="255">
        <v>2</v>
      </c>
      <c r="B358" s="698" t="s">
        <v>2152</v>
      </c>
      <c r="C358" s="699"/>
      <c r="D358" s="699"/>
      <c r="E358" s="699"/>
      <c r="F358" s="699"/>
      <c r="G358" s="699"/>
      <c r="H358" s="699"/>
      <c r="I358" s="699"/>
      <c r="J358" s="699"/>
      <c r="K358" s="699"/>
      <c r="L358" s="699"/>
      <c r="M358" s="699"/>
      <c r="N358" s="699"/>
      <c r="O358" s="699"/>
      <c r="P358" s="699"/>
      <c r="Q358" s="700"/>
      <c r="S358" s="91"/>
      <c r="T358" s="91"/>
      <c r="U358" s="91"/>
      <c r="V358" s="92"/>
      <c r="W358" s="92"/>
      <c r="X358" s="92"/>
      <c r="Y358" s="93"/>
      <c r="Z358" s="94"/>
      <c r="AA358" s="94"/>
    </row>
    <row r="359" spans="1:27" ht="27.75" customHeight="1" x14ac:dyDescent="0.25">
      <c r="A359" s="701" t="s">
        <v>2225</v>
      </c>
      <c r="B359" s="702"/>
      <c r="C359" s="702"/>
      <c r="D359" s="702"/>
      <c r="E359" s="702"/>
      <c r="F359" s="702"/>
      <c r="G359" s="702"/>
      <c r="H359" s="702"/>
      <c r="I359" s="702"/>
      <c r="J359" s="702"/>
      <c r="K359" s="702"/>
      <c r="L359" s="702"/>
      <c r="M359" s="702"/>
      <c r="N359" s="702"/>
      <c r="O359" s="702"/>
      <c r="P359" s="702"/>
      <c r="Q359" s="703"/>
      <c r="S359" s="91"/>
      <c r="T359" s="91"/>
      <c r="U359" s="91"/>
      <c r="V359" s="92"/>
      <c r="W359" s="92"/>
      <c r="X359" s="92"/>
      <c r="Y359" s="93"/>
      <c r="Z359" s="94"/>
      <c r="AA359" s="94"/>
    </row>
    <row r="360" spans="1:27" ht="25.5" customHeight="1" x14ac:dyDescent="0.25">
      <c r="A360" s="89">
        <v>1</v>
      </c>
      <c r="B360" s="14" t="s">
        <v>2334</v>
      </c>
      <c r="C360" s="20" t="s">
        <v>60</v>
      </c>
      <c r="D360" s="98">
        <v>2.1896511418666664</v>
      </c>
      <c r="E360" s="424"/>
      <c r="F360" s="102">
        <v>0.3125</v>
      </c>
      <c r="G360" s="156">
        <v>17</v>
      </c>
      <c r="H360" s="102">
        <v>0.5</v>
      </c>
      <c r="I360" s="156">
        <f t="shared" ref="I360:I396" si="56">+G360</f>
        <v>17</v>
      </c>
      <c r="J360" s="451"/>
      <c r="K360" s="172" t="s">
        <v>1872</v>
      </c>
      <c r="L360" s="453"/>
      <c r="M360" s="14" t="s">
        <v>1978</v>
      </c>
      <c r="N360" s="455">
        <f t="shared" ref="N360:N414" si="57">VALUE(DAY(I360)*24*60+VALUE(HOUR(H360)*60+MINUTE(H360)))-SUM(VALUE(DAY(G360)*24*60+VALUE(HOUR(F360)*60+MINUTE(F360))))</f>
        <v>270</v>
      </c>
      <c r="O360" s="193">
        <v>2390</v>
      </c>
      <c r="P360" s="454">
        <f t="shared" ref="P360:P414" si="58">O360*N360</f>
        <v>645300</v>
      </c>
      <c r="Q360" s="89">
        <v>2</v>
      </c>
      <c r="R360" s="89" t="s">
        <v>2454</v>
      </c>
      <c r="S360" s="91">
        <f t="shared" ref="S360:T361" si="59">O360</f>
        <v>2390</v>
      </c>
      <c r="T360" s="91">
        <f t="shared" si="59"/>
        <v>645300</v>
      </c>
      <c r="U360" s="92"/>
      <c r="V360" s="92"/>
      <c r="W360" s="92"/>
      <c r="X360" s="92"/>
      <c r="Y360" s="93"/>
      <c r="Z360" s="94"/>
      <c r="AA360" s="94"/>
    </row>
    <row r="361" spans="1:27" ht="25.5" customHeight="1" x14ac:dyDescent="0.25">
      <c r="A361" s="89">
        <v>2</v>
      </c>
      <c r="B361" s="14" t="s">
        <v>2335</v>
      </c>
      <c r="C361" s="20" t="s">
        <v>60</v>
      </c>
      <c r="D361" s="98">
        <v>0.82177312120000001</v>
      </c>
      <c r="E361" s="424"/>
      <c r="F361" s="102">
        <v>0.3125</v>
      </c>
      <c r="G361" s="156">
        <v>17</v>
      </c>
      <c r="H361" s="102">
        <v>0.5</v>
      </c>
      <c r="I361" s="156">
        <f t="shared" si="56"/>
        <v>17</v>
      </c>
      <c r="J361" s="451"/>
      <c r="K361" s="172" t="s">
        <v>1872</v>
      </c>
      <c r="L361" s="453"/>
      <c r="M361" s="14" t="s">
        <v>1999</v>
      </c>
      <c r="N361" s="455">
        <f t="shared" si="57"/>
        <v>270</v>
      </c>
      <c r="O361" s="193">
        <v>1173</v>
      </c>
      <c r="P361" s="454">
        <f t="shared" si="58"/>
        <v>316710</v>
      </c>
      <c r="Q361" s="89">
        <v>2</v>
      </c>
      <c r="R361" s="89" t="s">
        <v>2455</v>
      </c>
      <c r="S361" s="91">
        <f t="shared" si="59"/>
        <v>1173</v>
      </c>
      <c r="T361" s="91">
        <f t="shared" si="59"/>
        <v>316710</v>
      </c>
      <c r="U361" s="92"/>
      <c r="V361" s="92"/>
      <c r="W361" s="92"/>
      <c r="X361" s="92"/>
      <c r="Y361" s="93"/>
      <c r="Z361" s="94"/>
      <c r="AA361" s="94"/>
    </row>
    <row r="362" spans="1:27" ht="25.5" customHeight="1" x14ac:dyDescent="0.25">
      <c r="A362" s="89">
        <v>3</v>
      </c>
      <c r="B362" s="14" t="s">
        <v>2336</v>
      </c>
      <c r="C362" s="20" t="s">
        <v>60</v>
      </c>
      <c r="D362" s="98">
        <v>1.7034615793600001</v>
      </c>
      <c r="E362" s="424"/>
      <c r="F362" s="102">
        <v>0.3125</v>
      </c>
      <c r="G362" s="156">
        <v>17</v>
      </c>
      <c r="H362" s="102">
        <v>0.5</v>
      </c>
      <c r="I362" s="156">
        <f t="shared" si="56"/>
        <v>17</v>
      </c>
      <c r="J362" s="102"/>
      <c r="K362" s="172" t="s">
        <v>1872</v>
      </c>
      <c r="L362" s="102"/>
      <c r="M362" s="14" t="s">
        <v>2000</v>
      </c>
      <c r="N362" s="126">
        <f t="shared" si="57"/>
        <v>270</v>
      </c>
      <c r="O362" s="89">
        <v>1986</v>
      </c>
      <c r="P362" s="156">
        <f t="shared" si="58"/>
        <v>536220</v>
      </c>
      <c r="Q362" s="89">
        <v>2</v>
      </c>
      <c r="R362" s="89" t="s">
        <v>2456</v>
      </c>
      <c r="S362" s="91">
        <f>O362</f>
        <v>1986</v>
      </c>
      <c r="T362" s="91">
        <f>P362</f>
        <v>536220</v>
      </c>
      <c r="U362" s="92"/>
      <c r="V362" s="92"/>
      <c r="W362" s="92"/>
      <c r="X362" s="92"/>
      <c r="Y362" s="93"/>
      <c r="Z362" s="94"/>
      <c r="AA362" s="94"/>
    </row>
    <row r="363" spans="1:27" ht="25.5" customHeight="1" x14ac:dyDescent="0.25">
      <c r="A363" s="89">
        <v>4</v>
      </c>
      <c r="B363" s="14" t="s">
        <v>2337</v>
      </c>
      <c r="C363" s="20" t="s">
        <v>60</v>
      </c>
      <c r="D363" s="98">
        <v>9.3106160945454537</v>
      </c>
      <c r="E363" s="424"/>
      <c r="F363" s="102">
        <v>0.41666666666666669</v>
      </c>
      <c r="G363" s="156">
        <v>17</v>
      </c>
      <c r="H363" s="102">
        <v>0.625</v>
      </c>
      <c r="I363" s="156">
        <f t="shared" si="56"/>
        <v>17</v>
      </c>
      <c r="J363" s="102"/>
      <c r="K363" s="172" t="s">
        <v>1872</v>
      </c>
      <c r="L363" s="102"/>
      <c r="M363" s="14" t="s">
        <v>2120</v>
      </c>
      <c r="N363" s="126">
        <f t="shared" si="57"/>
        <v>300</v>
      </c>
      <c r="O363" s="89">
        <v>2285</v>
      </c>
      <c r="P363" s="156">
        <f t="shared" si="58"/>
        <v>685500</v>
      </c>
      <c r="Q363" s="89">
        <v>2</v>
      </c>
      <c r="R363" s="89" t="s">
        <v>2457</v>
      </c>
      <c r="S363" s="91">
        <f>O363</f>
        <v>2285</v>
      </c>
      <c r="T363" s="91">
        <f>P363</f>
        <v>685500</v>
      </c>
      <c r="U363" s="92"/>
      <c r="V363" s="92"/>
      <c r="W363" s="92"/>
      <c r="X363" s="92"/>
      <c r="Y363" s="93"/>
      <c r="Z363" s="94"/>
      <c r="AA363" s="94"/>
    </row>
    <row r="364" spans="1:27" ht="70.5" customHeight="1" x14ac:dyDescent="0.25">
      <c r="A364" s="89">
        <v>5</v>
      </c>
      <c r="B364" s="14" t="s">
        <v>2135</v>
      </c>
      <c r="C364" s="20" t="s">
        <v>60</v>
      </c>
      <c r="D364" s="98">
        <v>2.4482230059200001</v>
      </c>
      <c r="E364" s="424"/>
      <c r="F364" s="102">
        <v>0.3125</v>
      </c>
      <c r="G364" s="156">
        <v>17</v>
      </c>
      <c r="H364" s="102">
        <v>0.5</v>
      </c>
      <c r="I364" s="156">
        <f t="shared" si="56"/>
        <v>17</v>
      </c>
      <c r="J364" s="451"/>
      <c r="K364" s="172" t="s">
        <v>1872</v>
      </c>
      <c r="L364" s="453"/>
      <c r="M364" s="14" t="s">
        <v>2183</v>
      </c>
      <c r="N364" s="455">
        <f t="shared" si="57"/>
        <v>270</v>
      </c>
      <c r="O364" s="193">
        <v>0</v>
      </c>
      <c r="P364" s="454">
        <f t="shared" si="58"/>
        <v>0</v>
      </c>
      <c r="Q364" s="89">
        <v>2</v>
      </c>
      <c r="R364" s="89" t="s">
        <v>2458</v>
      </c>
      <c r="S364" s="91">
        <f t="shared" ref="S364:T379" si="60">O364</f>
        <v>0</v>
      </c>
      <c r="T364" s="91">
        <f t="shared" si="60"/>
        <v>0</v>
      </c>
      <c r="U364" s="92"/>
      <c r="V364" s="92"/>
      <c r="W364" s="92"/>
      <c r="X364" s="92"/>
      <c r="Y364" s="93"/>
      <c r="Z364" s="94"/>
      <c r="AA364" s="94"/>
    </row>
    <row r="365" spans="1:27" ht="30" customHeight="1" x14ac:dyDescent="0.25">
      <c r="A365" s="89">
        <v>6</v>
      </c>
      <c r="B365" s="14" t="s">
        <v>2209</v>
      </c>
      <c r="C365" s="20" t="s">
        <v>60</v>
      </c>
      <c r="D365" s="98">
        <v>5.0999999999999996</v>
      </c>
      <c r="E365" s="424"/>
      <c r="F365" s="102">
        <v>0.41666666666666669</v>
      </c>
      <c r="G365" s="156">
        <v>17</v>
      </c>
      <c r="H365" s="102">
        <v>0.66666666666666663</v>
      </c>
      <c r="I365" s="156">
        <f t="shared" si="56"/>
        <v>17</v>
      </c>
      <c r="J365" s="102"/>
      <c r="K365" s="172" t="s">
        <v>1872</v>
      </c>
      <c r="L365" s="102"/>
      <c r="M365" s="14" t="s">
        <v>2183</v>
      </c>
      <c r="N365" s="126">
        <f t="shared" si="57"/>
        <v>360</v>
      </c>
      <c r="O365" s="89">
        <v>0</v>
      </c>
      <c r="P365" s="156">
        <f t="shared" si="58"/>
        <v>0</v>
      </c>
      <c r="Q365" s="89">
        <v>2</v>
      </c>
      <c r="R365" s="89" t="s">
        <v>2459</v>
      </c>
      <c r="S365" s="91">
        <f t="shared" si="60"/>
        <v>0</v>
      </c>
      <c r="T365" s="91">
        <f t="shared" si="60"/>
        <v>0</v>
      </c>
      <c r="U365" s="92"/>
      <c r="V365" s="92"/>
      <c r="W365" s="92"/>
      <c r="X365" s="92"/>
      <c r="Y365" s="93"/>
      <c r="Z365" s="94"/>
      <c r="AA365" s="94"/>
    </row>
    <row r="366" spans="1:27" ht="30" customHeight="1" x14ac:dyDescent="0.25">
      <c r="A366" s="89">
        <v>7</v>
      </c>
      <c r="B366" s="425" t="s">
        <v>2339</v>
      </c>
      <c r="C366" s="474" t="s">
        <v>60</v>
      </c>
      <c r="D366" s="98">
        <v>3.9</v>
      </c>
      <c r="E366" s="424"/>
      <c r="F366" s="102">
        <v>0.41666666666666669</v>
      </c>
      <c r="G366" s="156">
        <v>17</v>
      </c>
      <c r="H366" s="102">
        <v>0.66666666666666663</v>
      </c>
      <c r="I366" s="156">
        <f t="shared" si="56"/>
        <v>17</v>
      </c>
      <c r="J366" s="102"/>
      <c r="K366" s="172" t="s">
        <v>1872</v>
      </c>
      <c r="L366" s="102"/>
      <c r="M366" s="425" t="s">
        <v>2210</v>
      </c>
      <c r="N366" s="126">
        <f t="shared" si="57"/>
        <v>360</v>
      </c>
      <c r="O366" s="89">
        <v>2512</v>
      </c>
      <c r="P366" s="156">
        <f t="shared" si="58"/>
        <v>904320</v>
      </c>
      <c r="Q366" s="89">
        <v>2</v>
      </c>
      <c r="R366" s="89" t="s">
        <v>2460</v>
      </c>
      <c r="S366" s="91">
        <f t="shared" si="60"/>
        <v>2512</v>
      </c>
      <c r="T366" s="91">
        <f t="shared" si="60"/>
        <v>904320</v>
      </c>
      <c r="U366" s="92"/>
      <c r="V366" s="92"/>
      <c r="W366" s="92"/>
      <c r="X366" s="92"/>
      <c r="Y366" s="93"/>
      <c r="Z366" s="94"/>
      <c r="AA366" s="94"/>
    </row>
    <row r="367" spans="1:27" ht="34.5" customHeight="1" x14ac:dyDescent="0.25">
      <c r="A367" s="89">
        <v>8</v>
      </c>
      <c r="B367" s="14" t="s">
        <v>2338</v>
      </c>
      <c r="C367" s="20" t="s">
        <v>2244</v>
      </c>
      <c r="D367" s="98">
        <v>7.9783981440740757</v>
      </c>
      <c r="E367" s="424"/>
      <c r="F367" s="102">
        <v>0.3125</v>
      </c>
      <c r="G367" s="156">
        <v>17</v>
      </c>
      <c r="H367" s="102">
        <v>0.66666666666666663</v>
      </c>
      <c r="I367" s="156">
        <f t="shared" si="56"/>
        <v>17</v>
      </c>
      <c r="J367" s="102"/>
      <c r="K367" s="172" t="s">
        <v>1872</v>
      </c>
      <c r="L367" s="102"/>
      <c r="M367" s="14" t="s">
        <v>2027</v>
      </c>
      <c r="N367" s="126">
        <f t="shared" si="57"/>
        <v>510</v>
      </c>
      <c r="O367" s="89">
        <v>14253</v>
      </c>
      <c r="P367" s="156">
        <f t="shared" si="58"/>
        <v>7269030</v>
      </c>
      <c r="Q367" s="89">
        <v>2</v>
      </c>
      <c r="R367" s="89" t="s">
        <v>2461</v>
      </c>
      <c r="S367" s="91">
        <f t="shared" si="60"/>
        <v>14253</v>
      </c>
      <c r="T367" s="91">
        <f t="shared" si="60"/>
        <v>7269030</v>
      </c>
      <c r="U367" s="92"/>
      <c r="V367" s="92"/>
      <c r="W367" s="92"/>
      <c r="X367" s="92"/>
      <c r="Y367" s="93"/>
      <c r="Z367" s="94"/>
      <c r="AA367" s="94"/>
    </row>
    <row r="368" spans="1:27" ht="34.5" customHeight="1" x14ac:dyDescent="0.25">
      <c r="A368" s="89">
        <v>9</v>
      </c>
      <c r="B368" s="14" t="s">
        <v>2340</v>
      </c>
      <c r="C368" s="20" t="s">
        <v>2023</v>
      </c>
      <c r="D368" s="98">
        <v>12.429947101333333</v>
      </c>
      <c r="E368" s="424"/>
      <c r="F368" s="102">
        <v>0.3125</v>
      </c>
      <c r="G368" s="156">
        <v>17</v>
      </c>
      <c r="H368" s="102">
        <v>0.66666666666666663</v>
      </c>
      <c r="I368" s="156">
        <f t="shared" si="56"/>
        <v>17</v>
      </c>
      <c r="J368" s="102"/>
      <c r="K368" s="172" t="s">
        <v>1872</v>
      </c>
      <c r="L368" s="102"/>
      <c r="M368" s="14" t="s">
        <v>2001</v>
      </c>
      <c r="N368" s="126">
        <f t="shared" si="57"/>
        <v>510</v>
      </c>
      <c r="O368" s="89">
        <v>12799</v>
      </c>
      <c r="P368" s="156">
        <f t="shared" si="58"/>
        <v>6527490</v>
      </c>
      <c r="Q368" s="89">
        <v>2</v>
      </c>
      <c r="R368" s="89" t="s">
        <v>2462</v>
      </c>
      <c r="S368" s="91">
        <f t="shared" si="60"/>
        <v>12799</v>
      </c>
      <c r="T368" s="91">
        <f t="shared" si="60"/>
        <v>6527490</v>
      </c>
      <c r="U368" s="92"/>
      <c r="V368" s="92"/>
      <c r="W368" s="92"/>
      <c r="X368" s="92"/>
      <c r="Y368" s="93"/>
      <c r="Z368" s="94"/>
      <c r="AA368" s="94"/>
    </row>
    <row r="369" spans="1:27" ht="34.5" customHeight="1" x14ac:dyDescent="0.25">
      <c r="A369" s="89">
        <v>10</v>
      </c>
      <c r="B369" s="14" t="s">
        <v>2341</v>
      </c>
      <c r="C369" s="20" t="s">
        <v>1</v>
      </c>
      <c r="D369" s="98">
        <v>2.4809788756078426</v>
      </c>
      <c r="E369" s="424"/>
      <c r="F369" s="102">
        <v>0.3125</v>
      </c>
      <c r="G369" s="156">
        <v>17</v>
      </c>
      <c r="H369" s="102">
        <v>0.66666666666666663</v>
      </c>
      <c r="I369" s="156">
        <f t="shared" si="56"/>
        <v>17</v>
      </c>
      <c r="J369" s="102"/>
      <c r="K369" s="172" t="s">
        <v>1872</v>
      </c>
      <c r="L369" s="102"/>
      <c r="M369" s="14" t="s">
        <v>2003</v>
      </c>
      <c r="N369" s="126">
        <f t="shared" si="57"/>
        <v>510</v>
      </c>
      <c r="O369" s="89">
        <v>4381</v>
      </c>
      <c r="P369" s="156">
        <f t="shared" si="58"/>
        <v>2234310</v>
      </c>
      <c r="Q369" s="89">
        <v>2</v>
      </c>
      <c r="R369" s="474" t="s">
        <v>2463</v>
      </c>
      <c r="S369" s="91">
        <f t="shared" si="60"/>
        <v>4381</v>
      </c>
      <c r="T369" s="91">
        <f t="shared" si="60"/>
        <v>2234310</v>
      </c>
      <c r="U369" s="92"/>
      <c r="V369" s="92"/>
      <c r="W369" s="92"/>
      <c r="X369" s="92"/>
      <c r="Y369" s="93"/>
      <c r="Z369" s="94"/>
      <c r="AA369" s="94"/>
    </row>
    <row r="370" spans="1:27" ht="34.5" customHeight="1" x14ac:dyDescent="0.25">
      <c r="A370" s="89">
        <v>11</v>
      </c>
      <c r="B370" s="14" t="s">
        <v>2342</v>
      </c>
      <c r="C370" s="20" t="s">
        <v>1</v>
      </c>
      <c r="D370" s="98">
        <v>1.0179300155789472</v>
      </c>
      <c r="E370" s="424"/>
      <c r="F370" s="102">
        <v>0.3125</v>
      </c>
      <c r="G370" s="156">
        <v>17</v>
      </c>
      <c r="H370" s="102">
        <v>0.99930555555555556</v>
      </c>
      <c r="I370" s="156">
        <f t="shared" si="56"/>
        <v>17</v>
      </c>
      <c r="J370" s="102"/>
      <c r="K370" s="172" t="s">
        <v>1872</v>
      </c>
      <c r="L370" s="102"/>
      <c r="M370" s="14" t="s">
        <v>1993</v>
      </c>
      <c r="N370" s="126">
        <f t="shared" si="57"/>
        <v>989</v>
      </c>
      <c r="O370" s="89">
        <v>1289</v>
      </c>
      <c r="P370" s="156">
        <f t="shared" si="58"/>
        <v>1274821</v>
      </c>
      <c r="Q370" s="89">
        <v>2</v>
      </c>
      <c r="R370" s="89" t="s">
        <v>2464</v>
      </c>
      <c r="S370" s="91">
        <f t="shared" si="60"/>
        <v>1289</v>
      </c>
      <c r="T370" s="91">
        <f t="shared" si="60"/>
        <v>1274821</v>
      </c>
      <c r="U370" s="92"/>
      <c r="V370" s="92"/>
      <c r="W370" s="92"/>
      <c r="X370" s="92"/>
      <c r="Y370" s="93"/>
      <c r="Z370" s="94"/>
      <c r="AA370" s="94"/>
    </row>
    <row r="371" spans="1:27" ht="34.5" customHeight="1" x14ac:dyDescent="0.25">
      <c r="A371" s="89">
        <v>12</v>
      </c>
      <c r="B371" s="14" t="s">
        <v>2343</v>
      </c>
      <c r="C371" s="20" t="s">
        <v>1</v>
      </c>
      <c r="D371" s="98">
        <v>2.6582022096470586</v>
      </c>
      <c r="E371" s="424"/>
      <c r="F371" s="102">
        <v>0.3125</v>
      </c>
      <c r="G371" s="156">
        <v>17</v>
      </c>
      <c r="H371" s="102">
        <v>0.99930555555555556</v>
      </c>
      <c r="I371" s="156">
        <f t="shared" si="56"/>
        <v>17</v>
      </c>
      <c r="J371" s="102"/>
      <c r="K371" s="172" t="s">
        <v>1872</v>
      </c>
      <c r="L371" s="102"/>
      <c r="M371" s="14" t="s">
        <v>2002</v>
      </c>
      <c r="N371" s="126">
        <f t="shared" si="57"/>
        <v>989</v>
      </c>
      <c r="O371" s="89">
        <v>3105</v>
      </c>
      <c r="P371" s="156">
        <f t="shared" si="58"/>
        <v>3070845</v>
      </c>
      <c r="Q371" s="89">
        <v>2</v>
      </c>
      <c r="R371" s="89" t="s">
        <v>2465</v>
      </c>
      <c r="S371" s="91">
        <f t="shared" si="60"/>
        <v>3105</v>
      </c>
      <c r="T371" s="91">
        <f t="shared" si="60"/>
        <v>3070845</v>
      </c>
      <c r="U371" s="92"/>
      <c r="V371" s="92"/>
      <c r="W371" s="92"/>
      <c r="X371" s="92"/>
      <c r="Y371" s="93"/>
      <c r="Z371" s="94"/>
      <c r="AA371" s="94"/>
    </row>
    <row r="372" spans="1:27" ht="34.5" customHeight="1" x14ac:dyDescent="0.25">
      <c r="A372" s="89">
        <v>13</v>
      </c>
      <c r="B372" s="14" t="s">
        <v>2344</v>
      </c>
      <c r="C372" s="20" t="s">
        <v>1</v>
      </c>
      <c r="D372" s="98">
        <v>2.5837584706666665</v>
      </c>
      <c r="E372" s="424"/>
      <c r="F372" s="102">
        <v>0.3125</v>
      </c>
      <c r="G372" s="156">
        <v>17</v>
      </c>
      <c r="H372" s="102">
        <v>0.5</v>
      </c>
      <c r="I372" s="156">
        <f t="shared" si="56"/>
        <v>17</v>
      </c>
      <c r="J372" s="451"/>
      <c r="K372" s="172" t="s">
        <v>1872</v>
      </c>
      <c r="L372" s="453"/>
      <c r="M372" s="14" t="s">
        <v>2011</v>
      </c>
      <c r="N372" s="455">
        <f t="shared" si="57"/>
        <v>270</v>
      </c>
      <c r="O372" s="193">
        <v>4020</v>
      </c>
      <c r="P372" s="454">
        <f t="shared" si="58"/>
        <v>1085400</v>
      </c>
      <c r="Q372" s="89">
        <v>2</v>
      </c>
      <c r="R372" s="89" t="s">
        <v>2466</v>
      </c>
      <c r="S372" s="91">
        <f t="shared" si="60"/>
        <v>4020</v>
      </c>
      <c r="T372" s="91">
        <f t="shared" si="60"/>
        <v>1085400</v>
      </c>
      <c r="U372" s="92"/>
      <c r="V372" s="92"/>
      <c r="W372" s="92"/>
      <c r="X372" s="92"/>
      <c r="Y372" s="93"/>
      <c r="Z372" s="94"/>
      <c r="AA372" s="94"/>
    </row>
    <row r="373" spans="1:27" ht="34.5" customHeight="1" x14ac:dyDescent="0.25">
      <c r="A373" s="89">
        <v>14</v>
      </c>
      <c r="B373" s="14" t="s">
        <v>2345</v>
      </c>
      <c r="C373" s="20" t="s">
        <v>1</v>
      </c>
      <c r="D373" s="98">
        <v>2.3853535352982456</v>
      </c>
      <c r="E373" s="424"/>
      <c r="F373" s="102">
        <v>0.29166666666666669</v>
      </c>
      <c r="G373" s="156">
        <v>17</v>
      </c>
      <c r="H373" s="102">
        <v>0.66666666666666663</v>
      </c>
      <c r="I373" s="156">
        <f t="shared" si="56"/>
        <v>17</v>
      </c>
      <c r="J373" s="102"/>
      <c r="K373" s="172" t="s">
        <v>1872</v>
      </c>
      <c r="L373" s="102"/>
      <c r="M373" s="14" t="s">
        <v>2035</v>
      </c>
      <c r="N373" s="126">
        <f t="shared" si="57"/>
        <v>540</v>
      </c>
      <c r="O373" s="89">
        <v>2650</v>
      </c>
      <c r="P373" s="156">
        <f t="shared" si="58"/>
        <v>1431000</v>
      </c>
      <c r="Q373" s="89">
        <v>2</v>
      </c>
      <c r="R373" s="89" t="s">
        <v>2467</v>
      </c>
      <c r="S373" s="91">
        <f t="shared" si="60"/>
        <v>2650</v>
      </c>
      <c r="T373" s="91">
        <f t="shared" si="60"/>
        <v>1431000</v>
      </c>
      <c r="U373" s="92"/>
      <c r="V373" s="92"/>
      <c r="W373" s="92"/>
      <c r="X373" s="92"/>
      <c r="Y373" s="93"/>
      <c r="Z373" s="94"/>
      <c r="AA373" s="94"/>
    </row>
    <row r="374" spans="1:27" ht="34.5" customHeight="1" x14ac:dyDescent="0.25">
      <c r="A374" s="89">
        <v>15</v>
      </c>
      <c r="B374" s="14" t="s">
        <v>2346</v>
      </c>
      <c r="C374" s="20" t="s">
        <v>2024</v>
      </c>
      <c r="D374" s="98">
        <v>4.7281214374117653</v>
      </c>
      <c r="E374" s="424"/>
      <c r="F374" s="102">
        <v>0.29166666666666669</v>
      </c>
      <c r="G374" s="156">
        <v>17</v>
      </c>
      <c r="H374" s="102">
        <v>0.66666666666666663</v>
      </c>
      <c r="I374" s="156">
        <f t="shared" si="56"/>
        <v>17</v>
      </c>
      <c r="J374" s="102"/>
      <c r="K374" s="172" t="s">
        <v>1872</v>
      </c>
      <c r="L374" s="102"/>
      <c r="M374" s="14" t="s">
        <v>2013</v>
      </c>
      <c r="N374" s="126">
        <f t="shared" si="57"/>
        <v>540</v>
      </c>
      <c r="O374" s="89">
        <v>7753</v>
      </c>
      <c r="P374" s="156">
        <f t="shared" si="58"/>
        <v>4186620</v>
      </c>
      <c r="Q374" s="89">
        <v>2</v>
      </c>
      <c r="R374" s="89" t="s">
        <v>2468</v>
      </c>
      <c r="S374" s="91">
        <f t="shared" si="60"/>
        <v>7753</v>
      </c>
      <c r="T374" s="91">
        <f t="shared" si="60"/>
        <v>4186620</v>
      </c>
      <c r="U374" s="92"/>
      <c r="V374" s="92"/>
      <c r="W374" s="92"/>
      <c r="X374" s="92"/>
      <c r="Y374" s="93"/>
      <c r="Z374" s="94"/>
      <c r="AA374" s="94"/>
    </row>
    <row r="375" spans="1:27" ht="34.5" customHeight="1" x14ac:dyDescent="0.25">
      <c r="A375" s="89">
        <v>16</v>
      </c>
      <c r="B375" s="14" t="s">
        <v>2347</v>
      </c>
      <c r="C375" s="20" t="s">
        <v>2025</v>
      </c>
      <c r="D375" s="98">
        <v>9.5147133163294093</v>
      </c>
      <c r="E375" s="424"/>
      <c r="F375" s="102">
        <v>0.29166666666666669</v>
      </c>
      <c r="G375" s="156">
        <v>17</v>
      </c>
      <c r="H375" s="102">
        <v>0.66666666666666663</v>
      </c>
      <c r="I375" s="156">
        <f t="shared" si="56"/>
        <v>17</v>
      </c>
      <c r="J375" s="102"/>
      <c r="K375" s="172" t="s">
        <v>1872</v>
      </c>
      <c r="L375" s="102"/>
      <c r="M375" s="14" t="s">
        <v>2015</v>
      </c>
      <c r="N375" s="126">
        <f t="shared" si="57"/>
        <v>540</v>
      </c>
      <c r="O375" s="89">
        <v>10483</v>
      </c>
      <c r="P375" s="156">
        <f t="shared" si="58"/>
        <v>5660820</v>
      </c>
      <c r="Q375" s="89">
        <v>2</v>
      </c>
      <c r="R375" s="89" t="s">
        <v>2469</v>
      </c>
      <c r="S375" s="91">
        <f t="shared" si="60"/>
        <v>10483</v>
      </c>
      <c r="T375" s="91">
        <f t="shared" si="60"/>
        <v>5660820</v>
      </c>
      <c r="U375" s="92"/>
      <c r="V375" s="92"/>
      <c r="W375" s="92"/>
      <c r="X375" s="92"/>
      <c r="Y375" s="93"/>
      <c r="Z375" s="94"/>
      <c r="AA375" s="94"/>
    </row>
    <row r="376" spans="1:27" ht="34.5" customHeight="1" x14ac:dyDescent="0.25">
      <c r="A376" s="89">
        <v>17</v>
      </c>
      <c r="B376" s="14" t="s">
        <v>2348</v>
      </c>
      <c r="C376" s="20" t="s">
        <v>2245</v>
      </c>
      <c r="D376" s="98">
        <v>4.9491938225925933</v>
      </c>
      <c r="E376" s="424"/>
      <c r="F376" s="102">
        <v>0.29166666666666669</v>
      </c>
      <c r="G376" s="156">
        <v>17</v>
      </c>
      <c r="H376" s="102">
        <v>0.66666666666666663</v>
      </c>
      <c r="I376" s="156">
        <f t="shared" si="56"/>
        <v>17</v>
      </c>
      <c r="J376" s="102"/>
      <c r="K376" s="172" t="s">
        <v>1872</v>
      </c>
      <c r="L376" s="102"/>
      <c r="M376" s="14" t="s">
        <v>2004</v>
      </c>
      <c r="N376" s="126">
        <f t="shared" si="57"/>
        <v>540</v>
      </c>
      <c r="O376" s="89">
        <v>2150</v>
      </c>
      <c r="P376" s="156">
        <f t="shared" si="58"/>
        <v>1161000</v>
      </c>
      <c r="Q376" s="89">
        <v>2</v>
      </c>
      <c r="R376" s="89" t="s">
        <v>2470</v>
      </c>
      <c r="S376" s="91">
        <f t="shared" si="60"/>
        <v>2150</v>
      </c>
      <c r="T376" s="91">
        <f t="shared" si="60"/>
        <v>1161000</v>
      </c>
      <c r="U376" s="92"/>
      <c r="V376" s="92"/>
      <c r="W376" s="92"/>
      <c r="X376" s="92"/>
      <c r="Y376" s="93"/>
      <c r="Z376" s="94"/>
      <c r="AA376" s="94"/>
    </row>
    <row r="377" spans="1:27" ht="34.5" customHeight="1" x14ac:dyDescent="0.25">
      <c r="A377" s="89">
        <v>18</v>
      </c>
      <c r="B377" s="14" t="s">
        <v>2349</v>
      </c>
      <c r="C377" s="20" t="s">
        <v>59</v>
      </c>
      <c r="D377" s="98">
        <v>1.0839802199215682</v>
      </c>
      <c r="E377" s="424"/>
      <c r="F377" s="102">
        <v>0.29166666666666669</v>
      </c>
      <c r="G377" s="156">
        <v>17</v>
      </c>
      <c r="H377" s="102">
        <v>0.66666666666666663</v>
      </c>
      <c r="I377" s="156">
        <f t="shared" si="56"/>
        <v>17</v>
      </c>
      <c r="J377" s="102"/>
      <c r="K377" s="172" t="s">
        <v>1872</v>
      </c>
      <c r="L377" s="102"/>
      <c r="M377" s="14" t="s">
        <v>2006</v>
      </c>
      <c r="N377" s="126">
        <f t="shared" si="57"/>
        <v>540</v>
      </c>
      <c r="O377" s="89">
        <v>1272</v>
      </c>
      <c r="P377" s="156">
        <f t="shared" si="58"/>
        <v>686880</v>
      </c>
      <c r="Q377" s="89">
        <v>2</v>
      </c>
      <c r="R377" s="89" t="s">
        <v>2471</v>
      </c>
      <c r="S377" s="91">
        <f t="shared" si="60"/>
        <v>1272</v>
      </c>
      <c r="T377" s="91">
        <f t="shared" si="60"/>
        <v>686880</v>
      </c>
      <c r="U377" s="92"/>
      <c r="V377" s="92"/>
      <c r="W377" s="92"/>
      <c r="X377" s="92"/>
      <c r="Y377" s="93"/>
      <c r="Z377" s="94"/>
      <c r="AA377" s="94"/>
    </row>
    <row r="378" spans="1:27" ht="34.5" customHeight="1" x14ac:dyDescent="0.25">
      <c r="A378" s="89">
        <v>19</v>
      </c>
      <c r="B378" s="14" t="s">
        <v>2350</v>
      </c>
      <c r="C378" s="20" t="s">
        <v>2246</v>
      </c>
      <c r="D378" s="98">
        <v>2.5748993896470584</v>
      </c>
      <c r="E378" s="424"/>
      <c r="F378" s="102">
        <v>0.29166666666666669</v>
      </c>
      <c r="G378" s="156">
        <v>17</v>
      </c>
      <c r="H378" s="102">
        <v>0.66666666666666663</v>
      </c>
      <c r="I378" s="156">
        <f t="shared" si="56"/>
        <v>17</v>
      </c>
      <c r="J378" s="102"/>
      <c r="K378" s="172" t="s">
        <v>1872</v>
      </c>
      <c r="L378" s="102"/>
      <c r="M378" s="14" t="s">
        <v>2007</v>
      </c>
      <c r="N378" s="126">
        <f t="shared" si="57"/>
        <v>540</v>
      </c>
      <c r="O378" s="89">
        <v>1576</v>
      </c>
      <c r="P378" s="156">
        <f t="shared" si="58"/>
        <v>851040</v>
      </c>
      <c r="Q378" s="89">
        <v>2</v>
      </c>
      <c r="R378" s="89" t="s">
        <v>2472</v>
      </c>
      <c r="S378" s="91">
        <f t="shared" si="60"/>
        <v>1576</v>
      </c>
      <c r="T378" s="91">
        <f t="shared" si="60"/>
        <v>851040</v>
      </c>
      <c r="U378" s="92"/>
      <c r="V378" s="92"/>
      <c r="W378" s="92"/>
      <c r="X378" s="92"/>
      <c r="Y378" s="93"/>
      <c r="Z378" s="94"/>
      <c r="AA378" s="94"/>
    </row>
    <row r="379" spans="1:27" ht="30" customHeight="1" x14ac:dyDescent="0.25">
      <c r="A379" s="89">
        <v>20</v>
      </c>
      <c r="B379" s="14" t="s">
        <v>2351</v>
      </c>
      <c r="C379" s="20" t="s">
        <v>2247</v>
      </c>
      <c r="D379" s="98">
        <v>8.2706980311578935</v>
      </c>
      <c r="E379" s="424"/>
      <c r="F379" s="102">
        <v>0.29166666666666669</v>
      </c>
      <c r="G379" s="156">
        <v>17</v>
      </c>
      <c r="H379" s="102">
        <v>0.66666666666666663</v>
      </c>
      <c r="I379" s="156">
        <f t="shared" si="56"/>
        <v>17</v>
      </c>
      <c r="J379" s="102"/>
      <c r="K379" s="172" t="s">
        <v>1872</v>
      </c>
      <c r="L379" s="102"/>
      <c r="M379" s="14" t="s">
        <v>2028</v>
      </c>
      <c r="N379" s="126">
        <f t="shared" si="57"/>
        <v>540</v>
      </c>
      <c r="O379" s="89">
        <v>5218</v>
      </c>
      <c r="P379" s="156">
        <f t="shared" si="58"/>
        <v>2817720</v>
      </c>
      <c r="Q379" s="89">
        <v>2</v>
      </c>
      <c r="R379" s="89" t="s">
        <v>2473</v>
      </c>
      <c r="S379" s="91">
        <f t="shared" si="60"/>
        <v>5218</v>
      </c>
      <c r="T379" s="91">
        <f t="shared" si="60"/>
        <v>2817720</v>
      </c>
      <c r="U379" s="92"/>
      <c r="V379" s="92"/>
      <c r="W379" s="92"/>
      <c r="X379" s="92"/>
      <c r="Y379" s="93"/>
      <c r="Z379" s="94"/>
      <c r="AA379" s="94"/>
    </row>
    <row r="380" spans="1:27" ht="30" customHeight="1" x14ac:dyDescent="0.25">
      <c r="A380" s="89">
        <v>21</v>
      </c>
      <c r="B380" s="425" t="s">
        <v>2329</v>
      </c>
      <c r="C380" s="474" t="s">
        <v>59</v>
      </c>
      <c r="D380" s="463">
        <v>2.5</v>
      </c>
      <c r="E380" s="424"/>
      <c r="F380" s="102">
        <v>0.29166666666666669</v>
      </c>
      <c r="G380" s="156">
        <v>17</v>
      </c>
      <c r="H380" s="102">
        <v>0.66666666666666663</v>
      </c>
      <c r="I380" s="156">
        <f t="shared" si="56"/>
        <v>17</v>
      </c>
      <c r="J380" s="102"/>
      <c r="K380" s="172" t="s">
        <v>1872</v>
      </c>
      <c r="L380" s="102"/>
      <c r="M380" s="14" t="s">
        <v>2330</v>
      </c>
      <c r="N380" s="126">
        <f t="shared" si="57"/>
        <v>540</v>
      </c>
      <c r="O380" s="89">
        <v>5369</v>
      </c>
      <c r="P380" s="156">
        <f t="shared" si="58"/>
        <v>2899260</v>
      </c>
      <c r="Q380" s="89">
        <v>2</v>
      </c>
      <c r="R380" s="89" t="s">
        <v>2474</v>
      </c>
      <c r="S380" s="91">
        <f t="shared" ref="S380:T404" si="61">O380</f>
        <v>5369</v>
      </c>
      <c r="T380" s="91">
        <f t="shared" si="61"/>
        <v>2899260</v>
      </c>
      <c r="U380" s="92"/>
      <c r="V380" s="92"/>
      <c r="W380" s="92"/>
      <c r="X380" s="92"/>
      <c r="Y380" s="93"/>
      <c r="Z380" s="94"/>
      <c r="AA380" s="94"/>
    </row>
    <row r="381" spans="1:27" ht="30" customHeight="1" x14ac:dyDescent="0.25">
      <c r="A381" s="89">
        <v>22</v>
      </c>
      <c r="B381" s="14" t="s">
        <v>2352</v>
      </c>
      <c r="C381" s="20" t="s">
        <v>2248</v>
      </c>
      <c r="D381" s="98">
        <v>11.698567966807017</v>
      </c>
      <c r="E381" s="424"/>
      <c r="F381" s="102">
        <v>0.29166666666666669</v>
      </c>
      <c r="G381" s="156">
        <v>17</v>
      </c>
      <c r="H381" s="102">
        <v>0.66666666666666663</v>
      </c>
      <c r="I381" s="156">
        <f t="shared" si="56"/>
        <v>17</v>
      </c>
      <c r="J381" s="102"/>
      <c r="K381" s="172" t="s">
        <v>1872</v>
      </c>
      <c r="L381" s="102"/>
      <c r="M381" s="14" t="s">
        <v>2036</v>
      </c>
      <c r="N381" s="126">
        <f t="shared" si="57"/>
        <v>540</v>
      </c>
      <c r="O381" s="89">
        <v>11762</v>
      </c>
      <c r="P381" s="156">
        <f t="shared" si="58"/>
        <v>6351480</v>
      </c>
      <c r="Q381" s="89">
        <v>2</v>
      </c>
      <c r="R381" s="89" t="s">
        <v>2475</v>
      </c>
      <c r="S381" s="91">
        <f t="shared" si="61"/>
        <v>11762</v>
      </c>
      <c r="T381" s="91">
        <f t="shared" si="61"/>
        <v>6351480</v>
      </c>
      <c r="U381" s="92"/>
      <c r="V381" s="92"/>
      <c r="W381" s="92"/>
      <c r="X381" s="92"/>
      <c r="Y381" s="93"/>
      <c r="Z381" s="94"/>
      <c r="AA381" s="94"/>
    </row>
    <row r="382" spans="1:27" ht="30" customHeight="1" x14ac:dyDescent="0.25">
      <c r="A382" s="89">
        <v>23</v>
      </c>
      <c r="B382" s="14" t="s">
        <v>2353</v>
      </c>
      <c r="C382" s="20" t="s">
        <v>64</v>
      </c>
      <c r="D382" s="98">
        <v>2.3308162893052629</v>
      </c>
      <c r="E382" s="424"/>
      <c r="F382" s="102">
        <v>0.29166666666666669</v>
      </c>
      <c r="G382" s="156">
        <v>17</v>
      </c>
      <c r="H382" s="102">
        <v>0.66666666666666663</v>
      </c>
      <c r="I382" s="156">
        <f t="shared" si="56"/>
        <v>17</v>
      </c>
      <c r="J382" s="102"/>
      <c r="K382" s="172" t="s">
        <v>1872</v>
      </c>
      <c r="L382" s="102"/>
      <c r="M382" s="14" t="s">
        <v>2037</v>
      </c>
      <c r="N382" s="126">
        <f t="shared" si="57"/>
        <v>540</v>
      </c>
      <c r="O382" s="89">
        <v>4363</v>
      </c>
      <c r="P382" s="156">
        <f t="shared" si="58"/>
        <v>2356020</v>
      </c>
      <c r="Q382" s="89">
        <v>2</v>
      </c>
      <c r="R382" s="89" t="s">
        <v>2476</v>
      </c>
      <c r="S382" s="91">
        <f t="shared" si="61"/>
        <v>4363</v>
      </c>
      <c r="T382" s="91">
        <f t="shared" si="61"/>
        <v>2356020</v>
      </c>
      <c r="U382" s="92"/>
      <c r="V382" s="92"/>
      <c r="W382" s="92"/>
      <c r="X382" s="92"/>
      <c r="Y382" s="93"/>
      <c r="Z382" s="94"/>
      <c r="AA382" s="94"/>
    </row>
    <row r="383" spans="1:27" ht="30" customHeight="1" x14ac:dyDescent="0.25">
      <c r="A383" s="89">
        <v>24</v>
      </c>
      <c r="B383" s="14" t="s">
        <v>2354</v>
      </c>
      <c r="C383" s="20" t="s">
        <v>64</v>
      </c>
      <c r="D383" s="98">
        <v>7.6648066506947359</v>
      </c>
      <c r="E383" s="424"/>
      <c r="F383" s="102">
        <v>0.29166666666666669</v>
      </c>
      <c r="G383" s="156">
        <v>17</v>
      </c>
      <c r="H383" s="102">
        <v>0.66666666666666663</v>
      </c>
      <c r="I383" s="156">
        <f t="shared" si="56"/>
        <v>17</v>
      </c>
      <c r="J383" s="102"/>
      <c r="K383" s="172" t="s">
        <v>1872</v>
      </c>
      <c r="L383" s="102"/>
      <c r="M383" s="14" t="s">
        <v>2038</v>
      </c>
      <c r="N383" s="126">
        <f t="shared" si="57"/>
        <v>540</v>
      </c>
      <c r="O383" s="89">
        <v>6792</v>
      </c>
      <c r="P383" s="156">
        <f t="shared" si="58"/>
        <v>3667680</v>
      </c>
      <c r="Q383" s="89">
        <v>2</v>
      </c>
      <c r="R383" s="89" t="s">
        <v>2477</v>
      </c>
      <c r="S383" s="91">
        <f t="shared" si="61"/>
        <v>6792</v>
      </c>
      <c r="T383" s="91">
        <f t="shared" si="61"/>
        <v>3667680</v>
      </c>
      <c r="U383" s="92"/>
      <c r="V383" s="92"/>
      <c r="W383" s="92"/>
      <c r="X383" s="92"/>
      <c r="Y383" s="93"/>
      <c r="Z383" s="94"/>
      <c r="AA383" s="94"/>
    </row>
    <row r="384" spans="1:27" ht="30" customHeight="1" x14ac:dyDescent="0.25">
      <c r="A384" s="89">
        <v>25</v>
      </c>
      <c r="B384" s="14" t="s">
        <v>2355</v>
      </c>
      <c r="C384" s="20" t="s">
        <v>2249</v>
      </c>
      <c r="D384" s="98">
        <v>2.3296000541176469</v>
      </c>
      <c r="E384" s="424"/>
      <c r="F384" s="102">
        <v>0.29166666666666669</v>
      </c>
      <c r="G384" s="156">
        <v>17</v>
      </c>
      <c r="H384" s="102">
        <v>0.66666666666666663</v>
      </c>
      <c r="I384" s="156">
        <f t="shared" si="56"/>
        <v>17</v>
      </c>
      <c r="J384" s="102"/>
      <c r="K384" s="172" t="s">
        <v>1872</v>
      </c>
      <c r="L384" s="102"/>
      <c r="M384" s="14" t="s">
        <v>2009</v>
      </c>
      <c r="N384" s="126">
        <f t="shared" si="57"/>
        <v>540</v>
      </c>
      <c r="O384" s="89">
        <v>3025</v>
      </c>
      <c r="P384" s="156">
        <f t="shared" si="58"/>
        <v>1633500</v>
      </c>
      <c r="Q384" s="89">
        <v>2</v>
      </c>
      <c r="R384" s="89" t="s">
        <v>2478</v>
      </c>
      <c r="S384" s="91">
        <f t="shared" si="61"/>
        <v>3025</v>
      </c>
      <c r="T384" s="91">
        <f t="shared" si="61"/>
        <v>1633500</v>
      </c>
      <c r="U384" s="92"/>
      <c r="V384" s="92"/>
      <c r="W384" s="92"/>
      <c r="X384" s="92"/>
      <c r="Y384" s="93"/>
      <c r="Z384" s="94"/>
      <c r="AA384" s="94"/>
    </row>
    <row r="385" spans="1:27" ht="30" customHeight="1" x14ac:dyDescent="0.25">
      <c r="A385" s="89">
        <v>26</v>
      </c>
      <c r="B385" s="14" t="s">
        <v>2356</v>
      </c>
      <c r="C385" s="20" t="s">
        <v>28</v>
      </c>
      <c r="D385" s="98">
        <v>6.9912553849824581</v>
      </c>
      <c r="E385" s="424"/>
      <c r="F385" s="102">
        <v>0.29166666666666669</v>
      </c>
      <c r="G385" s="156">
        <v>17</v>
      </c>
      <c r="H385" s="102">
        <v>0.66666666666666663</v>
      </c>
      <c r="I385" s="156">
        <f t="shared" si="56"/>
        <v>17</v>
      </c>
      <c r="J385" s="102"/>
      <c r="K385" s="172" t="s">
        <v>1872</v>
      </c>
      <c r="L385" s="102"/>
      <c r="M385" s="14" t="s">
        <v>2030</v>
      </c>
      <c r="N385" s="126">
        <f t="shared" si="57"/>
        <v>540</v>
      </c>
      <c r="O385" s="89">
        <v>13850</v>
      </c>
      <c r="P385" s="156">
        <f t="shared" si="58"/>
        <v>7479000</v>
      </c>
      <c r="Q385" s="89">
        <v>2</v>
      </c>
      <c r="R385" s="89" t="s">
        <v>2479</v>
      </c>
      <c r="S385" s="91">
        <f t="shared" si="61"/>
        <v>13850</v>
      </c>
      <c r="T385" s="91">
        <f t="shared" si="61"/>
        <v>7479000</v>
      </c>
      <c r="U385" s="92"/>
      <c r="V385" s="92"/>
      <c r="W385" s="92"/>
      <c r="X385" s="92"/>
      <c r="Y385" s="93"/>
      <c r="Z385" s="94"/>
      <c r="AA385" s="94"/>
    </row>
    <row r="386" spans="1:27" ht="30" customHeight="1" x14ac:dyDescent="0.25">
      <c r="A386" s="89">
        <v>27</v>
      </c>
      <c r="B386" s="14" t="s">
        <v>2357</v>
      </c>
      <c r="C386" s="20" t="s">
        <v>28</v>
      </c>
      <c r="D386" s="98">
        <v>0.75835198533333326</v>
      </c>
      <c r="E386" s="424"/>
      <c r="F386" s="102">
        <v>0.29166666666666669</v>
      </c>
      <c r="G386" s="156">
        <v>17</v>
      </c>
      <c r="H386" s="102">
        <v>0.66666666666666663</v>
      </c>
      <c r="I386" s="156">
        <f t="shared" si="56"/>
        <v>17</v>
      </c>
      <c r="J386" s="102"/>
      <c r="K386" s="172" t="s">
        <v>1872</v>
      </c>
      <c r="L386" s="102"/>
      <c r="M386" s="14" t="s">
        <v>2031</v>
      </c>
      <c r="N386" s="126">
        <f t="shared" si="57"/>
        <v>540</v>
      </c>
      <c r="O386" s="89">
        <v>706</v>
      </c>
      <c r="P386" s="156">
        <f t="shared" si="58"/>
        <v>381240</v>
      </c>
      <c r="Q386" s="89">
        <v>2</v>
      </c>
      <c r="R386" s="89" t="s">
        <v>2480</v>
      </c>
      <c r="S386" s="91">
        <f t="shared" si="61"/>
        <v>706</v>
      </c>
      <c r="T386" s="91">
        <f t="shared" si="61"/>
        <v>381240</v>
      </c>
      <c r="U386" s="92"/>
      <c r="V386" s="92"/>
      <c r="W386" s="92"/>
      <c r="X386" s="92"/>
      <c r="Y386" s="93"/>
      <c r="Z386" s="94"/>
      <c r="AA386" s="94"/>
    </row>
    <row r="387" spans="1:27" ht="30" customHeight="1" x14ac:dyDescent="0.25">
      <c r="A387" s="89">
        <v>28</v>
      </c>
      <c r="B387" s="14" t="s">
        <v>2358</v>
      </c>
      <c r="C387" s="20" t="s">
        <v>28</v>
      </c>
      <c r="D387" s="98">
        <v>13.681360665754386</v>
      </c>
      <c r="E387" s="424"/>
      <c r="F387" s="102">
        <v>0.29166666666666669</v>
      </c>
      <c r="G387" s="156">
        <v>17</v>
      </c>
      <c r="H387" s="102">
        <v>0.66666666666666663</v>
      </c>
      <c r="I387" s="156">
        <f t="shared" si="56"/>
        <v>17</v>
      </c>
      <c r="J387" s="102"/>
      <c r="K387" s="172" t="s">
        <v>1872</v>
      </c>
      <c r="L387" s="102"/>
      <c r="M387" s="14" t="s">
        <v>2032</v>
      </c>
      <c r="N387" s="126">
        <f t="shared" si="57"/>
        <v>540</v>
      </c>
      <c r="O387" s="89">
        <v>25962</v>
      </c>
      <c r="P387" s="156">
        <f t="shared" si="58"/>
        <v>14019480</v>
      </c>
      <c r="Q387" s="89">
        <v>2</v>
      </c>
      <c r="R387" s="89" t="s">
        <v>2481</v>
      </c>
      <c r="S387" s="91">
        <f t="shared" si="61"/>
        <v>25962</v>
      </c>
      <c r="T387" s="91">
        <f t="shared" si="61"/>
        <v>14019480</v>
      </c>
      <c r="U387" s="92"/>
      <c r="V387" s="92"/>
      <c r="W387" s="92"/>
      <c r="X387" s="92"/>
      <c r="Y387" s="93"/>
      <c r="Z387" s="94"/>
      <c r="AA387" s="94"/>
    </row>
    <row r="388" spans="1:27" ht="30" customHeight="1" x14ac:dyDescent="0.25">
      <c r="A388" s="89">
        <v>29</v>
      </c>
      <c r="B388" s="14" t="s">
        <v>2359</v>
      </c>
      <c r="C388" s="20" t="s">
        <v>28</v>
      </c>
      <c r="D388" s="98">
        <v>2.7257268421052632</v>
      </c>
      <c r="E388" s="424"/>
      <c r="F388" s="102">
        <v>0.29166666666666669</v>
      </c>
      <c r="G388" s="156">
        <v>17</v>
      </c>
      <c r="H388" s="102">
        <v>0.66666666666666663</v>
      </c>
      <c r="I388" s="156">
        <f t="shared" si="56"/>
        <v>17</v>
      </c>
      <c r="J388" s="102"/>
      <c r="K388" s="172" t="s">
        <v>1872</v>
      </c>
      <c r="L388" s="102"/>
      <c r="M388" s="14" t="s">
        <v>2033</v>
      </c>
      <c r="N388" s="126">
        <f t="shared" si="57"/>
        <v>540</v>
      </c>
      <c r="O388" s="89">
        <v>2642</v>
      </c>
      <c r="P388" s="156">
        <f t="shared" si="58"/>
        <v>1426680</v>
      </c>
      <c r="Q388" s="89">
        <v>2</v>
      </c>
      <c r="R388" s="89" t="s">
        <v>2482</v>
      </c>
      <c r="S388" s="91">
        <f t="shared" si="61"/>
        <v>2642</v>
      </c>
      <c r="T388" s="91">
        <f t="shared" si="61"/>
        <v>1426680</v>
      </c>
      <c r="U388" s="92"/>
      <c r="V388" s="92"/>
      <c r="W388" s="92"/>
      <c r="X388" s="92"/>
      <c r="Y388" s="93"/>
      <c r="Z388" s="94"/>
      <c r="AA388" s="94"/>
    </row>
    <row r="389" spans="1:27" ht="30" customHeight="1" x14ac:dyDescent="0.25">
      <c r="A389" s="89">
        <v>30</v>
      </c>
      <c r="B389" s="14" t="s">
        <v>2360</v>
      </c>
      <c r="C389" s="20" t="s">
        <v>168</v>
      </c>
      <c r="D389" s="98">
        <v>4.3311841930105262</v>
      </c>
      <c r="E389" s="424"/>
      <c r="F389" s="102">
        <v>0.29166666666666669</v>
      </c>
      <c r="G389" s="156">
        <v>17</v>
      </c>
      <c r="H389" s="102">
        <v>0.66666666666666663</v>
      </c>
      <c r="I389" s="156">
        <f t="shared" si="56"/>
        <v>17</v>
      </c>
      <c r="J389" s="102"/>
      <c r="K389" s="172" t="s">
        <v>1872</v>
      </c>
      <c r="L389" s="102"/>
      <c r="M389" s="14" t="s">
        <v>2034</v>
      </c>
      <c r="N389" s="126">
        <f t="shared" si="57"/>
        <v>540</v>
      </c>
      <c r="O389" s="89">
        <v>4834</v>
      </c>
      <c r="P389" s="156">
        <f t="shared" si="58"/>
        <v>2610360</v>
      </c>
      <c r="Q389" s="89">
        <v>2</v>
      </c>
      <c r="R389" s="89" t="s">
        <v>2483</v>
      </c>
      <c r="S389" s="91">
        <f t="shared" si="61"/>
        <v>4834</v>
      </c>
      <c r="T389" s="91">
        <f t="shared" si="61"/>
        <v>2610360</v>
      </c>
      <c r="U389" s="92"/>
      <c r="V389" s="92"/>
      <c r="W389" s="92"/>
      <c r="X389" s="92"/>
      <c r="Y389" s="93"/>
      <c r="Z389" s="94"/>
      <c r="AA389" s="94"/>
    </row>
    <row r="390" spans="1:27" ht="30" customHeight="1" x14ac:dyDescent="0.25">
      <c r="A390" s="89">
        <v>31</v>
      </c>
      <c r="B390" s="14" t="s">
        <v>2361</v>
      </c>
      <c r="C390" s="20" t="s">
        <v>61</v>
      </c>
      <c r="D390" s="98">
        <v>1.9233537283137252</v>
      </c>
      <c r="E390" s="424"/>
      <c r="F390" s="102">
        <v>0.29166666666666669</v>
      </c>
      <c r="G390" s="156">
        <v>17</v>
      </c>
      <c r="H390" s="102">
        <v>0.66666666666666663</v>
      </c>
      <c r="I390" s="156">
        <f t="shared" si="56"/>
        <v>17</v>
      </c>
      <c r="J390" s="102"/>
      <c r="K390" s="172" t="s">
        <v>1872</v>
      </c>
      <c r="L390" s="102"/>
      <c r="M390" s="14" t="s">
        <v>2016</v>
      </c>
      <c r="N390" s="126">
        <f t="shared" si="57"/>
        <v>540</v>
      </c>
      <c r="O390" s="89">
        <v>1214</v>
      </c>
      <c r="P390" s="156">
        <f t="shared" si="58"/>
        <v>655560</v>
      </c>
      <c r="Q390" s="89">
        <v>2</v>
      </c>
      <c r="R390" s="89" t="s">
        <v>2484</v>
      </c>
      <c r="S390" s="91">
        <f t="shared" si="61"/>
        <v>1214</v>
      </c>
      <c r="T390" s="91">
        <f t="shared" si="61"/>
        <v>655560</v>
      </c>
      <c r="U390" s="92"/>
      <c r="V390" s="92"/>
      <c r="W390" s="92"/>
      <c r="X390" s="92"/>
      <c r="Y390" s="93"/>
      <c r="Z390" s="94"/>
      <c r="AA390" s="94"/>
    </row>
    <row r="391" spans="1:27" ht="30" customHeight="1" x14ac:dyDescent="0.25">
      <c r="A391" s="89">
        <v>32</v>
      </c>
      <c r="B391" s="14" t="s">
        <v>2362</v>
      </c>
      <c r="C391" s="20" t="s">
        <v>1895</v>
      </c>
      <c r="D391" s="98">
        <v>10.235233959157895</v>
      </c>
      <c r="E391" s="424"/>
      <c r="F391" s="102">
        <v>0.29166666666666669</v>
      </c>
      <c r="G391" s="156">
        <v>17</v>
      </c>
      <c r="H391" s="102">
        <v>0.66666666666666663</v>
      </c>
      <c r="I391" s="156">
        <f t="shared" si="56"/>
        <v>17</v>
      </c>
      <c r="J391" s="102"/>
      <c r="K391" s="172" t="s">
        <v>1872</v>
      </c>
      <c r="L391" s="102"/>
      <c r="M391" s="14" t="s">
        <v>2039</v>
      </c>
      <c r="N391" s="126">
        <f t="shared" si="57"/>
        <v>540</v>
      </c>
      <c r="O391" s="89">
        <v>11842</v>
      </c>
      <c r="P391" s="156">
        <f t="shared" si="58"/>
        <v>6394680</v>
      </c>
      <c r="Q391" s="89">
        <v>2</v>
      </c>
      <c r="R391" s="89" t="s">
        <v>2485</v>
      </c>
      <c r="S391" s="91">
        <f t="shared" si="61"/>
        <v>11842</v>
      </c>
      <c r="T391" s="91">
        <f t="shared" si="61"/>
        <v>6394680</v>
      </c>
      <c r="U391" s="92"/>
      <c r="V391" s="92"/>
      <c r="W391" s="92"/>
      <c r="X391" s="92"/>
      <c r="Y391" s="93"/>
      <c r="Z391" s="94"/>
      <c r="AA391" s="94"/>
    </row>
    <row r="392" spans="1:27" ht="30" customHeight="1" x14ac:dyDescent="0.25">
      <c r="A392" s="89">
        <v>33</v>
      </c>
      <c r="B392" s="14" t="s">
        <v>2364</v>
      </c>
      <c r="C392" s="20" t="s">
        <v>1895</v>
      </c>
      <c r="D392" s="98">
        <v>5.3412607268888888</v>
      </c>
      <c r="E392" s="424"/>
      <c r="F392" s="102">
        <v>0.29166666666666669</v>
      </c>
      <c r="G392" s="156">
        <v>17</v>
      </c>
      <c r="H392" s="102">
        <v>0.66666666666666663</v>
      </c>
      <c r="I392" s="156">
        <f t="shared" si="56"/>
        <v>17</v>
      </c>
      <c r="J392" s="102"/>
      <c r="K392" s="172" t="s">
        <v>1872</v>
      </c>
      <c r="L392" s="102"/>
      <c r="M392" s="14" t="s">
        <v>2017</v>
      </c>
      <c r="N392" s="126">
        <f t="shared" si="57"/>
        <v>540</v>
      </c>
      <c r="O392" s="89">
        <v>6599</v>
      </c>
      <c r="P392" s="156">
        <f t="shared" si="58"/>
        <v>3563460</v>
      </c>
      <c r="Q392" s="89">
        <v>2</v>
      </c>
      <c r="R392" s="89" t="s">
        <v>2486</v>
      </c>
      <c r="S392" s="91">
        <f t="shared" si="61"/>
        <v>6599</v>
      </c>
      <c r="T392" s="91">
        <f t="shared" si="61"/>
        <v>3563460</v>
      </c>
      <c r="U392" s="92"/>
      <c r="V392" s="92"/>
      <c r="W392" s="92"/>
      <c r="X392" s="92"/>
      <c r="Y392" s="93"/>
      <c r="Z392" s="94"/>
      <c r="AA392" s="94"/>
    </row>
    <row r="393" spans="1:27" ht="30" customHeight="1" x14ac:dyDescent="0.25">
      <c r="A393" s="89">
        <v>34</v>
      </c>
      <c r="B393" s="14" t="s">
        <v>2363</v>
      </c>
      <c r="C393" s="20" t="s">
        <v>63</v>
      </c>
      <c r="D393" s="98">
        <v>4.1143849498823544</v>
      </c>
      <c r="E393" s="424"/>
      <c r="F393" s="102">
        <v>0.29166666666666669</v>
      </c>
      <c r="G393" s="156">
        <v>17</v>
      </c>
      <c r="H393" s="102">
        <v>0.66666666666666663</v>
      </c>
      <c r="I393" s="156">
        <f t="shared" si="56"/>
        <v>17</v>
      </c>
      <c r="J393" s="102"/>
      <c r="K393" s="172" t="s">
        <v>1872</v>
      </c>
      <c r="L393" s="102"/>
      <c r="M393" s="14" t="s">
        <v>2018</v>
      </c>
      <c r="N393" s="126">
        <f t="shared" si="57"/>
        <v>540</v>
      </c>
      <c r="O393" s="89">
        <v>7193</v>
      </c>
      <c r="P393" s="156">
        <f t="shared" si="58"/>
        <v>3884220</v>
      </c>
      <c r="Q393" s="89">
        <v>2</v>
      </c>
      <c r="R393" s="89" t="s">
        <v>2487</v>
      </c>
      <c r="S393" s="91">
        <f t="shared" si="61"/>
        <v>7193</v>
      </c>
      <c r="T393" s="91">
        <f t="shared" si="61"/>
        <v>3884220</v>
      </c>
      <c r="U393" s="92"/>
      <c r="V393" s="92"/>
      <c r="W393" s="92"/>
      <c r="X393" s="92"/>
      <c r="Y393" s="93"/>
      <c r="Z393" s="94"/>
      <c r="AA393" s="94"/>
    </row>
    <row r="394" spans="1:27" ht="30" customHeight="1" x14ac:dyDescent="0.25">
      <c r="A394" s="89">
        <v>35</v>
      </c>
      <c r="B394" s="14" t="s">
        <v>2365</v>
      </c>
      <c r="C394" s="20" t="s">
        <v>63</v>
      </c>
      <c r="D394" s="98">
        <v>5.4764140169629627</v>
      </c>
      <c r="E394" s="424"/>
      <c r="F394" s="102">
        <v>0.29166666666666669</v>
      </c>
      <c r="G394" s="156">
        <v>17</v>
      </c>
      <c r="H394" s="102">
        <v>0.66666666666666663</v>
      </c>
      <c r="I394" s="156">
        <f t="shared" si="56"/>
        <v>17</v>
      </c>
      <c r="J394" s="102"/>
      <c r="K394" s="172" t="s">
        <v>1872</v>
      </c>
      <c r="L394" s="102"/>
      <c r="M394" s="14" t="s">
        <v>2019</v>
      </c>
      <c r="N394" s="126">
        <f t="shared" si="57"/>
        <v>540</v>
      </c>
      <c r="O394" s="89">
        <v>11992</v>
      </c>
      <c r="P394" s="156">
        <f t="shared" si="58"/>
        <v>6475680</v>
      </c>
      <c r="Q394" s="89">
        <v>2</v>
      </c>
      <c r="R394" s="89" t="s">
        <v>2488</v>
      </c>
      <c r="S394" s="91">
        <f t="shared" si="61"/>
        <v>11992</v>
      </c>
      <c r="T394" s="91">
        <f t="shared" si="61"/>
        <v>6475680</v>
      </c>
      <c r="U394" s="92"/>
      <c r="V394" s="92"/>
      <c r="W394" s="92"/>
      <c r="X394" s="92"/>
      <c r="Y394" s="93"/>
      <c r="Z394" s="94"/>
      <c r="AA394" s="94"/>
    </row>
    <row r="395" spans="1:27" ht="30" customHeight="1" x14ac:dyDescent="0.25">
      <c r="A395" s="89">
        <v>36</v>
      </c>
      <c r="B395" s="14" t="s">
        <v>2366</v>
      </c>
      <c r="C395" s="20" t="s">
        <v>63</v>
      </c>
      <c r="D395" s="98">
        <v>5.399065466622222</v>
      </c>
      <c r="E395" s="424"/>
      <c r="F395" s="102">
        <v>0.29166666666666669</v>
      </c>
      <c r="G395" s="156">
        <v>17</v>
      </c>
      <c r="H395" s="102">
        <v>0.66666666666666663</v>
      </c>
      <c r="I395" s="156">
        <f t="shared" si="56"/>
        <v>17</v>
      </c>
      <c r="J395" s="102"/>
      <c r="K395" s="172" t="s">
        <v>1872</v>
      </c>
      <c r="L395" s="102"/>
      <c r="M395" s="14" t="s">
        <v>2020</v>
      </c>
      <c r="N395" s="126">
        <f t="shared" si="57"/>
        <v>540</v>
      </c>
      <c r="O395" s="89">
        <v>6868</v>
      </c>
      <c r="P395" s="156">
        <f t="shared" si="58"/>
        <v>3708720</v>
      </c>
      <c r="Q395" s="89">
        <v>2</v>
      </c>
      <c r="R395" s="89" t="s">
        <v>2489</v>
      </c>
      <c r="S395" s="91">
        <f t="shared" si="61"/>
        <v>6868</v>
      </c>
      <c r="T395" s="91">
        <f t="shared" si="61"/>
        <v>3708720</v>
      </c>
      <c r="U395" s="92"/>
      <c r="V395" s="92"/>
      <c r="W395" s="92"/>
      <c r="X395" s="92"/>
      <c r="Y395" s="93"/>
      <c r="Z395" s="94"/>
      <c r="AA395" s="94"/>
    </row>
    <row r="396" spans="1:27" ht="30" customHeight="1" x14ac:dyDescent="0.25">
      <c r="A396" s="89">
        <v>37</v>
      </c>
      <c r="B396" s="14" t="s">
        <v>2367</v>
      </c>
      <c r="C396" s="20" t="s">
        <v>57</v>
      </c>
      <c r="D396" s="98">
        <v>5.6038503434814819</v>
      </c>
      <c r="E396" s="424"/>
      <c r="F396" s="102">
        <v>0.29166666666666669</v>
      </c>
      <c r="G396" s="156">
        <v>17</v>
      </c>
      <c r="H396" s="102">
        <v>0.66666666666666663</v>
      </c>
      <c r="I396" s="156">
        <f t="shared" si="56"/>
        <v>17</v>
      </c>
      <c r="J396" s="102"/>
      <c r="K396" s="172" t="s">
        <v>1872</v>
      </c>
      <c r="L396" s="102"/>
      <c r="M396" s="14" t="s">
        <v>2021</v>
      </c>
      <c r="N396" s="126">
        <f t="shared" si="57"/>
        <v>540</v>
      </c>
      <c r="O396" s="89">
        <v>8080</v>
      </c>
      <c r="P396" s="156">
        <f t="shared" si="58"/>
        <v>4363200</v>
      </c>
      <c r="Q396" s="89">
        <v>2</v>
      </c>
      <c r="R396" s="89" t="s">
        <v>2490</v>
      </c>
      <c r="S396" s="91">
        <f t="shared" si="61"/>
        <v>8080</v>
      </c>
      <c r="T396" s="91">
        <f t="shared" si="61"/>
        <v>4363200</v>
      </c>
      <c r="U396" s="92"/>
      <c r="V396" s="92"/>
      <c r="W396" s="92"/>
      <c r="X396" s="92"/>
      <c r="Y396" s="93"/>
      <c r="Z396" s="94"/>
      <c r="AA396" s="94"/>
    </row>
    <row r="397" spans="1:27" s="94" customFormat="1" ht="30.75" customHeight="1" x14ac:dyDescent="0.2">
      <c r="A397" s="255"/>
      <c r="B397" s="506" t="s">
        <v>1865</v>
      </c>
      <c r="C397" s="446"/>
      <c r="D397" s="447">
        <f>SUM(D360:D396)</f>
        <v>181.23513273557876</v>
      </c>
      <c r="E397" s="448"/>
      <c r="F397" s="169"/>
      <c r="G397" s="258"/>
      <c r="H397" s="169"/>
      <c r="I397" s="258"/>
      <c r="J397" s="169"/>
      <c r="K397" s="449"/>
      <c r="L397" s="169"/>
      <c r="M397" s="449"/>
      <c r="N397" s="450"/>
      <c r="O397" s="255"/>
      <c r="P397" s="258"/>
      <c r="Q397" s="255"/>
      <c r="R397" s="90"/>
      <c r="S397" s="91">
        <f t="shared" si="61"/>
        <v>0</v>
      </c>
      <c r="T397" s="91">
        <f t="shared" si="61"/>
        <v>0</v>
      </c>
      <c r="U397" s="91"/>
      <c r="V397" s="91"/>
      <c r="W397" s="91"/>
      <c r="X397" s="91"/>
      <c r="Y397" s="263"/>
    </row>
    <row r="398" spans="1:27" ht="27.75" customHeight="1" x14ac:dyDescent="0.25">
      <c r="A398" s="701" t="s">
        <v>2229</v>
      </c>
      <c r="B398" s="702"/>
      <c r="C398" s="702"/>
      <c r="D398" s="702"/>
      <c r="E398" s="702"/>
      <c r="F398" s="702"/>
      <c r="G398" s="702"/>
      <c r="H398" s="702"/>
      <c r="I398" s="702"/>
      <c r="J398" s="702"/>
      <c r="K398" s="702"/>
      <c r="L398" s="702"/>
      <c r="M398" s="702"/>
      <c r="N398" s="702"/>
      <c r="O398" s="702"/>
      <c r="P398" s="702"/>
      <c r="Q398" s="703"/>
      <c r="S398" s="91">
        <f t="shared" si="61"/>
        <v>0</v>
      </c>
      <c r="T398" s="91">
        <f t="shared" si="61"/>
        <v>0</v>
      </c>
      <c r="U398" s="91"/>
      <c r="V398" s="92"/>
      <c r="W398" s="92"/>
      <c r="X398" s="92"/>
      <c r="Y398" s="93"/>
      <c r="Z398" s="94"/>
      <c r="AA398" s="94"/>
    </row>
    <row r="399" spans="1:27" ht="34.5" customHeight="1" x14ac:dyDescent="0.25">
      <c r="A399" s="89">
        <v>1</v>
      </c>
      <c r="B399" s="14" t="s">
        <v>2226</v>
      </c>
      <c r="C399" s="20" t="s">
        <v>60</v>
      </c>
      <c r="D399" s="98">
        <v>4.5</v>
      </c>
      <c r="E399" s="424"/>
      <c r="F399" s="102">
        <v>0.66666666666666663</v>
      </c>
      <c r="G399" s="156">
        <v>17</v>
      </c>
      <c r="H399" s="102">
        <v>0.99930555555555556</v>
      </c>
      <c r="I399" s="156">
        <v>17</v>
      </c>
      <c r="J399" s="102"/>
      <c r="K399" s="172" t="s">
        <v>1872</v>
      </c>
      <c r="L399" s="102"/>
      <c r="M399" s="14" t="s">
        <v>2379</v>
      </c>
      <c r="N399" s="126">
        <f t="shared" ref="N399" si="62">VALUE(DAY(I399)*24*60+VALUE(HOUR(H399)*60+MINUTE(H399)))-SUM(VALUE(DAY(G399)*24*60+VALUE(HOUR(F399)*60+MINUTE(F399))))</f>
        <v>479</v>
      </c>
      <c r="O399" s="89">
        <v>215</v>
      </c>
      <c r="P399" s="156">
        <f t="shared" ref="P399" si="63">O399*N399</f>
        <v>102985</v>
      </c>
      <c r="Q399" s="89">
        <v>2</v>
      </c>
      <c r="R399" s="89" t="s">
        <v>2491</v>
      </c>
      <c r="S399" s="91">
        <f t="shared" si="61"/>
        <v>215</v>
      </c>
      <c r="T399" s="91">
        <f t="shared" si="61"/>
        <v>102985</v>
      </c>
      <c r="U399" s="92"/>
      <c r="V399" s="92"/>
      <c r="W399" s="92"/>
      <c r="X399" s="92"/>
      <c r="Y399" s="93"/>
      <c r="Z399" s="94"/>
      <c r="AA399" s="94"/>
    </row>
    <row r="400" spans="1:27" ht="34.5" customHeight="1" x14ac:dyDescent="0.25">
      <c r="A400" s="89">
        <v>2</v>
      </c>
      <c r="B400" s="425" t="s">
        <v>2211</v>
      </c>
      <c r="C400" s="20" t="s">
        <v>60</v>
      </c>
      <c r="D400" s="98">
        <v>4.5</v>
      </c>
      <c r="E400" s="424"/>
      <c r="F400" s="102">
        <v>0.66666666666666663</v>
      </c>
      <c r="G400" s="156">
        <v>17</v>
      </c>
      <c r="H400" s="102">
        <v>0.29166666666666669</v>
      </c>
      <c r="I400" s="156">
        <v>18</v>
      </c>
      <c r="J400" s="102"/>
      <c r="K400" s="172" t="s">
        <v>1872</v>
      </c>
      <c r="L400" s="102"/>
      <c r="M400" s="425" t="s">
        <v>2211</v>
      </c>
      <c r="N400" s="126">
        <f t="shared" si="57"/>
        <v>900</v>
      </c>
      <c r="O400" s="89">
        <v>1</v>
      </c>
      <c r="P400" s="156">
        <f t="shared" si="58"/>
        <v>900</v>
      </c>
      <c r="Q400" s="89">
        <v>2</v>
      </c>
      <c r="R400" s="89" t="s">
        <v>2491</v>
      </c>
      <c r="S400" s="91">
        <f t="shared" si="61"/>
        <v>1</v>
      </c>
      <c r="T400" s="91">
        <f t="shared" si="61"/>
        <v>900</v>
      </c>
      <c r="U400" s="92"/>
      <c r="V400" s="92"/>
      <c r="W400" s="92"/>
      <c r="X400" s="92"/>
      <c r="Y400" s="93"/>
      <c r="Z400" s="94"/>
      <c r="AA400" s="94"/>
    </row>
    <row r="401" spans="1:27" ht="30" customHeight="1" x14ac:dyDescent="0.25">
      <c r="A401" s="89">
        <v>3</v>
      </c>
      <c r="B401" s="425" t="s">
        <v>2212</v>
      </c>
      <c r="C401" s="20" t="s">
        <v>60</v>
      </c>
      <c r="D401" s="98">
        <v>0.5</v>
      </c>
      <c r="E401" s="424"/>
      <c r="F401" s="102">
        <v>0.66666666666666663</v>
      </c>
      <c r="G401" s="156">
        <v>17</v>
      </c>
      <c r="H401" s="102">
        <v>0.29166666666666669</v>
      </c>
      <c r="I401" s="156">
        <v>18</v>
      </c>
      <c r="J401" s="102"/>
      <c r="K401" s="172" t="s">
        <v>1872</v>
      </c>
      <c r="L401" s="102"/>
      <c r="M401" s="425" t="s">
        <v>2212</v>
      </c>
      <c r="N401" s="126">
        <f t="shared" si="57"/>
        <v>900</v>
      </c>
      <c r="O401" s="89">
        <v>1</v>
      </c>
      <c r="P401" s="156">
        <f t="shared" si="58"/>
        <v>900</v>
      </c>
      <c r="Q401" s="89">
        <v>2</v>
      </c>
      <c r="R401" s="89" t="s">
        <v>2492</v>
      </c>
      <c r="S401" s="91">
        <f t="shared" si="61"/>
        <v>1</v>
      </c>
      <c r="T401" s="91">
        <f t="shared" si="61"/>
        <v>900</v>
      </c>
      <c r="U401" s="92"/>
      <c r="V401" s="92"/>
      <c r="W401" s="92"/>
      <c r="X401" s="92"/>
      <c r="Y401" s="93"/>
      <c r="Z401" s="94"/>
      <c r="AA401" s="94"/>
    </row>
    <row r="402" spans="1:27" ht="36" customHeight="1" x14ac:dyDescent="0.25">
      <c r="A402" s="89">
        <v>4</v>
      </c>
      <c r="B402" s="425" t="s">
        <v>2213</v>
      </c>
      <c r="C402" s="20" t="s">
        <v>60</v>
      </c>
      <c r="D402" s="98">
        <v>2.5</v>
      </c>
      <c r="E402" s="424"/>
      <c r="F402" s="102">
        <v>0.66666666666666663</v>
      </c>
      <c r="G402" s="156">
        <v>17</v>
      </c>
      <c r="H402" s="102">
        <v>0.29166666666666669</v>
      </c>
      <c r="I402" s="156">
        <v>18</v>
      </c>
      <c r="J402" s="102"/>
      <c r="K402" s="172" t="s">
        <v>1872</v>
      </c>
      <c r="L402" s="102"/>
      <c r="M402" s="425" t="s">
        <v>2213</v>
      </c>
      <c r="N402" s="126">
        <f t="shared" si="57"/>
        <v>900</v>
      </c>
      <c r="O402" s="89">
        <v>1</v>
      </c>
      <c r="P402" s="156">
        <f t="shared" si="58"/>
        <v>900</v>
      </c>
      <c r="Q402" s="89">
        <v>2</v>
      </c>
      <c r="R402" s="89" t="s">
        <v>2493</v>
      </c>
      <c r="S402" s="91">
        <f t="shared" si="61"/>
        <v>1</v>
      </c>
      <c r="T402" s="91">
        <f t="shared" si="61"/>
        <v>900</v>
      </c>
      <c r="U402" s="92"/>
      <c r="V402" s="92"/>
      <c r="W402" s="92"/>
      <c r="X402" s="92"/>
      <c r="Y402" s="93"/>
      <c r="Z402" s="94"/>
      <c r="AA402" s="94"/>
    </row>
    <row r="403" spans="1:27" ht="27" customHeight="1" x14ac:dyDescent="0.25">
      <c r="A403" s="89">
        <v>5</v>
      </c>
      <c r="B403" s="14" t="s">
        <v>2368</v>
      </c>
      <c r="C403" s="20" t="s">
        <v>1</v>
      </c>
      <c r="D403" s="98">
        <v>3.6089521283333332</v>
      </c>
      <c r="E403" s="424"/>
      <c r="F403" s="102">
        <v>0.66666666666666663</v>
      </c>
      <c r="G403" s="156">
        <v>17</v>
      </c>
      <c r="H403" s="102">
        <v>0.99930555555555556</v>
      </c>
      <c r="I403" s="156">
        <v>17</v>
      </c>
      <c r="J403" s="102"/>
      <c r="K403" s="172" t="s">
        <v>1872</v>
      </c>
      <c r="L403" s="102"/>
      <c r="M403" s="14" t="s">
        <v>2012</v>
      </c>
      <c r="N403" s="126">
        <f t="shared" si="57"/>
        <v>479</v>
      </c>
      <c r="O403" s="89">
        <v>2797</v>
      </c>
      <c r="P403" s="156">
        <f t="shared" si="58"/>
        <v>1339763</v>
      </c>
      <c r="Q403" s="89">
        <v>2</v>
      </c>
      <c r="R403" s="89" t="s">
        <v>2494</v>
      </c>
      <c r="S403" s="91">
        <f t="shared" si="61"/>
        <v>2797</v>
      </c>
      <c r="T403" s="91">
        <f t="shared" si="61"/>
        <v>1339763</v>
      </c>
      <c r="U403" s="92"/>
      <c r="V403" s="92"/>
      <c r="W403" s="92"/>
      <c r="X403" s="92"/>
      <c r="Y403" s="93"/>
      <c r="Z403" s="94"/>
      <c r="AA403" s="94"/>
    </row>
    <row r="404" spans="1:27" ht="30" customHeight="1" x14ac:dyDescent="0.25">
      <c r="A404" s="89">
        <v>6</v>
      </c>
      <c r="B404" s="425" t="s">
        <v>2378</v>
      </c>
      <c r="C404" s="20" t="s">
        <v>64</v>
      </c>
      <c r="D404" s="98">
        <v>3.5</v>
      </c>
      <c r="E404" s="424"/>
      <c r="F404" s="102">
        <v>0.66666666666666663</v>
      </c>
      <c r="G404" s="156">
        <v>17</v>
      </c>
      <c r="H404" s="102">
        <v>0.99930555555555556</v>
      </c>
      <c r="I404" s="156">
        <v>17</v>
      </c>
      <c r="J404" s="102"/>
      <c r="K404" s="172" t="s">
        <v>1872</v>
      </c>
      <c r="L404" s="102"/>
      <c r="M404" s="425" t="s">
        <v>2378</v>
      </c>
      <c r="N404" s="126">
        <f t="shared" si="57"/>
        <v>479</v>
      </c>
      <c r="O404" s="89">
        <v>2564</v>
      </c>
      <c r="P404" s="156">
        <f t="shared" si="58"/>
        <v>1228156</v>
      </c>
      <c r="Q404" s="89">
        <v>2</v>
      </c>
      <c r="R404" s="89" t="s">
        <v>2495</v>
      </c>
      <c r="S404" s="91">
        <f t="shared" si="61"/>
        <v>2564</v>
      </c>
      <c r="T404" s="91">
        <f t="shared" si="61"/>
        <v>1228156</v>
      </c>
      <c r="U404" s="92"/>
      <c r="V404" s="92"/>
      <c r="W404" s="92"/>
      <c r="X404" s="92"/>
      <c r="Y404" s="93"/>
      <c r="Z404" s="94"/>
      <c r="AA404" s="94"/>
    </row>
    <row r="405" spans="1:27" ht="30" customHeight="1" x14ac:dyDescent="0.25">
      <c r="A405" s="89">
        <v>7</v>
      </c>
      <c r="B405" s="14" t="s">
        <v>2369</v>
      </c>
      <c r="C405" s="20" t="s">
        <v>63</v>
      </c>
      <c r="D405" s="98">
        <v>14.297318810166665</v>
      </c>
      <c r="E405" s="424"/>
      <c r="F405" s="102">
        <v>0.66666666666666663</v>
      </c>
      <c r="G405" s="156">
        <v>17</v>
      </c>
      <c r="H405" s="102">
        <v>0.99930555555555556</v>
      </c>
      <c r="I405" s="156">
        <v>17</v>
      </c>
      <c r="J405" s="102"/>
      <c r="K405" s="172" t="s">
        <v>1872</v>
      </c>
      <c r="L405" s="102"/>
      <c r="M405" s="14" t="s">
        <v>2040</v>
      </c>
      <c r="N405" s="126">
        <f t="shared" si="57"/>
        <v>479</v>
      </c>
      <c r="O405" s="89">
        <v>20082</v>
      </c>
      <c r="P405" s="156">
        <f t="shared" si="58"/>
        <v>9619278</v>
      </c>
      <c r="Q405" s="89">
        <v>2</v>
      </c>
      <c r="R405" s="89" t="s">
        <v>2496</v>
      </c>
      <c r="S405" s="91">
        <f t="shared" ref="S405:T415" si="64">O405</f>
        <v>20082</v>
      </c>
      <c r="T405" s="91">
        <f t="shared" si="64"/>
        <v>9619278</v>
      </c>
      <c r="U405" s="92"/>
      <c r="V405" s="92"/>
      <c r="W405" s="92"/>
      <c r="X405" s="92"/>
      <c r="Y405" s="93"/>
      <c r="Z405" s="94"/>
      <c r="AA405" s="94"/>
    </row>
    <row r="406" spans="1:27" ht="30" customHeight="1" x14ac:dyDescent="0.25">
      <c r="A406" s="89">
        <v>8</v>
      </c>
      <c r="B406" s="14" t="s">
        <v>2370</v>
      </c>
      <c r="C406" s="20" t="s">
        <v>168</v>
      </c>
      <c r="D406" s="98">
        <v>14.587585695529411</v>
      </c>
      <c r="E406" s="424"/>
      <c r="F406" s="102">
        <v>0.66666666666666663</v>
      </c>
      <c r="G406" s="156">
        <v>17</v>
      </c>
      <c r="H406" s="102">
        <v>0.99930555555555556</v>
      </c>
      <c r="I406" s="156">
        <v>17</v>
      </c>
      <c r="J406" s="102"/>
      <c r="K406" s="172" t="s">
        <v>1872</v>
      </c>
      <c r="L406" s="102"/>
      <c r="M406" s="14" t="s">
        <v>2008</v>
      </c>
      <c r="N406" s="126">
        <f t="shared" si="57"/>
        <v>479</v>
      </c>
      <c r="O406" s="89">
        <v>17725</v>
      </c>
      <c r="P406" s="156">
        <f t="shared" si="58"/>
        <v>8490275</v>
      </c>
      <c r="Q406" s="89">
        <v>2</v>
      </c>
      <c r="R406" s="89" t="s">
        <v>2497</v>
      </c>
      <c r="S406" s="91">
        <f t="shared" si="64"/>
        <v>17725</v>
      </c>
      <c r="T406" s="91">
        <f t="shared" si="64"/>
        <v>8490275</v>
      </c>
      <c r="U406" s="92"/>
      <c r="V406" s="92"/>
      <c r="W406" s="92"/>
      <c r="X406" s="92"/>
      <c r="Y406" s="93"/>
      <c r="Z406" s="94"/>
      <c r="AA406" s="94"/>
    </row>
    <row r="407" spans="1:27" ht="120" x14ac:dyDescent="0.25">
      <c r="A407" s="89">
        <v>9</v>
      </c>
      <c r="B407" s="14" t="s">
        <v>2197</v>
      </c>
      <c r="C407" s="20" t="s">
        <v>60</v>
      </c>
      <c r="D407" s="98">
        <v>7.1507494764666646</v>
      </c>
      <c r="E407" s="424"/>
      <c r="F407" s="102"/>
      <c r="G407" s="156"/>
      <c r="H407" s="102"/>
      <c r="I407" s="156"/>
      <c r="J407" s="102"/>
      <c r="K407" s="172" t="s">
        <v>1872</v>
      </c>
      <c r="L407" s="102"/>
      <c r="M407" s="425" t="s">
        <v>2199</v>
      </c>
      <c r="N407" s="126">
        <f t="shared" si="57"/>
        <v>0</v>
      </c>
      <c r="O407" s="89">
        <v>0</v>
      </c>
      <c r="P407" s="156">
        <f t="shared" si="58"/>
        <v>0</v>
      </c>
      <c r="Q407" s="89">
        <v>2</v>
      </c>
      <c r="R407" s="89" t="s">
        <v>2443</v>
      </c>
      <c r="S407" s="91">
        <f t="shared" si="64"/>
        <v>0</v>
      </c>
      <c r="T407" s="91">
        <f t="shared" si="64"/>
        <v>0</v>
      </c>
      <c r="U407" s="92"/>
      <c r="V407" s="92"/>
      <c r="W407" s="92"/>
      <c r="X407" s="92"/>
      <c r="Y407" s="93"/>
      <c r="Z407" s="94"/>
      <c r="AA407" s="94"/>
    </row>
    <row r="408" spans="1:27" ht="53.25" customHeight="1" x14ac:dyDescent="0.25">
      <c r="A408" s="89">
        <v>10</v>
      </c>
      <c r="B408" s="14" t="s">
        <v>2198</v>
      </c>
      <c r="C408" s="20" t="s">
        <v>60</v>
      </c>
      <c r="D408" s="98">
        <v>1.1987902851500001</v>
      </c>
      <c r="E408" s="424"/>
      <c r="F408" s="102"/>
      <c r="G408" s="156"/>
      <c r="H408" s="102"/>
      <c r="I408" s="156"/>
      <c r="J408" s="102"/>
      <c r="K408" s="172" t="s">
        <v>1872</v>
      </c>
      <c r="L408" s="102"/>
      <c r="M408" s="425" t="s">
        <v>2200</v>
      </c>
      <c r="N408" s="126">
        <f>VALUE(DAY(I408)*24*60+VALUE(HOUR(H408)*60+MINUTE(H408)))-SUM(VALUE(DAY(G408)*24*60+VALUE(HOUR(F408)*60+MINUTE(F408))))</f>
        <v>0</v>
      </c>
      <c r="O408" s="89">
        <v>0</v>
      </c>
      <c r="P408" s="156">
        <f>O408*N408</f>
        <v>0</v>
      </c>
      <c r="Q408" s="89">
        <v>2</v>
      </c>
      <c r="R408" s="89" t="s">
        <v>2443</v>
      </c>
      <c r="S408" s="91">
        <f>O408</f>
        <v>0</v>
      </c>
      <c r="T408" s="91">
        <f>P408</f>
        <v>0</v>
      </c>
      <c r="U408" s="92"/>
      <c r="V408" s="92"/>
      <c r="W408" s="92"/>
      <c r="X408" s="92"/>
      <c r="Y408" s="93"/>
      <c r="Z408" s="94"/>
      <c r="AA408" s="94"/>
    </row>
    <row r="409" spans="1:27" ht="60" x14ac:dyDescent="0.25">
      <c r="A409" s="89">
        <v>11</v>
      </c>
      <c r="B409" s="14" t="s">
        <v>2315</v>
      </c>
      <c r="C409" s="20" t="s">
        <v>60</v>
      </c>
      <c r="D409" s="98">
        <v>10.945299929058066</v>
      </c>
      <c r="E409" s="424"/>
      <c r="F409" s="102">
        <v>0.66666666666666663</v>
      </c>
      <c r="G409" s="156">
        <v>17</v>
      </c>
      <c r="H409" s="102">
        <v>0.29166666666666669</v>
      </c>
      <c r="I409" s="156">
        <v>18</v>
      </c>
      <c r="J409" s="102"/>
      <c r="K409" s="172" t="s">
        <v>1872</v>
      </c>
      <c r="L409" s="102"/>
      <c r="M409" s="425" t="s">
        <v>2220</v>
      </c>
      <c r="N409" s="126">
        <f t="shared" si="57"/>
        <v>900</v>
      </c>
      <c r="O409" s="89">
        <v>18</v>
      </c>
      <c r="P409" s="156">
        <f t="shared" si="58"/>
        <v>16200</v>
      </c>
      <c r="Q409" s="89">
        <v>2</v>
      </c>
      <c r="R409" s="89" t="s">
        <v>2443</v>
      </c>
      <c r="S409" s="91">
        <f t="shared" si="64"/>
        <v>18</v>
      </c>
      <c r="T409" s="91">
        <f t="shared" si="64"/>
        <v>16200</v>
      </c>
      <c r="U409" s="92"/>
      <c r="V409" s="92"/>
      <c r="W409" s="92"/>
      <c r="X409" s="92"/>
      <c r="Y409" s="93"/>
      <c r="Z409" s="94"/>
      <c r="AA409" s="94"/>
    </row>
    <row r="410" spans="1:27" ht="34.5" customHeight="1" x14ac:dyDescent="0.25">
      <c r="A410" s="89">
        <v>12</v>
      </c>
      <c r="B410" s="14" t="s">
        <v>2316</v>
      </c>
      <c r="C410" s="20" t="s">
        <v>64</v>
      </c>
      <c r="D410" s="98">
        <v>0.54434260998709683</v>
      </c>
      <c r="E410" s="424"/>
      <c r="F410" s="102">
        <v>0.66666666666666663</v>
      </c>
      <c r="G410" s="156">
        <v>17</v>
      </c>
      <c r="H410" s="102">
        <v>0.29166666666666669</v>
      </c>
      <c r="I410" s="156">
        <v>18</v>
      </c>
      <c r="J410" s="102"/>
      <c r="K410" s="172" t="s">
        <v>1872</v>
      </c>
      <c r="L410" s="102"/>
      <c r="M410" s="14" t="s">
        <v>2051</v>
      </c>
      <c r="N410" s="126">
        <f t="shared" si="57"/>
        <v>900</v>
      </c>
      <c r="O410" s="89">
        <v>1</v>
      </c>
      <c r="P410" s="156">
        <f t="shared" si="58"/>
        <v>900</v>
      </c>
      <c r="Q410" s="89">
        <v>2</v>
      </c>
      <c r="R410" s="89" t="s">
        <v>2504</v>
      </c>
      <c r="S410" s="91">
        <f t="shared" si="64"/>
        <v>1</v>
      </c>
      <c r="T410" s="91">
        <f t="shared" si="64"/>
        <v>900</v>
      </c>
      <c r="U410" s="92"/>
      <c r="V410" s="92"/>
      <c r="W410" s="92"/>
      <c r="X410" s="92"/>
      <c r="Y410" s="93"/>
      <c r="Z410" s="94"/>
      <c r="AA410" s="94"/>
    </row>
    <row r="411" spans="1:27" ht="30" customHeight="1" x14ac:dyDescent="0.25">
      <c r="A411" s="89">
        <v>13</v>
      </c>
      <c r="B411" s="14" t="s">
        <v>2317</v>
      </c>
      <c r="C411" s="20" t="s">
        <v>60</v>
      </c>
      <c r="D411" s="98">
        <v>6.6622485555268804</v>
      </c>
      <c r="E411" s="424"/>
      <c r="F411" s="102">
        <v>0.66666666666666663</v>
      </c>
      <c r="G411" s="156">
        <v>17</v>
      </c>
      <c r="H411" s="102">
        <v>0.29166666666666669</v>
      </c>
      <c r="I411" s="156">
        <v>18</v>
      </c>
      <c r="J411" s="102"/>
      <c r="K411" s="172" t="s">
        <v>1872</v>
      </c>
      <c r="L411" s="102"/>
      <c r="M411" s="14" t="s">
        <v>2052</v>
      </c>
      <c r="N411" s="126">
        <f t="shared" si="57"/>
        <v>900</v>
      </c>
      <c r="O411" s="89">
        <v>37</v>
      </c>
      <c r="P411" s="156">
        <f t="shared" si="58"/>
        <v>33300</v>
      </c>
      <c r="Q411" s="89">
        <v>2</v>
      </c>
      <c r="R411" s="89" t="s">
        <v>2443</v>
      </c>
      <c r="S411" s="91">
        <f t="shared" si="64"/>
        <v>37</v>
      </c>
      <c r="T411" s="91">
        <f t="shared" si="64"/>
        <v>33300</v>
      </c>
      <c r="U411" s="92"/>
      <c r="V411" s="92"/>
      <c r="W411" s="92"/>
      <c r="X411" s="92"/>
      <c r="Y411" s="93"/>
      <c r="Z411" s="94"/>
      <c r="AA411" s="94"/>
    </row>
    <row r="412" spans="1:27" ht="30" customHeight="1" x14ac:dyDescent="0.25">
      <c r="A412" s="89">
        <v>14</v>
      </c>
      <c r="B412" s="14" t="s">
        <v>2320</v>
      </c>
      <c r="C412" s="20" t="s">
        <v>64</v>
      </c>
      <c r="D412" s="98">
        <v>3.4013433168258072</v>
      </c>
      <c r="E412" s="424"/>
      <c r="F412" s="102">
        <v>0.66666666666666663</v>
      </c>
      <c r="G412" s="156">
        <v>17</v>
      </c>
      <c r="H412" s="102">
        <v>0.29166666666666669</v>
      </c>
      <c r="I412" s="156">
        <v>18</v>
      </c>
      <c r="J412" s="102"/>
      <c r="K412" s="172" t="s">
        <v>1872</v>
      </c>
      <c r="L412" s="102"/>
      <c r="M412" s="14" t="s">
        <v>2053</v>
      </c>
      <c r="N412" s="126">
        <f t="shared" si="57"/>
        <v>900</v>
      </c>
      <c r="O412" s="89">
        <v>1</v>
      </c>
      <c r="P412" s="156">
        <f t="shared" si="58"/>
        <v>900</v>
      </c>
      <c r="Q412" s="89">
        <v>2</v>
      </c>
      <c r="R412" s="89" t="s">
        <v>2505</v>
      </c>
      <c r="S412" s="91">
        <f t="shared" si="64"/>
        <v>1</v>
      </c>
      <c r="T412" s="91">
        <f t="shared" si="64"/>
        <v>900</v>
      </c>
      <c r="U412" s="92"/>
      <c r="V412" s="92"/>
      <c r="W412" s="92"/>
      <c r="X412" s="92"/>
      <c r="Y412" s="93"/>
      <c r="Z412" s="94"/>
      <c r="AA412" s="94"/>
    </row>
    <row r="413" spans="1:27" ht="30" customHeight="1" x14ac:dyDescent="0.25">
      <c r="A413" s="89">
        <v>15</v>
      </c>
      <c r="B413" s="14" t="s">
        <v>2321</v>
      </c>
      <c r="C413" s="20" t="s">
        <v>64</v>
      </c>
      <c r="D413" s="98">
        <v>6.451415648051614</v>
      </c>
      <c r="E413" s="424"/>
      <c r="F413" s="102">
        <v>0.66666666666666663</v>
      </c>
      <c r="G413" s="156">
        <v>17</v>
      </c>
      <c r="H413" s="102">
        <v>0.29166666666666669</v>
      </c>
      <c r="I413" s="156">
        <v>18</v>
      </c>
      <c r="J413" s="102"/>
      <c r="K413" s="172" t="s">
        <v>1872</v>
      </c>
      <c r="L413" s="102"/>
      <c r="M413" s="14" t="s">
        <v>2054</v>
      </c>
      <c r="N413" s="126">
        <f t="shared" si="57"/>
        <v>900</v>
      </c>
      <c r="O413" s="89">
        <v>1</v>
      </c>
      <c r="P413" s="156">
        <f t="shared" si="58"/>
        <v>900</v>
      </c>
      <c r="Q413" s="89">
        <v>2</v>
      </c>
      <c r="R413" s="89" t="s">
        <v>2505</v>
      </c>
      <c r="S413" s="91">
        <f t="shared" si="64"/>
        <v>1</v>
      </c>
      <c r="T413" s="91">
        <f t="shared" si="64"/>
        <v>900</v>
      </c>
      <c r="U413" s="92"/>
      <c r="V413" s="92"/>
      <c r="W413" s="92"/>
      <c r="X413" s="92"/>
      <c r="Y413" s="93"/>
      <c r="Z413" s="94"/>
      <c r="AA413" s="94"/>
    </row>
    <row r="414" spans="1:27" ht="30" customHeight="1" x14ac:dyDescent="0.25">
      <c r="A414" s="89">
        <v>16</v>
      </c>
      <c r="B414" s="14" t="s">
        <v>2312</v>
      </c>
      <c r="C414" s="20" t="s">
        <v>2091</v>
      </c>
      <c r="D414" s="98">
        <v>5.9408201987833342</v>
      </c>
      <c r="E414" s="424"/>
      <c r="F414" s="102"/>
      <c r="G414" s="156"/>
      <c r="H414" s="102"/>
      <c r="I414" s="156"/>
      <c r="J414" s="102"/>
      <c r="K414" s="172" t="s">
        <v>1872</v>
      </c>
      <c r="L414" s="102"/>
      <c r="M414" s="14" t="s">
        <v>2205</v>
      </c>
      <c r="N414" s="126">
        <f t="shared" si="57"/>
        <v>0</v>
      </c>
      <c r="O414" s="89">
        <v>0</v>
      </c>
      <c r="P414" s="156">
        <f t="shared" si="58"/>
        <v>0</v>
      </c>
      <c r="Q414" s="89">
        <v>2</v>
      </c>
      <c r="R414" s="89" t="s">
        <v>2450</v>
      </c>
      <c r="S414" s="91">
        <f t="shared" si="64"/>
        <v>0</v>
      </c>
      <c r="T414" s="91">
        <f t="shared" si="64"/>
        <v>0</v>
      </c>
      <c r="U414" s="92"/>
      <c r="V414" s="92"/>
      <c r="W414" s="92"/>
      <c r="X414" s="92"/>
      <c r="Y414" s="93"/>
      <c r="Z414" s="94"/>
      <c r="AA414" s="94"/>
    </row>
    <row r="415" spans="1:27" s="94" customFormat="1" ht="30.75" customHeight="1" x14ac:dyDescent="0.2">
      <c r="A415" s="255"/>
      <c r="B415" s="506" t="s">
        <v>1865</v>
      </c>
      <c r="C415" s="446"/>
      <c r="D415" s="447">
        <f>SUM(D399:D414)</f>
        <v>90.28886665387887</v>
      </c>
      <c r="E415" s="448"/>
      <c r="F415" s="169"/>
      <c r="G415" s="258"/>
      <c r="H415" s="169"/>
      <c r="I415" s="258"/>
      <c r="J415" s="169"/>
      <c r="K415" s="449"/>
      <c r="L415" s="169"/>
      <c r="M415" s="449"/>
      <c r="N415" s="450"/>
      <c r="O415" s="255"/>
      <c r="P415" s="258"/>
      <c r="Q415" s="255"/>
      <c r="R415" s="90"/>
      <c r="S415" s="91">
        <f t="shared" si="64"/>
        <v>0</v>
      </c>
      <c r="T415" s="91">
        <f t="shared" si="64"/>
        <v>0</v>
      </c>
      <c r="U415" s="91"/>
      <c r="V415" s="91"/>
      <c r="W415" s="91"/>
      <c r="X415" s="91"/>
      <c r="Y415" s="263"/>
    </row>
    <row r="416" spans="1:27" ht="27.75" customHeight="1" x14ac:dyDescent="0.25">
      <c r="A416" s="701" t="s">
        <v>2227</v>
      </c>
      <c r="B416" s="702"/>
      <c r="C416" s="702"/>
      <c r="D416" s="702"/>
      <c r="E416" s="702"/>
      <c r="F416" s="702"/>
      <c r="G416" s="702"/>
      <c r="H416" s="702"/>
      <c r="I416" s="702"/>
      <c r="J416" s="702"/>
      <c r="K416" s="702"/>
      <c r="L416" s="702"/>
      <c r="M416" s="702"/>
      <c r="N416" s="702"/>
      <c r="O416" s="702"/>
      <c r="P416" s="702"/>
      <c r="Q416" s="703"/>
      <c r="S416" s="91"/>
      <c r="T416" s="91"/>
      <c r="U416" s="91"/>
      <c r="V416" s="92"/>
      <c r="W416" s="92"/>
      <c r="X416" s="92"/>
      <c r="Y416" s="93"/>
      <c r="Z416" s="94"/>
      <c r="AA416" s="94"/>
    </row>
    <row r="417" spans="1:27" ht="63" customHeight="1" x14ac:dyDescent="0.25">
      <c r="A417" s="255">
        <v>1</v>
      </c>
      <c r="B417" s="168" t="s">
        <v>147</v>
      </c>
      <c r="C417" s="89" t="s">
        <v>148</v>
      </c>
      <c r="D417" s="89">
        <v>25</v>
      </c>
      <c r="E417" s="169">
        <v>0.47916666666666669</v>
      </c>
      <c r="F417" s="102">
        <v>0.29166666666666669</v>
      </c>
      <c r="G417" s="156">
        <v>18</v>
      </c>
      <c r="H417" s="102">
        <v>4.1666666666666664E-2</v>
      </c>
      <c r="I417" s="156">
        <v>19</v>
      </c>
      <c r="J417" s="168"/>
      <c r="K417" s="165" t="s">
        <v>150</v>
      </c>
      <c r="L417" s="170"/>
      <c r="M417" s="158"/>
      <c r="N417" s="158"/>
      <c r="O417" s="158"/>
      <c r="P417" s="89"/>
      <c r="Q417" s="89"/>
      <c r="S417" s="91"/>
      <c r="T417" s="91"/>
      <c r="U417" s="91"/>
      <c r="V417" s="92"/>
      <c r="W417" s="92"/>
      <c r="X417" s="92"/>
      <c r="Y417" s="93"/>
      <c r="Z417" s="94"/>
      <c r="AA417" s="94"/>
    </row>
    <row r="418" spans="1:27" ht="30.75" customHeight="1" x14ac:dyDescent="0.25">
      <c r="A418" s="255">
        <v>2</v>
      </c>
      <c r="B418" s="698" t="s">
        <v>2152</v>
      </c>
      <c r="C418" s="699"/>
      <c r="D418" s="699"/>
      <c r="E418" s="699"/>
      <c r="F418" s="699"/>
      <c r="G418" s="699"/>
      <c r="H418" s="699"/>
      <c r="I418" s="699"/>
      <c r="J418" s="699"/>
      <c r="K418" s="699"/>
      <c r="L418" s="699"/>
      <c r="M418" s="699"/>
      <c r="N418" s="699"/>
      <c r="O418" s="699"/>
      <c r="P418" s="699"/>
      <c r="Q418" s="700"/>
      <c r="S418" s="91"/>
      <c r="T418" s="91"/>
      <c r="U418" s="91"/>
      <c r="V418" s="92"/>
      <c r="W418" s="92"/>
      <c r="X418" s="92"/>
      <c r="Y418" s="93"/>
      <c r="Z418" s="94"/>
      <c r="AA418" s="94"/>
    </row>
    <row r="419" spans="1:27" ht="27.75" customHeight="1" x14ac:dyDescent="0.25">
      <c r="A419" s="701" t="s">
        <v>2228</v>
      </c>
      <c r="B419" s="702"/>
      <c r="C419" s="702"/>
      <c r="D419" s="702"/>
      <c r="E419" s="702"/>
      <c r="F419" s="702"/>
      <c r="G419" s="702"/>
      <c r="H419" s="702"/>
      <c r="I419" s="702"/>
      <c r="J419" s="702"/>
      <c r="K419" s="702"/>
      <c r="L419" s="702"/>
      <c r="M419" s="702"/>
      <c r="N419" s="702"/>
      <c r="O419" s="702"/>
      <c r="P419" s="702"/>
      <c r="Q419" s="703"/>
      <c r="S419" s="91"/>
      <c r="T419" s="91"/>
      <c r="U419" s="91"/>
      <c r="V419" s="92"/>
      <c r="W419" s="92"/>
      <c r="X419" s="92"/>
      <c r="Y419" s="93"/>
      <c r="Z419" s="94"/>
      <c r="AA419" s="94"/>
    </row>
    <row r="420" spans="1:27" ht="72.75" customHeight="1" x14ac:dyDescent="0.25">
      <c r="A420" s="89">
        <v>1</v>
      </c>
      <c r="B420" s="14" t="s">
        <v>2133</v>
      </c>
      <c r="C420" s="20" t="s">
        <v>60</v>
      </c>
      <c r="D420" s="98">
        <v>6.5328859127696992</v>
      </c>
      <c r="E420" s="424"/>
      <c r="F420" s="102">
        <v>0.29166666666666669</v>
      </c>
      <c r="G420" s="156">
        <v>18</v>
      </c>
      <c r="H420" s="102">
        <v>0.5</v>
      </c>
      <c r="I420" s="156">
        <f t="shared" ref="I420:I461" si="65">+G420</f>
        <v>18</v>
      </c>
      <c r="J420" s="451"/>
      <c r="K420" s="172" t="s">
        <v>1872</v>
      </c>
      <c r="L420" s="453"/>
      <c r="M420" s="14" t="s">
        <v>2183</v>
      </c>
      <c r="N420" s="455">
        <f t="shared" ref="N420:N482" si="66">VALUE(DAY(I420)*24*60+VALUE(HOUR(H420)*60+MINUTE(H420)))-SUM(VALUE(DAY(G420)*24*60+VALUE(HOUR(F420)*60+MINUTE(F420))))</f>
        <v>300</v>
      </c>
      <c r="O420" s="193">
        <v>0</v>
      </c>
      <c r="P420" s="454">
        <f t="shared" ref="P420:P482" si="67">O420*N420</f>
        <v>0</v>
      </c>
      <c r="Q420" s="89">
        <v>2</v>
      </c>
      <c r="R420" s="89" t="s">
        <v>2398</v>
      </c>
      <c r="S420" s="91">
        <f t="shared" ref="S420:T421" si="68">O420</f>
        <v>0</v>
      </c>
      <c r="T420" s="91">
        <f t="shared" si="68"/>
        <v>0</v>
      </c>
      <c r="U420" s="92"/>
      <c r="V420" s="92"/>
      <c r="W420" s="92"/>
      <c r="X420" s="92"/>
      <c r="Y420" s="93"/>
      <c r="Z420" s="94"/>
      <c r="AA420" s="94"/>
    </row>
    <row r="421" spans="1:27" ht="70.5" customHeight="1" x14ac:dyDescent="0.25">
      <c r="A421" s="89">
        <v>2</v>
      </c>
      <c r="B421" s="14" t="s">
        <v>2134</v>
      </c>
      <c r="C421" s="20" t="s">
        <v>60</v>
      </c>
      <c r="D421" s="98">
        <v>1.8213056968727273</v>
      </c>
      <c r="E421" s="424"/>
      <c r="F421" s="102">
        <v>0.29166666666666669</v>
      </c>
      <c r="G421" s="156">
        <v>18</v>
      </c>
      <c r="H421" s="102">
        <v>0.5</v>
      </c>
      <c r="I421" s="156">
        <f t="shared" si="65"/>
        <v>18</v>
      </c>
      <c r="J421" s="451"/>
      <c r="K421" s="172" t="s">
        <v>1872</v>
      </c>
      <c r="L421" s="453"/>
      <c r="M421" s="14" t="s">
        <v>2183</v>
      </c>
      <c r="N421" s="455">
        <f t="shared" si="66"/>
        <v>300</v>
      </c>
      <c r="O421" s="193">
        <v>0</v>
      </c>
      <c r="P421" s="454">
        <f t="shared" si="67"/>
        <v>0</v>
      </c>
      <c r="Q421" s="89">
        <v>2</v>
      </c>
      <c r="R421" s="89" t="s">
        <v>2399</v>
      </c>
      <c r="S421" s="91">
        <f t="shared" si="68"/>
        <v>0</v>
      </c>
      <c r="T421" s="91">
        <f t="shared" si="68"/>
        <v>0</v>
      </c>
      <c r="U421" s="92"/>
      <c r="V421" s="92"/>
      <c r="W421" s="92"/>
      <c r="X421" s="92"/>
      <c r="Y421" s="93"/>
      <c r="Z421" s="94"/>
      <c r="AA421" s="94"/>
    </row>
    <row r="422" spans="1:27" ht="30" customHeight="1" x14ac:dyDescent="0.25">
      <c r="A422" s="89">
        <v>3</v>
      </c>
      <c r="B422" s="14" t="s">
        <v>1966</v>
      </c>
      <c r="C422" s="20" t="s">
        <v>60</v>
      </c>
      <c r="D422" s="98">
        <v>1.5</v>
      </c>
      <c r="E422" s="424"/>
      <c r="F422" s="102">
        <v>0.29166666666666669</v>
      </c>
      <c r="G422" s="156">
        <v>18</v>
      </c>
      <c r="H422" s="102">
        <v>0.66666666666666663</v>
      </c>
      <c r="I422" s="156">
        <f t="shared" si="65"/>
        <v>18</v>
      </c>
      <c r="J422" s="102"/>
      <c r="K422" s="172" t="s">
        <v>1872</v>
      </c>
      <c r="L422" s="102"/>
      <c r="M422" s="14" t="s">
        <v>2253</v>
      </c>
      <c r="N422" s="126">
        <f t="shared" si="66"/>
        <v>540</v>
      </c>
      <c r="O422" s="89">
        <v>2833</v>
      </c>
      <c r="P422" s="156">
        <f t="shared" si="67"/>
        <v>1529820</v>
      </c>
      <c r="Q422" s="89">
        <v>2</v>
      </c>
      <c r="R422" s="89" t="s">
        <v>2400</v>
      </c>
      <c r="S422" s="91">
        <f>O422</f>
        <v>2833</v>
      </c>
      <c r="T422" s="91">
        <f>P422</f>
        <v>1529820</v>
      </c>
      <c r="U422" s="92"/>
      <c r="V422" s="92"/>
      <c r="W422" s="92"/>
      <c r="X422" s="92"/>
      <c r="Y422" s="93"/>
      <c r="Z422" s="94"/>
      <c r="AA422" s="94"/>
    </row>
    <row r="423" spans="1:27" ht="30" customHeight="1" x14ac:dyDescent="0.25">
      <c r="A423" s="89">
        <v>4</v>
      </c>
      <c r="B423" s="14" t="s">
        <v>2254</v>
      </c>
      <c r="C423" s="20" t="s">
        <v>60</v>
      </c>
      <c r="D423" s="98">
        <v>1.5</v>
      </c>
      <c r="E423" s="424"/>
      <c r="F423" s="102">
        <v>0.29166666666666669</v>
      </c>
      <c r="G423" s="156">
        <v>18</v>
      </c>
      <c r="H423" s="102">
        <v>0.66666666666666663</v>
      </c>
      <c r="I423" s="156">
        <f t="shared" si="65"/>
        <v>18</v>
      </c>
      <c r="J423" s="102"/>
      <c r="K423" s="172" t="s">
        <v>1872</v>
      </c>
      <c r="L423" s="102"/>
      <c r="M423" s="14" t="s">
        <v>2255</v>
      </c>
      <c r="N423" s="126">
        <f t="shared" si="66"/>
        <v>540</v>
      </c>
      <c r="O423" s="89">
        <v>2156</v>
      </c>
      <c r="P423" s="156">
        <f t="shared" si="67"/>
        <v>1164240</v>
      </c>
      <c r="Q423" s="89">
        <v>2</v>
      </c>
      <c r="R423" s="89" t="s">
        <v>2401</v>
      </c>
      <c r="S423" s="91">
        <f>O423</f>
        <v>2156</v>
      </c>
      <c r="T423" s="91">
        <f>P423</f>
        <v>1164240</v>
      </c>
      <c r="U423" s="92"/>
      <c r="V423" s="92"/>
      <c r="W423" s="92"/>
      <c r="X423" s="92"/>
      <c r="Y423" s="93"/>
      <c r="Z423" s="94"/>
      <c r="AA423" s="94"/>
    </row>
    <row r="424" spans="1:27" ht="70.5" customHeight="1" x14ac:dyDescent="0.25">
      <c r="A424" s="89">
        <v>5</v>
      </c>
      <c r="B424" s="14" t="s">
        <v>2188</v>
      </c>
      <c r="C424" s="20" t="s">
        <v>60</v>
      </c>
      <c r="D424" s="98">
        <v>3</v>
      </c>
      <c r="E424" s="424"/>
      <c r="F424" s="102">
        <v>0.29166666666666669</v>
      </c>
      <c r="G424" s="156">
        <v>18</v>
      </c>
      <c r="H424" s="102">
        <v>0.5</v>
      </c>
      <c r="I424" s="156">
        <f t="shared" si="65"/>
        <v>18</v>
      </c>
      <c r="J424" s="451"/>
      <c r="K424" s="172" t="s">
        <v>1872</v>
      </c>
      <c r="L424" s="453"/>
      <c r="M424" s="14" t="s">
        <v>2183</v>
      </c>
      <c r="N424" s="455">
        <f t="shared" si="66"/>
        <v>300</v>
      </c>
      <c r="O424" s="193">
        <v>0</v>
      </c>
      <c r="P424" s="454">
        <f t="shared" si="67"/>
        <v>0</v>
      </c>
      <c r="Q424" s="89">
        <v>2</v>
      </c>
      <c r="R424" s="89" t="s">
        <v>2402</v>
      </c>
      <c r="S424" s="91">
        <f t="shared" ref="S424:T439" si="69">O424</f>
        <v>0</v>
      </c>
      <c r="T424" s="91">
        <f t="shared" si="69"/>
        <v>0</v>
      </c>
      <c r="U424" s="92"/>
      <c r="V424" s="92"/>
      <c r="W424" s="92"/>
      <c r="X424" s="92"/>
      <c r="Y424" s="93"/>
      <c r="Z424" s="94"/>
      <c r="AA424" s="94"/>
    </row>
    <row r="425" spans="1:27" ht="30" customHeight="1" x14ac:dyDescent="0.25">
      <c r="A425" s="89">
        <v>6</v>
      </c>
      <c r="B425" s="14" t="s">
        <v>2151</v>
      </c>
      <c r="C425" s="20" t="s">
        <v>2150</v>
      </c>
      <c r="D425" s="98">
        <v>2.5</v>
      </c>
      <c r="E425" s="424"/>
      <c r="F425" s="102">
        <v>0.41666666666666669</v>
      </c>
      <c r="G425" s="156">
        <v>18</v>
      </c>
      <c r="H425" s="102">
        <v>0.66666666666666663</v>
      </c>
      <c r="I425" s="156">
        <f t="shared" si="65"/>
        <v>18</v>
      </c>
      <c r="J425" s="102"/>
      <c r="K425" s="172" t="s">
        <v>1872</v>
      </c>
      <c r="L425" s="102"/>
      <c r="M425" s="14" t="s">
        <v>2252</v>
      </c>
      <c r="N425" s="126">
        <f t="shared" si="66"/>
        <v>360</v>
      </c>
      <c r="O425" s="89">
        <v>3108</v>
      </c>
      <c r="P425" s="156">
        <f t="shared" si="67"/>
        <v>1118880</v>
      </c>
      <c r="Q425" s="89">
        <v>2</v>
      </c>
      <c r="R425" s="89" t="s">
        <v>2403</v>
      </c>
      <c r="S425" s="91">
        <f t="shared" si="69"/>
        <v>3108</v>
      </c>
      <c r="T425" s="91">
        <f t="shared" si="69"/>
        <v>1118880</v>
      </c>
      <c r="U425" s="92"/>
      <c r="V425" s="92"/>
      <c r="W425" s="92"/>
      <c r="X425" s="92"/>
      <c r="Y425" s="93"/>
      <c r="Z425" s="94"/>
      <c r="AA425" s="94"/>
    </row>
    <row r="426" spans="1:27" ht="30" customHeight="1" x14ac:dyDescent="0.25">
      <c r="A426" s="89">
        <v>7</v>
      </c>
      <c r="B426" s="14" t="s">
        <v>2250</v>
      </c>
      <c r="C426" s="20" t="s">
        <v>2077</v>
      </c>
      <c r="D426" s="98">
        <v>9.9029577024888908</v>
      </c>
      <c r="E426" s="424"/>
      <c r="F426" s="102">
        <v>0.3125</v>
      </c>
      <c r="G426" s="156">
        <v>18</v>
      </c>
      <c r="H426" s="102">
        <v>0.66666666666666663</v>
      </c>
      <c r="I426" s="156">
        <f t="shared" si="65"/>
        <v>18</v>
      </c>
      <c r="J426" s="102"/>
      <c r="K426" s="172" t="s">
        <v>1872</v>
      </c>
      <c r="L426" s="102"/>
      <c r="M426" s="14" t="s">
        <v>2065</v>
      </c>
      <c r="N426" s="126">
        <f t="shared" si="66"/>
        <v>510</v>
      </c>
      <c r="O426" s="89">
        <v>14912</v>
      </c>
      <c r="P426" s="156">
        <f t="shared" si="67"/>
        <v>7605120</v>
      </c>
      <c r="Q426" s="89">
        <v>2</v>
      </c>
      <c r="R426" s="89" t="s">
        <v>2404</v>
      </c>
      <c r="S426" s="91">
        <f t="shared" si="69"/>
        <v>14912</v>
      </c>
      <c r="T426" s="91">
        <f t="shared" si="69"/>
        <v>7605120</v>
      </c>
      <c r="U426" s="92"/>
      <c r="V426" s="92"/>
      <c r="W426" s="92"/>
      <c r="X426" s="92"/>
      <c r="Y426" s="93"/>
      <c r="Z426" s="94"/>
      <c r="AA426" s="94"/>
    </row>
    <row r="427" spans="1:27" ht="30" customHeight="1" x14ac:dyDescent="0.25">
      <c r="A427" s="89">
        <v>8</v>
      </c>
      <c r="B427" s="14" t="s">
        <v>2251</v>
      </c>
      <c r="C427" s="20" t="s">
        <v>60</v>
      </c>
      <c r="D427" s="98">
        <v>0.89296001484444432</v>
      </c>
      <c r="E427" s="424"/>
      <c r="F427" s="102">
        <v>0.3125</v>
      </c>
      <c r="G427" s="156">
        <v>18</v>
      </c>
      <c r="H427" s="102">
        <v>0.66666666666666663</v>
      </c>
      <c r="I427" s="156">
        <f t="shared" si="65"/>
        <v>18</v>
      </c>
      <c r="J427" s="102"/>
      <c r="K427" s="172" t="s">
        <v>1872</v>
      </c>
      <c r="L427" s="102"/>
      <c r="M427" s="14" t="s">
        <v>2066</v>
      </c>
      <c r="N427" s="126">
        <f t="shared" si="66"/>
        <v>510</v>
      </c>
      <c r="O427" s="89">
        <v>1505</v>
      </c>
      <c r="P427" s="156">
        <f t="shared" si="67"/>
        <v>767550</v>
      </c>
      <c r="Q427" s="89">
        <v>2</v>
      </c>
      <c r="R427" s="89" t="s">
        <v>2405</v>
      </c>
      <c r="S427" s="91">
        <f t="shared" si="69"/>
        <v>1505</v>
      </c>
      <c r="T427" s="91">
        <f t="shared" si="69"/>
        <v>767550</v>
      </c>
      <c r="U427" s="92"/>
      <c r="V427" s="92"/>
      <c r="W427" s="92"/>
      <c r="X427" s="92"/>
      <c r="Y427" s="93"/>
      <c r="Z427" s="94"/>
      <c r="AA427" s="94"/>
    </row>
    <row r="428" spans="1:27" ht="30" customHeight="1" x14ac:dyDescent="0.25">
      <c r="A428" s="89">
        <v>9</v>
      </c>
      <c r="B428" s="14" t="s">
        <v>2256</v>
      </c>
      <c r="C428" s="20" t="s">
        <v>2077</v>
      </c>
      <c r="D428" s="98">
        <v>3.4991000102222212</v>
      </c>
      <c r="E428" s="424"/>
      <c r="F428" s="102">
        <v>0.3125</v>
      </c>
      <c r="G428" s="156">
        <v>18</v>
      </c>
      <c r="H428" s="102">
        <v>0.66666666666666663</v>
      </c>
      <c r="I428" s="156">
        <f t="shared" si="65"/>
        <v>18</v>
      </c>
      <c r="J428" s="102"/>
      <c r="K428" s="172" t="s">
        <v>1872</v>
      </c>
      <c r="L428" s="102"/>
      <c r="M428" s="14" t="s">
        <v>2067</v>
      </c>
      <c r="N428" s="126">
        <f t="shared" si="66"/>
        <v>510</v>
      </c>
      <c r="O428" s="89">
        <v>4197</v>
      </c>
      <c r="P428" s="156">
        <f t="shared" si="67"/>
        <v>2140470</v>
      </c>
      <c r="Q428" s="89">
        <v>2</v>
      </c>
      <c r="R428" s="89" t="s">
        <v>2406</v>
      </c>
      <c r="S428" s="91">
        <f t="shared" si="69"/>
        <v>4197</v>
      </c>
      <c r="T428" s="91">
        <f t="shared" si="69"/>
        <v>2140470</v>
      </c>
      <c r="U428" s="92"/>
      <c r="V428" s="92"/>
      <c r="W428" s="92"/>
      <c r="X428" s="92"/>
      <c r="Y428" s="93"/>
      <c r="Z428" s="94"/>
      <c r="AA428" s="94"/>
    </row>
    <row r="429" spans="1:27" ht="60" x14ac:dyDescent="0.25">
      <c r="A429" s="89">
        <v>10</v>
      </c>
      <c r="B429" s="425" t="s">
        <v>2243</v>
      </c>
      <c r="C429" s="20" t="s">
        <v>2077</v>
      </c>
      <c r="D429" s="98">
        <v>2.5</v>
      </c>
      <c r="E429" s="424"/>
      <c r="F429" s="102">
        <v>0.3125</v>
      </c>
      <c r="G429" s="156">
        <v>18</v>
      </c>
      <c r="H429" s="102">
        <v>0.66666666666666663</v>
      </c>
      <c r="I429" s="156">
        <f t="shared" si="65"/>
        <v>18</v>
      </c>
      <c r="J429" s="102"/>
      <c r="K429" s="172" t="s">
        <v>1872</v>
      </c>
      <c r="L429" s="102"/>
      <c r="M429" s="425" t="s">
        <v>2186</v>
      </c>
      <c r="N429" s="126">
        <f t="shared" si="66"/>
        <v>510</v>
      </c>
      <c r="O429" s="89">
        <v>1781</v>
      </c>
      <c r="P429" s="156">
        <f t="shared" si="67"/>
        <v>908310</v>
      </c>
      <c r="Q429" s="89">
        <v>2</v>
      </c>
      <c r="R429" s="89" t="s">
        <v>2407</v>
      </c>
      <c r="S429" s="91">
        <f t="shared" si="69"/>
        <v>1781</v>
      </c>
      <c r="T429" s="91">
        <f t="shared" si="69"/>
        <v>908310</v>
      </c>
      <c r="U429" s="92"/>
      <c r="V429" s="92"/>
      <c r="W429" s="92"/>
      <c r="X429" s="92"/>
      <c r="Y429" s="93"/>
      <c r="Z429" s="94"/>
      <c r="AA429" s="94"/>
    </row>
    <row r="430" spans="1:27" ht="30" x14ac:dyDescent="0.25">
      <c r="A430" s="89">
        <v>11</v>
      </c>
      <c r="B430" s="425" t="s">
        <v>2184</v>
      </c>
      <c r="C430" s="20" t="s">
        <v>60</v>
      </c>
      <c r="D430" s="98">
        <v>3</v>
      </c>
      <c r="E430" s="424"/>
      <c r="F430" s="102">
        <v>0.3125</v>
      </c>
      <c r="G430" s="156">
        <v>18</v>
      </c>
      <c r="H430" s="102">
        <v>0.99930555555555556</v>
      </c>
      <c r="I430" s="156">
        <f t="shared" si="65"/>
        <v>18</v>
      </c>
      <c r="J430" s="102"/>
      <c r="K430" s="172" t="s">
        <v>1872</v>
      </c>
      <c r="L430" s="102"/>
      <c r="M430" s="14"/>
      <c r="N430" s="126">
        <f t="shared" si="66"/>
        <v>989</v>
      </c>
      <c r="O430" s="89">
        <v>1</v>
      </c>
      <c r="P430" s="156">
        <f t="shared" si="67"/>
        <v>989</v>
      </c>
      <c r="Q430" s="89">
        <v>2</v>
      </c>
      <c r="R430" s="89" t="s">
        <v>2408</v>
      </c>
      <c r="S430" s="91">
        <f t="shared" si="69"/>
        <v>1</v>
      </c>
      <c r="T430" s="91">
        <f t="shared" si="69"/>
        <v>989</v>
      </c>
      <c r="U430" s="92"/>
      <c r="V430" s="92"/>
      <c r="W430" s="92"/>
      <c r="X430" s="92"/>
      <c r="Y430" s="93"/>
      <c r="Z430" s="94"/>
      <c r="AA430" s="94"/>
    </row>
    <row r="431" spans="1:27" ht="30" x14ac:dyDescent="0.25">
      <c r="A431" s="89">
        <v>12</v>
      </c>
      <c r="B431" s="425" t="s">
        <v>2185</v>
      </c>
      <c r="C431" s="20" t="s">
        <v>60</v>
      </c>
      <c r="D431" s="98">
        <v>1.5</v>
      </c>
      <c r="E431" s="424"/>
      <c r="F431" s="102">
        <v>0.3125</v>
      </c>
      <c r="G431" s="156">
        <v>18</v>
      </c>
      <c r="H431" s="102">
        <v>0.99930555555555556</v>
      </c>
      <c r="I431" s="156">
        <f t="shared" si="65"/>
        <v>18</v>
      </c>
      <c r="J431" s="102"/>
      <c r="K431" s="172" t="s">
        <v>1872</v>
      </c>
      <c r="L431" s="102"/>
      <c r="M431" s="14"/>
      <c r="N431" s="126">
        <f t="shared" si="66"/>
        <v>989</v>
      </c>
      <c r="O431" s="89">
        <v>1</v>
      </c>
      <c r="P431" s="156">
        <f t="shared" si="67"/>
        <v>989</v>
      </c>
      <c r="Q431" s="89">
        <v>2</v>
      </c>
      <c r="R431" s="89" t="s">
        <v>2409</v>
      </c>
      <c r="S431" s="91">
        <f t="shared" si="69"/>
        <v>1</v>
      </c>
      <c r="T431" s="91">
        <f t="shared" si="69"/>
        <v>989</v>
      </c>
      <c r="U431" s="92"/>
      <c r="V431" s="92"/>
      <c r="W431" s="92"/>
      <c r="X431" s="92"/>
      <c r="Y431" s="93"/>
      <c r="Z431" s="94"/>
      <c r="AA431" s="94"/>
    </row>
    <row r="432" spans="1:27" ht="70.5" customHeight="1" x14ac:dyDescent="0.25">
      <c r="A432" s="89">
        <v>13</v>
      </c>
      <c r="B432" s="14" t="s">
        <v>2187</v>
      </c>
      <c r="C432" s="20" t="s">
        <v>60</v>
      </c>
      <c r="D432" s="98">
        <v>2.9</v>
      </c>
      <c r="E432" s="424"/>
      <c r="F432" s="102">
        <v>0.3125</v>
      </c>
      <c r="G432" s="156">
        <v>18</v>
      </c>
      <c r="H432" s="102">
        <v>0.5</v>
      </c>
      <c r="I432" s="156">
        <f t="shared" si="65"/>
        <v>18</v>
      </c>
      <c r="J432" s="451"/>
      <c r="K432" s="172" t="s">
        <v>1872</v>
      </c>
      <c r="L432" s="453"/>
      <c r="M432" s="14" t="s">
        <v>2183</v>
      </c>
      <c r="N432" s="455">
        <f t="shared" si="66"/>
        <v>270</v>
      </c>
      <c r="O432" s="193">
        <v>0</v>
      </c>
      <c r="P432" s="454">
        <f t="shared" si="67"/>
        <v>0</v>
      </c>
      <c r="Q432" s="89">
        <v>2</v>
      </c>
      <c r="R432" s="89" t="s">
        <v>2410</v>
      </c>
      <c r="S432" s="91">
        <f t="shared" si="69"/>
        <v>0</v>
      </c>
      <c r="T432" s="91">
        <f t="shared" si="69"/>
        <v>0</v>
      </c>
      <c r="U432" s="92"/>
      <c r="V432" s="92"/>
      <c r="W432" s="92"/>
      <c r="X432" s="92"/>
      <c r="Y432" s="93"/>
      <c r="Z432" s="94"/>
      <c r="AA432" s="94"/>
    </row>
    <row r="433" spans="1:27" ht="30" customHeight="1" x14ac:dyDescent="0.25">
      <c r="A433" s="89">
        <v>14</v>
      </c>
      <c r="B433" s="14" t="s">
        <v>2257</v>
      </c>
      <c r="C433" s="20" t="s">
        <v>58</v>
      </c>
      <c r="D433" s="98">
        <v>1.3315789473684214</v>
      </c>
      <c r="E433" s="424"/>
      <c r="F433" s="102">
        <v>0.29166666666666669</v>
      </c>
      <c r="G433" s="156">
        <v>18</v>
      </c>
      <c r="H433" s="102">
        <v>0.66666666666666663</v>
      </c>
      <c r="I433" s="156">
        <f t="shared" si="65"/>
        <v>18</v>
      </c>
      <c r="J433" s="102"/>
      <c r="K433" s="172" t="s">
        <v>1872</v>
      </c>
      <c r="L433" s="102"/>
      <c r="M433" s="14" t="s">
        <v>2114</v>
      </c>
      <c r="N433" s="126">
        <f t="shared" si="66"/>
        <v>540</v>
      </c>
      <c r="O433" s="89">
        <v>2153</v>
      </c>
      <c r="P433" s="156">
        <f t="shared" si="67"/>
        <v>1162620</v>
      </c>
      <c r="Q433" s="89">
        <v>2</v>
      </c>
      <c r="R433" s="89" t="s">
        <v>2411</v>
      </c>
      <c r="S433" s="91">
        <f t="shared" si="69"/>
        <v>2153</v>
      </c>
      <c r="T433" s="91">
        <f t="shared" si="69"/>
        <v>1162620</v>
      </c>
      <c r="U433" s="92"/>
      <c r="V433" s="92"/>
      <c r="W433" s="92"/>
      <c r="X433" s="92"/>
      <c r="Y433" s="93"/>
      <c r="Z433" s="94"/>
      <c r="AA433" s="94"/>
    </row>
    <row r="434" spans="1:27" ht="30" customHeight="1" x14ac:dyDescent="0.25">
      <c r="A434" s="89">
        <v>15</v>
      </c>
      <c r="B434" s="14" t="s">
        <v>2258</v>
      </c>
      <c r="C434" s="20" t="s">
        <v>2077</v>
      </c>
      <c r="D434" s="98">
        <v>4.4773343782456143</v>
      </c>
      <c r="E434" s="424"/>
      <c r="F434" s="102">
        <v>0.29166666666666669</v>
      </c>
      <c r="G434" s="156">
        <v>18</v>
      </c>
      <c r="H434" s="102">
        <v>0.66666666666666663</v>
      </c>
      <c r="I434" s="156">
        <f t="shared" si="65"/>
        <v>18</v>
      </c>
      <c r="J434" s="102"/>
      <c r="K434" s="172" t="s">
        <v>1872</v>
      </c>
      <c r="L434" s="102"/>
      <c r="M434" s="14" t="s">
        <v>2074</v>
      </c>
      <c r="N434" s="126">
        <f t="shared" si="66"/>
        <v>540</v>
      </c>
      <c r="O434" s="89">
        <v>4566</v>
      </c>
      <c r="P434" s="156">
        <f t="shared" si="67"/>
        <v>2465640</v>
      </c>
      <c r="Q434" s="89">
        <v>2</v>
      </c>
      <c r="R434" s="89" t="s">
        <v>2412</v>
      </c>
      <c r="S434" s="91">
        <f t="shared" si="69"/>
        <v>4566</v>
      </c>
      <c r="T434" s="91">
        <f t="shared" si="69"/>
        <v>2465640</v>
      </c>
      <c r="U434" s="92"/>
      <c r="V434" s="92"/>
      <c r="W434" s="92"/>
      <c r="X434" s="92"/>
      <c r="Y434" s="93"/>
      <c r="Z434" s="94"/>
      <c r="AA434" s="94"/>
    </row>
    <row r="435" spans="1:27" ht="30" customHeight="1" x14ac:dyDescent="0.25">
      <c r="A435" s="89">
        <v>16</v>
      </c>
      <c r="B435" s="14" t="s">
        <v>2287</v>
      </c>
      <c r="C435" s="20" t="s">
        <v>63</v>
      </c>
      <c r="D435" s="98">
        <v>5.4885164941894748</v>
      </c>
      <c r="E435" s="424"/>
      <c r="F435" s="102">
        <v>0.29166666666666669</v>
      </c>
      <c r="G435" s="156">
        <v>18</v>
      </c>
      <c r="H435" s="102">
        <v>0.66666666666666663</v>
      </c>
      <c r="I435" s="156">
        <f t="shared" si="65"/>
        <v>18</v>
      </c>
      <c r="J435" s="102"/>
      <c r="K435" s="172" t="s">
        <v>1872</v>
      </c>
      <c r="L435" s="102"/>
      <c r="M435" s="14" t="s">
        <v>2099</v>
      </c>
      <c r="N435" s="126">
        <f t="shared" si="66"/>
        <v>540</v>
      </c>
      <c r="O435" s="89">
        <v>10169</v>
      </c>
      <c r="P435" s="156">
        <f t="shared" si="67"/>
        <v>5491260</v>
      </c>
      <c r="Q435" s="89">
        <v>2</v>
      </c>
      <c r="R435" s="89" t="s">
        <v>2413</v>
      </c>
      <c r="S435" s="91">
        <f t="shared" si="69"/>
        <v>10169</v>
      </c>
      <c r="T435" s="91">
        <f t="shared" si="69"/>
        <v>5491260</v>
      </c>
      <c r="U435" s="92"/>
      <c r="V435" s="92"/>
      <c r="W435" s="92"/>
      <c r="X435" s="92"/>
      <c r="Y435" s="93"/>
      <c r="Z435" s="94"/>
      <c r="AA435" s="94"/>
    </row>
    <row r="436" spans="1:27" ht="30" customHeight="1" x14ac:dyDescent="0.25">
      <c r="A436" s="89">
        <v>17</v>
      </c>
      <c r="B436" s="14" t="s">
        <v>2286</v>
      </c>
      <c r="C436" s="20" t="s">
        <v>57</v>
      </c>
      <c r="D436" s="98">
        <v>5.5950453878596491</v>
      </c>
      <c r="E436" s="424"/>
      <c r="F436" s="102">
        <v>0.29166666666666669</v>
      </c>
      <c r="G436" s="156">
        <v>18</v>
      </c>
      <c r="H436" s="102">
        <v>0.66666666666666663</v>
      </c>
      <c r="I436" s="156">
        <f t="shared" si="65"/>
        <v>18</v>
      </c>
      <c r="J436" s="102"/>
      <c r="K436" s="172" t="s">
        <v>1872</v>
      </c>
      <c r="L436" s="102"/>
      <c r="M436" s="14" t="s">
        <v>2100</v>
      </c>
      <c r="N436" s="126">
        <f t="shared" si="66"/>
        <v>540</v>
      </c>
      <c r="O436" s="89">
        <v>5433</v>
      </c>
      <c r="P436" s="156">
        <f t="shared" si="67"/>
        <v>2933820</v>
      </c>
      <c r="Q436" s="89">
        <v>2</v>
      </c>
      <c r="R436" s="89" t="s">
        <v>2414</v>
      </c>
      <c r="S436" s="91">
        <f t="shared" si="69"/>
        <v>5433</v>
      </c>
      <c r="T436" s="91">
        <f t="shared" si="69"/>
        <v>2933820</v>
      </c>
      <c r="U436" s="92"/>
      <c r="V436" s="92"/>
      <c r="W436" s="92"/>
      <c r="X436" s="92"/>
      <c r="Y436" s="93"/>
      <c r="Z436" s="94"/>
      <c r="AA436" s="94"/>
    </row>
    <row r="437" spans="1:27" ht="36.75" customHeight="1" x14ac:dyDescent="0.25">
      <c r="A437" s="89">
        <v>18</v>
      </c>
      <c r="B437" s="14" t="s">
        <v>2288</v>
      </c>
      <c r="C437" s="20" t="s">
        <v>2242</v>
      </c>
      <c r="D437" s="98">
        <v>10.288079058596495</v>
      </c>
      <c r="E437" s="424"/>
      <c r="F437" s="102">
        <v>0.29166666666666669</v>
      </c>
      <c r="G437" s="156">
        <v>18</v>
      </c>
      <c r="H437" s="102">
        <v>0.66666666666666663</v>
      </c>
      <c r="I437" s="156">
        <f t="shared" si="65"/>
        <v>18</v>
      </c>
      <c r="J437" s="102"/>
      <c r="K437" s="172" t="s">
        <v>1872</v>
      </c>
      <c r="L437" s="102"/>
      <c r="M437" s="14" t="s">
        <v>2101</v>
      </c>
      <c r="N437" s="126">
        <f t="shared" si="66"/>
        <v>540</v>
      </c>
      <c r="O437" s="89">
        <v>10447</v>
      </c>
      <c r="P437" s="156">
        <f t="shared" si="67"/>
        <v>5641380</v>
      </c>
      <c r="Q437" s="89">
        <v>2</v>
      </c>
      <c r="R437" s="89" t="s">
        <v>2415</v>
      </c>
      <c r="S437" s="91">
        <f t="shared" si="69"/>
        <v>10447</v>
      </c>
      <c r="T437" s="91">
        <f t="shared" si="69"/>
        <v>5641380</v>
      </c>
      <c r="U437" s="92"/>
      <c r="V437" s="92"/>
      <c r="W437" s="92"/>
      <c r="X437" s="92"/>
      <c r="Y437" s="93"/>
      <c r="Z437" s="94"/>
      <c r="AA437" s="94"/>
    </row>
    <row r="438" spans="1:27" ht="37.5" customHeight="1" x14ac:dyDescent="0.25">
      <c r="A438" s="89">
        <v>19</v>
      </c>
      <c r="B438" s="14" t="s">
        <v>2289</v>
      </c>
      <c r="C438" s="20" t="s">
        <v>2242</v>
      </c>
      <c r="D438" s="98">
        <v>7.3344238225263148</v>
      </c>
      <c r="E438" s="424"/>
      <c r="F438" s="102">
        <v>0.29166666666666669</v>
      </c>
      <c r="G438" s="156">
        <v>18</v>
      </c>
      <c r="H438" s="102">
        <v>0.66666666666666663</v>
      </c>
      <c r="I438" s="156">
        <f t="shared" si="65"/>
        <v>18</v>
      </c>
      <c r="J438" s="102"/>
      <c r="K438" s="172" t="s">
        <v>1872</v>
      </c>
      <c r="L438" s="102"/>
      <c r="M438" s="14" t="s">
        <v>2103</v>
      </c>
      <c r="N438" s="126">
        <f t="shared" si="66"/>
        <v>540</v>
      </c>
      <c r="O438" s="89">
        <v>9509</v>
      </c>
      <c r="P438" s="156">
        <f t="shared" si="67"/>
        <v>5134860</v>
      </c>
      <c r="Q438" s="89">
        <v>2</v>
      </c>
      <c r="R438" s="89" t="s">
        <v>2416</v>
      </c>
      <c r="S438" s="91">
        <f t="shared" si="69"/>
        <v>9509</v>
      </c>
      <c r="T438" s="91">
        <f t="shared" si="69"/>
        <v>5134860</v>
      </c>
      <c r="U438" s="92"/>
      <c r="V438" s="92"/>
      <c r="W438" s="92"/>
      <c r="X438" s="92"/>
      <c r="Y438" s="93"/>
      <c r="Z438" s="94"/>
      <c r="AA438" s="94"/>
    </row>
    <row r="439" spans="1:27" ht="30" customHeight="1" x14ac:dyDescent="0.25">
      <c r="A439" s="89">
        <v>20</v>
      </c>
      <c r="B439" s="14" t="s">
        <v>2290</v>
      </c>
      <c r="C439" s="20" t="s">
        <v>57</v>
      </c>
      <c r="D439" s="98">
        <v>2.0838276515368421</v>
      </c>
      <c r="E439" s="424"/>
      <c r="F439" s="102">
        <v>0.29166666666666669</v>
      </c>
      <c r="G439" s="156">
        <v>18</v>
      </c>
      <c r="H439" s="102">
        <v>0.66666666666666663</v>
      </c>
      <c r="I439" s="156">
        <f t="shared" si="65"/>
        <v>18</v>
      </c>
      <c r="J439" s="102"/>
      <c r="K439" s="172" t="s">
        <v>1872</v>
      </c>
      <c r="L439" s="102"/>
      <c r="M439" s="14" t="s">
        <v>2104</v>
      </c>
      <c r="N439" s="126">
        <f t="shared" si="66"/>
        <v>540</v>
      </c>
      <c r="O439" s="89">
        <v>2093</v>
      </c>
      <c r="P439" s="156">
        <f t="shared" si="67"/>
        <v>1130220</v>
      </c>
      <c r="Q439" s="89">
        <v>2</v>
      </c>
      <c r="R439" s="89" t="s">
        <v>2417</v>
      </c>
      <c r="S439" s="91">
        <f t="shared" si="69"/>
        <v>2093</v>
      </c>
      <c r="T439" s="91">
        <f t="shared" si="69"/>
        <v>1130220</v>
      </c>
      <c r="U439" s="92"/>
      <c r="V439" s="92"/>
      <c r="W439" s="92"/>
      <c r="X439" s="92"/>
      <c r="Y439" s="93"/>
      <c r="Z439" s="94"/>
      <c r="AA439" s="94"/>
    </row>
    <row r="440" spans="1:27" ht="30" customHeight="1" x14ac:dyDescent="0.25">
      <c r="A440" s="89">
        <v>21</v>
      </c>
      <c r="B440" s="14" t="s">
        <v>2292</v>
      </c>
      <c r="C440" s="20" t="s">
        <v>57</v>
      </c>
      <c r="D440" s="98">
        <v>1.9403694063157892</v>
      </c>
      <c r="E440" s="424"/>
      <c r="F440" s="102">
        <v>0.29166666666666669</v>
      </c>
      <c r="G440" s="156">
        <v>18</v>
      </c>
      <c r="H440" s="102">
        <v>0.66666666666666663</v>
      </c>
      <c r="I440" s="156">
        <f t="shared" si="65"/>
        <v>18</v>
      </c>
      <c r="J440" s="102"/>
      <c r="K440" s="172" t="s">
        <v>1872</v>
      </c>
      <c r="L440" s="102"/>
      <c r="M440" s="14" t="s">
        <v>2105</v>
      </c>
      <c r="N440" s="126">
        <f t="shared" si="66"/>
        <v>540</v>
      </c>
      <c r="O440" s="89">
        <v>2784</v>
      </c>
      <c r="P440" s="156">
        <f t="shared" si="67"/>
        <v>1503360</v>
      </c>
      <c r="Q440" s="89">
        <v>2</v>
      </c>
      <c r="R440" s="89" t="s">
        <v>2418</v>
      </c>
      <c r="S440" s="91">
        <f t="shared" ref="S440:T459" si="70">O440</f>
        <v>2784</v>
      </c>
      <c r="T440" s="91">
        <f t="shared" si="70"/>
        <v>1503360</v>
      </c>
      <c r="U440" s="92"/>
      <c r="V440" s="92"/>
      <c r="W440" s="92"/>
      <c r="X440" s="92"/>
      <c r="Y440" s="93"/>
      <c r="Z440" s="94"/>
      <c r="AA440" s="94"/>
    </row>
    <row r="441" spans="1:27" ht="30" customHeight="1" x14ac:dyDescent="0.25">
      <c r="A441" s="89">
        <v>22</v>
      </c>
      <c r="B441" s="14" t="s">
        <v>2291</v>
      </c>
      <c r="C441" s="20" t="s">
        <v>57</v>
      </c>
      <c r="D441" s="98">
        <v>4.5858010850105257</v>
      </c>
      <c r="E441" s="424"/>
      <c r="F441" s="102">
        <v>0.29166666666666669</v>
      </c>
      <c r="G441" s="156">
        <v>18</v>
      </c>
      <c r="H441" s="102">
        <v>0.66666666666666663</v>
      </c>
      <c r="I441" s="156">
        <f t="shared" si="65"/>
        <v>18</v>
      </c>
      <c r="J441" s="102"/>
      <c r="K441" s="172" t="s">
        <v>1872</v>
      </c>
      <c r="L441" s="102"/>
      <c r="M441" s="14" t="s">
        <v>2106</v>
      </c>
      <c r="N441" s="126">
        <f t="shared" si="66"/>
        <v>540</v>
      </c>
      <c r="O441" s="89">
        <v>4972</v>
      </c>
      <c r="P441" s="156">
        <f t="shared" si="67"/>
        <v>2684880</v>
      </c>
      <c r="Q441" s="89">
        <v>2</v>
      </c>
      <c r="R441" s="89" t="s">
        <v>2419</v>
      </c>
      <c r="S441" s="91">
        <f t="shared" si="70"/>
        <v>4972</v>
      </c>
      <c r="T441" s="91">
        <f t="shared" si="70"/>
        <v>2684880</v>
      </c>
      <c r="U441" s="92"/>
      <c r="V441" s="92"/>
      <c r="W441" s="92"/>
      <c r="X441" s="92"/>
      <c r="Y441" s="93"/>
      <c r="Z441" s="94"/>
      <c r="AA441" s="94"/>
    </row>
    <row r="442" spans="1:27" ht="30" customHeight="1" x14ac:dyDescent="0.25">
      <c r="A442" s="89">
        <v>23</v>
      </c>
      <c r="B442" s="14" t="s">
        <v>2293</v>
      </c>
      <c r="C442" s="20" t="s">
        <v>2241</v>
      </c>
      <c r="D442" s="98">
        <v>7.7615022530526314</v>
      </c>
      <c r="E442" s="424"/>
      <c r="F442" s="102">
        <v>0.29166666666666669</v>
      </c>
      <c r="G442" s="156">
        <v>18</v>
      </c>
      <c r="H442" s="102">
        <v>0.66666666666666663</v>
      </c>
      <c r="I442" s="156">
        <f t="shared" si="65"/>
        <v>18</v>
      </c>
      <c r="J442" s="102"/>
      <c r="K442" s="172" t="s">
        <v>1872</v>
      </c>
      <c r="L442" s="102"/>
      <c r="M442" s="14" t="s">
        <v>2107</v>
      </c>
      <c r="N442" s="126">
        <f t="shared" si="66"/>
        <v>540</v>
      </c>
      <c r="O442" s="89">
        <v>7992</v>
      </c>
      <c r="P442" s="156">
        <f t="shared" si="67"/>
        <v>4315680</v>
      </c>
      <c r="Q442" s="89">
        <v>2</v>
      </c>
      <c r="R442" s="89" t="s">
        <v>2420</v>
      </c>
      <c r="S442" s="91">
        <f t="shared" si="70"/>
        <v>7992</v>
      </c>
      <c r="T442" s="91">
        <f t="shared" si="70"/>
        <v>4315680</v>
      </c>
      <c r="U442" s="92"/>
      <c r="V442" s="92"/>
      <c r="W442" s="92"/>
      <c r="X442" s="92"/>
      <c r="Y442" s="93"/>
      <c r="Z442" s="94"/>
      <c r="AA442" s="94"/>
    </row>
    <row r="443" spans="1:27" ht="30" customHeight="1" x14ac:dyDescent="0.25">
      <c r="A443" s="89">
        <v>24</v>
      </c>
      <c r="B443" s="14" t="s">
        <v>2294</v>
      </c>
      <c r="C443" s="20" t="s">
        <v>61</v>
      </c>
      <c r="D443" s="98">
        <v>4.9044589760842099</v>
      </c>
      <c r="E443" s="424"/>
      <c r="F443" s="102">
        <v>0.29166666666666669</v>
      </c>
      <c r="G443" s="156">
        <v>18</v>
      </c>
      <c r="H443" s="102">
        <v>0.66666666666666663</v>
      </c>
      <c r="I443" s="156">
        <f t="shared" si="65"/>
        <v>18</v>
      </c>
      <c r="J443" s="102"/>
      <c r="K443" s="172" t="s">
        <v>1872</v>
      </c>
      <c r="L443" s="102"/>
      <c r="M443" s="14" t="s">
        <v>2108</v>
      </c>
      <c r="N443" s="126">
        <f t="shared" si="66"/>
        <v>540</v>
      </c>
      <c r="O443" s="89">
        <v>8091</v>
      </c>
      <c r="P443" s="156">
        <f t="shared" si="67"/>
        <v>4369140</v>
      </c>
      <c r="Q443" s="89">
        <v>2</v>
      </c>
      <c r="R443" s="89" t="s">
        <v>2421</v>
      </c>
      <c r="S443" s="91">
        <f t="shared" si="70"/>
        <v>8091</v>
      </c>
      <c r="T443" s="91">
        <f t="shared" si="70"/>
        <v>4369140</v>
      </c>
      <c r="U443" s="92"/>
      <c r="V443" s="92"/>
      <c r="W443" s="92"/>
      <c r="X443" s="92"/>
      <c r="Y443" s="93"/>
      <c r="Z443" s="94"/>
      <c r="AA443" s="94"/>
    </row>
    <row r="444" spans="1:27" ht="30" customHeight="1" x14ac:dyDescent="0.25">
      <c r="A444" s="89">
        <v>25</v>
      </c>
      <c r="B444" s="14" t="s">
        <v>2295</v>
      </c>
      <c r="C444" s="20" t="s">
        <v>61</v>
      </c>
      <c r="D444" s="98">
        <v>0.53438494938947367</v>
      </c>
      <c r="E444" s="424"/>
      <c r="F444" s="102">
        <v>0.29166666666666669</v>
      </c>
      <c r="G444" s="156">
        <v>18</v>
      </c>
      <c r="H444" s="102">
        <v>0.66666666666666663</v>
      </c>
      <c r="I444" s="156">
        <f t="shared" si="65"/>
        <v>18</v>
      </c>
      <c r="J444" s="102"/>
      <c r="K444" s="172" t="s">
        <v>1872</v>
      </c>
      <c r="L444" s="102"/>
      <c r="M444" s="14" t="s">
        <v>2109</v>
      </c>
      <c r="N444" s="126">
        <f t="shared" si="66"/>
        <v>540</v>
      </c>
      <c r="O444" s="89">
        <v>592</v>
      </c>
      <c r="P444" s="156">
        <f t="shared" si="67"/>
        <v>319680</v>
      </c>
      <c r="Q444" s="89">
        <v>2</v>
      </c>
      <c r="R444" s="89" t="s">
        <v>2422</v>
      </c>
      <c r="S444" s="91">
        <f t="shared" si="70"/>
        <v>592</v>
      </c>
      <c r="T444" s="91">
        <f t="shared" si="70"/>
        <v>319680</v>
      </c>
      <c r="U444" s="92"/>
      <c r="V444" s="92"/>
      <c r="W444" s="92"/>
      <c r="X444" s="92"/>
      <c r="Y444" s="93"/>
      <c r="Z444" s="94"/>
      <c r="AA444" s="94"/>
    </row>
    <row r="445" spans="1:27" ht="30" customHeight="1" x14ac:dyDescent="0.25">
      <c r="A445" s="89">
        <v>26</v>
      </c>
      <c r="B445" s="14" t="s">
        <v>2296</v>
      </c>
      <c r="C445" s="20" t="s">
        <v>63</v>
      </c>
      <c r="D445" s="98">
        <v>1.1009418001403508</v>
      </c>
      <c r="E445" s="424"/>
      <c r="F445" s="102">
        <v>0.29166666666666669</v>
      </c>
      <c r="G445" s="156">
        <v>18</v>
      </c>
      <c r="H445" s="102">
        <v>0.66666666666666663</v>
      </c>
      <c r="I445" s="156">
        <f t="shared" si="65"/>
        <v>18</v>
      </c>
      <c r="J445" s="102"/>
      <c r="K445" s="172" t="s">
        <v>1872</v>
      </c>
      <c r="L445" s="102"/>
      <c r="M445" s="14" t="s">
        <v>2110</v>
      </c>
      <c r="N445" s="126">
        <f t="shared" si="66"/>
        <v>540</v>
      </c>
      <c r="O445" s="89">
        <v>2561</v>
      </c>
      <c r="P445" s="156">
        <f t="shared" si="67"/>
        <v>1382940</v>
      </c>
      <c r="Q445" s="89">
        <v>2</v>
      </c>
      <c r="R445" s="89" t="s">
        <v>2423</v>
      </c>
      <c r="S445" s="91">
        <f t="shared" si="70"/>
        <v>2561</v>
      </c>
      <c r="T445" s="91">
        <f t="shared" si="70"/>
        <v>1382940</v>
      </c>
      <c r="U445" s="92"/>
      <c r="V445" s="92"/>
      <c r="W445" s="92"/>
      <c r="X445" s="92"/>
      <c r="Y445" s="93"/>
      <c r="Z445" s="94"/>
      <c r="AA445" s="94"/>
    </row>
    <row r="446" spans="1:27" ht="30" customHeight="1" x14ac:dyDescent="0.25">
      <c r="A446" s="89">
        <v>27</v>
      </c>
      <c r="B446" s="14" t="s">
        <v>2297</v>
      </c>
      <c r="C446" s="20" t="s">
        <v>63</v>
      </c>
      <c r="D446" s="98">
        <v>3.190895890652631</v>
      </c>
      <c r="E446" s="424"/>
      <c r="F446" s="102">
        <v>0.29166666666666669</v>
      </c>
      <c r="G446" s="156">
        <v>18</v>
      </c>
      <c r="H446" s="102">
        <v>0.66666666666666663</v>
      </c>
      <c r="I446" s="156">
        <f t="shared" si="65"/>
        <v>18</v>
      </c>
      <c r="J446" s="102"/>
      <c r="K446" s="172" t="s">
        <v>1872</v>
      </c>
      <c r="L446" s="102"/>
      <c r="M446" s="14" t="s">
        <v>2111</v>
      </c>
      <c r="N446" s="126">
        <f t="shared" si="66"/>
        <v>540</v>
      </c>
      <c r="O446" s="89">
        <v>10648</v>
      </c>
      <c r="P446" s="156">
        <f t="shared" si="67"/>
        <v>5749920</v>
      </c>
      <c r="Q446" s="89">
        <v>2</v>
      </c>
      <c r="R446" s="89" t="s">
        <v>2424</v>
      </c>
      <c r="S446" s="91">
        <f t="shared" si="70"/>
        <v>10648</v>
      </c>
      <c r="T446" s="91">
        <f t="shared" si="70"/>
        <v>5749920</v>
      </c>
      <c r="U446" s="92"/>
      <c r="V446" s="92"/>
      <c r="W446" s="92"/>
      <c r="X446" s="92"/>
      <c r="Y446" s="93"/>
      <c r="Z446" s="94"/>
      <c r="AA446" s="94"/>
    </row>
    <row r="447" spans="1:27" ht="30" customHeight="1" x14ac:dyDescent="0.25">
      <c r="A447" s="89">
        <v>28</v>
      </c>
      <c r="B447" s="14" t="s">
        <v>2298</v>
      </c>
      <c r="C447" s="20" t="s">
        <v>62</v>
      </c>
      <c r="D447" s="98">
        <v>3.9868310826666673</v>
      </c>
      <c r="E447" s="424"/>
      <c r="F447" s="102">
        <v>0.29166666666666669</v>
      </c>
      <c r="G447" s="156">
        <v>18</v>
      </c>
      <c r="H447" s="102">
        <v>0.66666666666666663</v>
      </c>
      <c r="I447" s="156">
        <f t="shared" si="65"/>
        <v>18</v>
      </c>
      <c r="J447" s="102"/>
      <c r="K447" s="172" t="s">
        <v>1872</v>
      </c>
      <c r="L447" s="102"/>
      <c r="M447" s="14" t="s">
        <v>2112</v>
      </c>
      <c r="N447" s="126">
        <f t="shared" si="66"/>
        <v>540</v>
      </c>
      <c r="O447" s="89">
        <v>1159</v>
      </c>
      <c r="P447" s="156">
        <f t="shared" si="67"/>
        <v>625860</v>
      </c>
      <c r="Q447" s="89">
        <v>2</v>
      </c>
      <c r="R447" s="89" t="s">
        <v>2425</v>
      </c>
      <c r="S447" s="91">
        <f t="shared" si="70"/>
        <v>1159</v>
      </c>
      <c r="T447" s="91">
        <f t="shared" si="70"/>
        <v>625860</v>
      </c>
      <c r="U447" s="92"/>
      <c r="V447" s="92"/>
      <c r="W447" s="92"/>
      <c r="X447" s="92"/>
      <c r="Y447" s="93"/>
      <c r="Z447" s="94"/>
      <c r="AA447" s="94"/>
    </row>
    <row r="448" spans="1:27" ht="30" customHeight="1" x14ac:dyDescent="0.25">
      <c r="A448" s="89">
        <v>29</v>
      </c>
      <c r="B448" s="14" t="s">
        <v>2299</v>
      </c>
      <c r="C448" s="20" t="s">
        <v>62</v>
      </c>
      <c r="D448" s="98">
        <v>0.9855820832982457</v>
      </c>
      <c r="E448" s="424"/>
      <c r="F448" s="102">
        <v>0.29166666666666669</v>
      </c>
      <c r="G448" s="156">
        <v>18</v>
      </c>
      <c r="H448" s="102">
        <v>0.66666666666666663</v>
      </c>
      <c r="I448" s="156">
        <f t="shared" si="65"/>
        <v>18</v>
      </c>
      <c r="J448" s="102"/>
      <c r="K448" s="172" t="s">
        <v>1872</v>
      </c>
      <c r="L448" s="102"/>
      <c r="M448" s="14" t="s">
        <v>2113</v>
      </c>
      <c r="N448" s="126">
        <f t="shared" si="66"/>
        <v>540</v>
      </c>
      <c r="O448" s="89">
        <v>1159</v>
      </c>
      <c r="P448" s="156">
        <f t="shared" si="67"/>
        <v>625860</v>
      </c>
      <c r="Q448" s="89">
        <v>2</v>
      </c>
      <c r="R448" s="89" t="s">
        <v>2426</v>
      </c>
      <c r="S448" s="91">
        <f t="shared" si="70"/>
        <v>1159</v>
      </c>
      <c r="T448" s="91">
        <f t="shared" si="70"/>
        <v>625860</v>
      </c>
      <c r="U448" s="92"/>
      <c r="V448" s="92"/>
      <c r="W448" s="92"/>
      <c r="X448" s="92"/>
      <c r="Y448" s="93"/>
      <c r="Z448" s="94"/>
      <c r="AA448" s="94"/>
    </row>
    <row r="449" spans="1:27" ht="30" customHeight="1" x14ac:dyDescent="0.25">
      <c r="A449" s="89">
        <v>30</v>
      </c>
      <c r="B449" s="14" t="s">
        <v>2300</v>
      </c>
      <c r="C449" s="20" t="s">
        <v>59</v>
      </c>
      <c r="D449" s="98">
        <v>5.6173231528842109</v>
      </c>
      <c r="E449" s="424"/>
      <c r="F449" s="102">
        <v>0.29166666666666669</v>
      </c>
      <c r="G449" s="156">
        <v>18</v>
      </c>
      <c r="H449" s="102">
        <v>0.66666666666666663</v>
      </c>
      <c r="I449" s="156">
        <f t="shared" si="65"/>
        <v>18</v>
      </c>
      <c r="J449" s="102"/>
      <c r="K449" s="172" t="s">
        <v>1872</v>
      </c>
      <c r="L449" s="102"/>
      <c r="M449" s="14" t="s">
        <v>2121</v>
      </c>
      <c r="N449" s="126">
        <f t="shared" si="66"/>
        <v>540</v>
      </c>
      <c r="O449" s="89">
        <v>7685</v>
      </c>
      <c r="P449" s="156">
        <f t="shared" si="67"/>
        <v>4149900</v>
      </c>
      <c r="Q449" s="89">
        <v>2</v>
      </c>
      <c r="R449" s="89" t="s">
        <v>2427</v>
      </c>
      <c r="S449" s="91">
        <f t="shared" si="70"/>
        <v>7685</v>
      </c>
      <c r="T449" s="91">
        <f t="shared" si="70"/>
        <v>4149900</v>
      </c>
      <c r="U449" s="92"/>
      <c r="V449" s="92"/>
      <c r="W449" s="92"/>
      <c r="X449" s="92"/>
      <c r="Y449" s="93"/>
      <c r="Z449" s="94"/>
      <c r="AA449" s="94"/>
    </row>
    <row r="450" spans="1:27" ht="30" customHeight="1" x14ac:dyDescent="0.25">
      <c r="A450" s="89">
        <v>31</v>
      </c>
      <c r="B450" s="14" t="s">
        <v>2301</v>
      </c>
      <c r="C450" s="20" t="s">
        <v>59</v>
      </c>
      <c r="D450" s="98">
        <v>0.54128601503157903</v>
      </c>
      <c r="E450" s="424"/>
      <c r="F450" s="102">
        <v>0.29166666666666669</v>
      </c>
      <c r="G450" s="156">
        <v>18</v>
      </c>
      <c r="H450" s="102">
        <v>0.66666666666666663</v>
      </c>
      <c r="I450" s="156">
        <f t="shared" si="65"/>
        <v>18</v>
      </c>
      <c r="J450" s="102"/>
      <c r="K450" s="172" t="s">
        <v>1872</v>
      </c>
      <c r="L450" s="102"/>
      <c r="M450" s="14" t="s">
        <v>2122</v>
      </c>
      <c r="N450" s="126">
        <f t="shared" si="66"/>
        <v>540</v>
      </c>
      <c r="O450" s="89">
        <v>894</v>
      </c>
      <c r="P450" s="156">
        <f t="shared" si="67"/>
        <v>482760</v>
      </c>
      <c r="Q450" s="89">
        <v>2</v>
      </c>
      <c r="R450" s="89" t="s">
        <v>2428</v>
      </c>
      <c r="S450" s="91">
        <f t="shared" si="70"/>
        <v>894</v>
      </c>
      <c r="T450" s="91">
        <f t="shared" si="70"/>
        <v>482760</v>
      </c>
      <c r="U450" s="92"/>
      <c r="V450" s="92"/>
      <c r="W450" s="92"/>
      <c r="X450" s="92"/>
      <c r="Y450" s="93"/>
      <c r="Z450" s="94"/>
      <c r="AA450" s="94"/>
    </row>
    <row r="451" spans="1:27" ht="30" customHeight="1" x14ac:dyDescent="0.25">
      <c r="A451" s="89">
        <v>32</v>
      </c>
      <c r="B451" s="14" t="s">
        <v>2189</v>
      </c>
      <c r="C451" s="20" t="s">
        <v>1909</v>
      </c>
      <c r="D451" s="98">
        <v>7.245259437333333</v>
      </c>
      <c r="E451" s="424"/>
      <c r="F451" s="102">
        <v>0.3125</v>
      </c>
      <c r="G451" s="156">
        <v>18</v>
      </c>
      <c r="H451" s="102">
        <v>0.66666666666666663</v>
      </c>
      <c r="I451" s="156">
        <f t="shared" si="65"/>
        <v>18</v>
      </c>
      <c r="J451" s="102"/>
      <c r="K451" s="172" t="s">
        <v>1872</v>
      </c>
      <c r="L451" s="102"/>
      <c r="M451" s="425" t="s">
        <v>2190</v>
      </c>
      <c r="N451" s="126">
        <f t="shared" si="66"/>
        <v>510</v>
      </c>
      <c r="O451" s="89">
        <v>3851</v>
      </c>
      <c r="P451" s="156">
        <f t="shared" si="67"/>
        <v>1964010</v>
      </c>
      <c r="Q451" s="89">
        <v>2</v>
      </c>
      <c r="R451" s="89" t="s">
        <v>2429</v>
      </c>
      <c r="S451" s="91">
        <f t="shared" si="70"/>
        <v>3851</v>
      </c>
      <c r="T451" s="91">
        <f t="shared" si="70"/>
        <v>1964010</v>
      </c>
      <c r="U451" s="92"/>
      <c r="V451" s="92"/>
      <c r="W451" s="92"/>
      <c r="X451" s="92"/>
      <c r="Y451" s="93"/>
      <c r="Z451" s="94"/>
      <c r="AA451" s="94"/>
    </row>
    <row r="452" spans="1:27" ht="30" customHeight="1" x14ac:dyDescent="0.25">
      <c r="A452" s="89">
        <v>33</v>
      </c>
      <c r="B452" s="14" t="s">
        <v>2302</v>
      </c>
      <c r="C452" s="20" t="s">
        <v>60</v>
      </c>
      <c r="D452" s="98">
        <v>3.4624697188</v>
      </c>
      <c r="E452" s="424"/>
      <c r="F452" s="102">
        <v>0.3125</v>
      </c>
      <c r="G452" s="156">
        <v>18</v>
      </c>
      <c r="H452" s="102">
        <v>0.5</v>
      </c>
      <c r="I452" s="156">
        <f t="shared" si="65"/>
        <v>18</v>
      </c>
      <c r="J452" s="102"/>
      <c r="K452" s="172" t="s">
        <v>1872</v>
      </c>
      <c r="L452" s="102"/>
      <c r="M452" s="14" t="s">
        <v>1979</v>
      </c>
      <c r="N452" s="126">
        <f t="shared" si="66"/>
        <v>270</v>
      </c>
      <c r="O452" s="89">
        <v>1057</v>
      </c>
      <c r="P452" s="156">
        <f t="shared" si="67"/>
        <v>285390</v>
      </c>
      <c r="Q452" s="89">
        <v>2</v>
      </c>
      <c r="R452" s="89" t="s">
        <v>2430</v>
      </c>
      <c r="S452" s="91">
        <f t="shared" si="70"/>
        <v>1057</v>
      </c>
      <c r="T452" s="91">
        <f t="shared" si="70"/>
        <v>285390</v>
      </c>
      <c r="U452" s="92"/>
      <c r="V452" s="92"/>
      <c r="W452" s="92"/>
      <c r="X452" s="92"/>
      <c r="Y452" s="93"/>
      <c r="Z452" s="94"/>
      <c r="AA452" s="94"/>
    </row>
    <row r="453" spans="1:27" ht="30" customHeight="1" x14ac:dyDescent="0.25">
      <c r="A453" s="89">
        <v>34</v>
      </c>
      <c r="B453" s="14" t="s">
        <v>2303</v>
      </c>
      <c r="C453" s="20" t="s">
        <v>60</v>
      </c>
      <c r="D453" s="98">
        <v>1.4431201778666665</v>
      </c>
      <c r="E453" s="424"/>
      <c r="F453" s="102">
        <v>0.3125</v>
      </c>
      <c r="G453" s="156">
        <v>18</v>
      </c>
      <c r="H453" s="102">
        <v>0.5</v>
      </c>
      <c r="I453" s="156">
        <f t="shared" si="65"/>
        <v>18</v>
      </c>
      <c r="J453" s="102"/>
      <c r="K453" s="172" t="s">
        <v>1872</v>
      </c>
      <c r="L453" s="102"/>
      <c r="M453" s="14" t="s">
        <v>1871</v>
      </c>
      <c r="N453" s="126">
        <f t="shared" si="66"/>
        <v>270</v>
      </c>
      <c r="O453" s="89">
        <v>2888</v>
      </c>
      <c r="P453" s="156">
        <f t="shared" si="67"/>
        <v>779760</v>
      </c>
      <c r="Q453" s="89">
        <v>2</v>
      </c>
      <c r="R453" s="89" t="s">
        <v>2431</v>
      </c>
      <c r="S453" s="91">
        <f t="shared" si="70"/>
        <v>2888</v>
      </c>
      <c r="T453" s="91">
        <f t="shared" si="70"/>
        <v>779760</v>
      </c>
      <c r="U453" s="92"/>
      <c r="V453" s="92"/>
      <c r="W453" s="92"/>
      <c r="X453" s="92"/>
      <c r="Y453" s="93"/>
      <c r="Z453" s="94"/>
      <c r="AA453" s="94"/>
    </row>
    <row r="454" spans="1:27" ht="36" customHeight="1" x14ac:dyDescent="0.25">
      <c r="A454" s="89">
        <v>35</v>
      </c>
      <c r="B454" s="425" t="s">
        <v>2191</v>
      </c>
      <c r="C454" s="20" t="s">
        <v>60</v>
      </c>
      <c r="D454" s="98">
        <v>5</v>
      </c>
      <c r="E454" s="424"/>
      <c r="F454" s="102">
        <v>0.3125</v>
      </c>
      <c r="G454" s="156">
        <v>18</v>
      </c>
      <c r="H454" s="102">
        <v>0.66666666666666663</v>
      </c>
      <c r="I454" s="156">
        <f t="shared" si="65"/>
        <v>18</v>
      </c>
      <c r="J454" s="102"/>
      <c r="K454" s="172" t="s">
        <v>1872</v>
      </c>
      <c r="L454" s="102"/>
      <c r="M454" s="425" t="s">
        <v>2191</v>
      </c>
      <c r="N454" s="126">
        <f t="shared" si="66"/>
        <v>510</v>
      </c>
      <c r="O454" s="89">
        <v>1</v>
      </c>
      <c r="P454" s="156">
        <f t="shared" si="67"/>
        <v>510</v>
      </c>
      <c r="Q454" s="89">
        <v>2</v>
      </c>
      <c r="R454" s="89" t="s">
        <v>2432</v>
      </c>
      <c r="S454" s="91">
        <f t="shared" si="70"/>
        <v>1</v>
      </c>
      <c r="T454" s="91">
        <f t="shared" si="70"/>
        <v>510</v>
      </c>
      <c r="U454" s="92"/>
      <c r="V454" s="92"/>
      <c r="W454" s="92"/>
      <c r="X454" s="92"/>
      <c r="Y454" s="93"/>
      <c r="Z454" s="94"/>
      <c r="AA454" s="94"/>
    </row>
    <row r="455" spans="1:27" ht="70.5" customHeight="1" x14ac:dyDescent="0.25">
      <c r="A455" s="89">
        <v>36</v>
      </c>
      <c r="B455" s="14" t="s">
        <v>2192</v>
      </c>
      <c r="C455" s="20" t="s">
        <v>59</v>
      </c>
      <c r="D455" s="98">
        <v>3.9</v>
      </c>
      <c r="E455" s="424"/>
      <c r="F455" s="102">
        <v>0.29166666666666669</v>
      </c>
      <c r="G455" s="156">
        <v>18</v>
      </c>
      <c r="H455" s="102">
        <v>0.99930555555555556</v>
      </c>
      <c r="I455" s="156">
        <f t="shared" si="65"/>
        <v>18</v>
      </c>
      <c r="J455" s="451"/>
      <c r="K455" s="172" t="s">
        <v>1872</v>
      </c>
      <c r="L455" s="453"/>
      <c r="M455" s="14" t="s">
        <v>2193</v>
      </c>
      <c r="N455" s="455">
        <f t="shared" si="66"/>
        <v>1019</v>
      </c>
      <c r="O455" s="193">
        <v>0</v>
      </c>
      <c r="P455" s="454">
        <f t="shared" si="67"/>
        <v>0</v>
      </c>
      <c r="Q455" s="89">
        <v>2</v>
      </c>
      <c r="R455" s="89" t="s">
        <v>2433</v>
      </c>
      <c r="S455" s="91">
        <f t="shared" si="70"/>
        <v>0</v>
      </c>
      <c r="T455" s="91">
        <f t="shared" si="70"/>
        <v>0</v>
      </c>
      <c r="U455" s="92"/>
      <c r="V455" s="92"/>
      <c r="W455" s="92"/>
      <c r="X455" s="92"/>
      <c r="Y455" s="93"/>
      <c r="Z455" s="94"/>
      <c r="AA455" s="94"/>
    </row>
    <row r="456" spans="1:27" s="94" customFormat="1" ht="30.75" customHeight="1" x14ac:dyDescent="0.2">
      <c r="A456" s="255"/>
      <c r="B456" s="506" t="s">
        <v>1865</v>
      </c>
      <c r="C456" s="446"/>
      <c r="D456" s="447">
        <f>SUM(D420:D455)</f>
        <v>133.84824110604708</v>
      </c>
      <c r="E456" s="448"/>
      <c r="F456" s="169"/>
      <c r="G456" s="258"/>
      <c r="H456" s="169"/>
      <c r="I456" s="258"/>
      <c r="J456" s="169"/>
      <c r="K456" s="449"/>
      <c r="L456" s="169"/>
      <c r="M456" s="449"/>
      <c r="N456" s="450"/>
      <c r="O456" s="255"/>
      <c r="P456" s="258"/>
      <c r="Q456" s="255"/>
      <c r="R456" s="90"/>
      <c r="S456" s="91">
        <f t="shared" si="70"/>
        <v>0</v>
      </c>
      <c r="T456" s="91">
        <f t="shared" si="70"/>
        <v>0</v>
      </c>
      <c r="U456" s="91"/>
      <c r="V456" s="91"/>
      <c r="W456" s="91"/>
      <c r="X456" s="91"/>
      <c r="Y456" s="263"/>
    </row>
    <row r="457" spans="1:27" ht="27.75" customHeight="1" x14ac:dyDescent="0.25">
      <c r="A457" s="701" t="s">
        <v>2223</v>
      </c>
      <c r="B457" s="702"/>
      <c r="C457" s="702"/>
      <c r="D457" s="702"/>
      <c r="E457" s="702"/>
      <c r="F457" s="702"/>
      <c r="G457" s="702"/>
      <c r="H457" s="702"/>
      <c r="I457" s="702"/>
      <c r="J457" s="702"/>
      <c r="K457" s="702"/>
      <c r="L457" s="702"/>
      <c r="M457" s="702"/>
      <c r="N457" s="702"/>
      <c r="O457" s="702"/>
      <c r="P457" s="702"/>
      <c r="Q457" s="703"/>
      <c r="S457" s="91">
        <f t="shared" si="70"/>
        <v>0</v>
      </c>
      <c r="T457" s="91">
        <f t="shared" si="70"/>
        <v>0</v>
      </c>
      <c r="U457" s="91"/>
      <c r="V457" s="92"/>
      <c r="W457" s="92"/>
      <c r="X457" s="92"/>
      <c r="Y457" s="93"/>
      <c r="Z457" s="94"/>
      <c r="AA457" s="94"/>
    </row>
    <row r="458" spans="1:27" ht="30" customHeight="1" x14ac:dyDescent="0.25">
      <c r="A458" s="89">
        <v>1</v>
      </c>
      <c r="B458" s="14" t="s">
        <v>2304</v>
      </c>
      <c r="C458" s="20" t="s">
        <v>60</v>
      </c>
      <c r="D458" s="98">
        <v>1.3583607375058826</v>
      </c>
      <c r="E458" s="424"/>
      <c r="F458" s="102">
        <v>0.66666666666666663</v>
      </c>
      <c r="G458" s="156">
        <v>18</v>
      </c>
      <c r="H458" s="102">
        <v>0.99930555555555556</v>
      </c>
      <c r="I458" s="156">
        <f t="shared" ref="I458" si="71">+G458</f>
        <v>18</v>
      </c>
      <c r="J458" s="102"/>
      <c r="K458" s="172" t="s">
        <v>1872</v>
      </c>
      <c r="L458" s="102"/>
      <c r="M458" s="14" t="s">
        <v>2070</v>
      </c>
      <c r="N458" s="126">
        <f t="shared" ref="N458" si="72">VALUE(DAY(I458)*24*60+VALUE(HOUR(H458)*60+MINUTE(H458)))-SUM(VALUE(DAY(G458)*24*60+VALUE(HOUR(F458)*60+MINUTE(F458))))</f>
        <v>479</v>
      </c>
      <c r="O458" s="89">
        <v>430</v>
      </c>
      <c r="P458" s="156">
        <f t="shared" ref="P458" si="73">O458*N458</f>
        <v>205970</v>
      </c>
      <c r="Q458" s="89">
        <v>2</v>
      </c>
      <c r="R458" s="101" t="s">
        <v>2434</v>
      </c>
      <c r="S458" s="91">
        <f t="shared" si="70"/>
        <v>430</v>
      </c>
      <c r="T458" s="91">
        <f t="shared" si="70"/>
        <v>205970</v>
      </c>
      <c r="U458" s="92"/>
      <c r="V458" s="92"/>
      <c r="W458" s="92"/>
      <c r="X458" s="92"/>
      <c r="Y458" s="93"/>
      <c r="Z458" s="94"/>
      <c r="AA458" s="94"/>
    </row>
    <row r="459" spans="1:27" ht="30" customHeight="1" x14ac:dyDescent="0.25">
      <c r="A459" s="89">
        <v>2</v>
      </c>
      <c r="B459" s="14" t="s">
        <v>2305</v>
      </c>
      <c r="C459" s="20" t="s">
        <v>57</v>
      </c>
      <c r="D459" s="98">
        <v>5.4168151730196072</v>
      </c>
      <c r="E459" s="424"/>
      <c r="F459" s="102">
        <v>0.66666666666666663</v>
      </c>
      <c r="G459" s="156">
        <v>18</v>
      </c>
      <c r="H459" s="102">
        <v>0.99930555555555556</v>
      </c>
      <c r="I459" s="156">
        <f t="shared" si="65"/>
        <v>18</v>
      </c>
      <c r="J459" s="102"/>
      <c r="K459" s="172" t="s">
        <v>1872</v>
      </c>
      <c r="L459" s="102"/>
      <c r="M459" s="14" t="s">
        <v>2071</v>
      </c>
      <c r="N459" s="126">
        <f t="shared" si="66"/>
        <v>479</v>
      </c>
      <c r="O459" s="89">
        <v>2917</v>
      </c>
      <c r="P459" s="156">
        <f t="shared" si="67"/>
        <v>1397243</v>
      </c>
      <c r="Q459" s="89">
        <v>2</v>
      </c>
      <c r="R459" s="101" t="s">
        <v>2435</v>
      </c>
      <c r="S459" s="91">
        <f t="shared" si="70"/>
        <v>2917</v>
      </c>
      <c r="T459" s="91">
        <f t="shared" si="70"/>
        <v>1397243</v>
      </c>
      <c r="U459" s="92"/>
      <c r="V459" s="92"/>
      <c r="W459" s="92"/>
      <c r="X459" s="92"/>
      <c r="Y459" s="93"/>
      <c r="Z459" s="94"/>
      <c r="AA459" s="94"/>
    </row>
    <row r="460" spans="1:27" ht="30" customHeight="1" x14ac:dyDescent="0.25">
      <c r="A460" s="89">
        <v>3</v>
      </c>
      <c r="B460" s="14" t="s">
        <v>2306</v>
      </c>
      <c r="C460" s="20" t="s">
        <v>2073</v>
      </c>
      <c r="D460" s="98">
        <v>4.134507632</v>
      </c>
      <c r="E460" s="424"/>
      <c r="F460" s="102">
        <v>0.66666666666666663</v>
      </c>
      <c r="G460" s="156">
        <v>18</v>
      </c>
      <c r="H460" s="102">
        <v>0.99930555555555556</v>
      </c>
      <c r="I460" s="156">
        <f t="shared" si="65"/>
        <v>18</v>
      </c>
      <c r="J460" s="102"/>
      <c r="K460" s="172" t="s">
        <v>1872</v>
      </c>
      <c r="L460" s="102"/>
      <c r="M460" s="14" t="s">
        <v>2072</v>
      </c>
      <c r="N460" s="126">
        <f t="shared" si="66"/>
        <v>479</v>
      </c>
      <c r="O460" s="89">
        <v>2887</v>
      </c>
      <c r="P460" s="156">
        <f t="shared" si="67"/>
        <v>1382873</v>
      </c>
      <c r="Q460" s="89">
        <v>2</v>
      </c>
      <c r="R460" s="101" t="s">
        <v>2436</v>
      </c>
      <c r="S460" s="91">
        <f t="shared" ref="S460:T482" si="74">O460</f>
        <v>2887</v>
      </c>
      <c r="T460" s="91">
        <f t="shared" si="74"/>
        <v>1382873</v>
      </c>
      <c r="U460" s="92"/>
      <c r="V460" s="92"/>
      <c r="W460" s="92"/>
      <c r="X460" s="92"/>
      <c r="Y460" s="93"/>
      <c r="Z460" s="94"/>
      <c r="AA460" s="94"/>
    </row>
    <row r="461" spans="1:27" ht="30" customHeight="1" x14ac:dyDescent="0.25">
      <c r="A461" s="89">
        <v>4</v>
      </c>
      <c r="B461" s="14" t="s">
        <v>2308</v>
      </c>
      <c r="C461" s="20" t="s">
        <v>61</v>
      </c>
      <c r="D461" s="98">
        <v>9.9210790115294145</v>
      </c>
      <c r="E461" s="424"/>
      <c r="F461" s="102">
        <v>0.66666666666666663</v>
      </c>
      <c r="G461" s="156">
        <v>18</v>
      </c>
      <c r="H461" s="102">
        <v>0.99930555555555556</v>
      </c>
      <c r="I461" s="156">
        <f t="shared" si="65"/>
        <v>18</v>
      </c>
      <c r="J461" s="102"/>
      <c r="K461" s="172" t="s">
        <v>1872</v>
      </c>
      <c r="L461" s="102"/>
      <c r="M461" s="14" t="s">
        <v>2064</v>
      </c>
      <c r="N461" s="126">
        <f t="shared" si="66"/>
        <v>479</v>
      </c>
      <c r="O461" s="89">
        <v>4725</v>
      </c>
      <c r="P461" s="156">
        <f t="shared" si="67"/>
        <v>2263275</v>
      </c>
      <c r="Q461" s="89">
        <v>2</v>
      </c>
      <c r="R461" s="101" t="s">
        <v>2437</v>
      </c>
      <c r="S461" s="91">
        <f t="shared" si="74"/>
        <v>4725</v>
      </c>
      <c r="T461" s="91">
        <f t="shared" si="74"/>
        <v>2263275</v>
      </c>
      <c r="U461" s="92"/>
      <c r="V461" s="92"/>
      <c r="W461" s="92"/>
      <c r="X461" s="92"/>
      <c r="Y461" s="93"/>
      <c r="Z461" s="94"/>
      <c r="AA461" s="94"/>
    </row>
    <row r="462" spans="1:27" ht="48.75" customHeight="1" x14ac:dyDescent="0.25">
      <c r="A462" s="89">
        <v>5</v>
      </c>
      <c r="B462" s="425" t="s">
        <v>2194</v>
      </c>
      <c r="C462" s="474" t="s">
        <v>61</v>
      </c>
      <c r="D462" s="98">
        <v>8</v>
      </c>
      <c r="E462" s="424"/>
      <c r="F462" s="102">
        <v>0.66666666666666663</v>
      </c>
      <c r="G462" s="156">
        <v>18</v>
      </c>
      <c r="H462" s="102">
        <v>0.29166666666666669</v>
      </c>
      <c r="I462" s="156">
        <v>19</v>
      </c>
      <c r="J462" s="102"/>
      <c r="K462" s="172" t="s">
        <v>1872</v>
      </c>
      <c r="L462" s="102"/>
      <c r="M462" s="425" t="s">
        <v>2194</v>
      </c>
      <c r="N462" s="126">
        <f t="shared" si="66"/>
        <v>900</v>
      </c>
      <c r="O462" s="89">
        <v>1</v>
      </c>
      <c r="P462" s="156">
        <f t="shared" si="67"/>
        <v>900</v>
      </c>
      <c r="Q462" s="89">
        <v>2</v>
      </c>
      <c r="R462" s="101" t="s">
        <v>2438</v>
      </c>
      <c r="S462" s="91">
        <f t="shared" si="74"/>
        <v>1</v>
      </c>
      <c r="T462" s="91">
        <f t="shared" si="74"/>
        <v>900</v>
      </c>
      <c r="U462" s="92"/>
      <c r="V462" s="92"/>
      <c r="W462" s="92"/>
      <c r="X462" s="92"/>
      <c r="Y462" s="93"/>
      <c r="Z462" s="94"/>
      <c r="AA462" s="94"/>
    </row>
    <row r="463" spans="1:27" ht="30" customHeight="1" x14ac:dyDescent="0.25">
      <c r="A463" s="89">
        <v>6</v>
      </c>
      <c r="B463" s="14" t="s">
        <v>2309</v>
      </c>
      <c r="C463" s="20" t="s">
        <v>1926</v>
      </c>
      <c r="D463" s="98">
        <v>3.5396196135686284</v>
      </c>
      <c r="E463" s="424"/>
      <c r="F463" s="102">
        <v>0.66666666666666663</v>
      </c>
      <c r="G463" s="156">
        <v>18</v>
      </c>
      <c r="H463" s="102">
        <v>0.99930555555555556</v>
      </c>
      <c r="I463" s="156">
        <f t="shared" ref="I463" si="75">+G463</f>
        <v>18</v>
      </c>
      <c r="J463" s="102"/>
      <c r="K463" s="172" t="s">
        <v>1872</v>
      </c>
      <c r="L463" s="102"/>
      <c r="M463" s="14" t="s">
        <v>2075</v>
      </c>
      <c r="N463" s="126">
        <f t="shared" si="66"/>
        <v>479</v>
      </c>
      <c r="O463" s="89">
        <v>4061</v>
      </c>
      <c r="P463" s="156">
        <f t="shared" si="67"/>
        <v>1945219</v>
      </c>
      <c r="Q463" s="89">
        <v>2</v>
      </c>
      <c r="R463" s="101" t="s">
        <v>2439</v>
      </c>
      <c r="S463" s="91">
        <f t="shared" si="74"/>
        <v>4061</v>
      </c>
      <c r="T463" s="91">
        <f t="shared" si="74"/>
        <v>1945219</v>
      </c>
      <c r="U463" s="92"/>
      <c r="V463" s="92"/>
      <c r="W463" s="92"/>
      <c r="X463" s="92"/>
      <c r="Y463" s="93"/>
      <c r="Z463" s="94"/>
      <c r="AA463" s="94"/>
    </row>
    <row r="464" spans="1:27" ht="30" customHeight="1" x14ac:dyDescent="0.25">
      <c r="A464" s="89">
        <v>7</v>
      </c>
      <c r="B464" s="425" t="s">
        <v>2195</v>
      </c>
      <c r="C464" s="474" t="s">
        <v>63</v>
      </c>
      <c r="D464" s="98">
        <v>3.5666666666666669</v>
      </c>
      <c r="E464" s="424"/>
      <c r="F464" s="102">
        <v>0.66666666666666663</v>
      </c>
      <c r="G464" s="156">
        <v>18</v>
      </c>
      <c r="H464" s="102">
        <v>0.29166666666666669</v>
      </c>
      <c r="I464" s="156">
        <v>19</v>
      </c>
      <c r="J464" s="102"/>
      <c r="K464" s="172" t="s">
        <v>1872</v>
      </c>
      <c r="L464" s="102"/>
      <c r="M464" s="425" t="s">
        <v>2195</v>
      </c>
      <c r="N464" s="126">
        <f t="shared" si="66"/>
        <v>900</v>
      </c>
      <c r="O464" s="89">
        <v>652</v>
      </c>
      <c r="P464" s="156">
        <f t="shared" si="67"/>
        <v>586800</v>
      </c>
      <c r="Q464" s="89">
        <v>2</v>
      </c>
      <c r="R464" s="101" t="s">
        <v>2440</v>
      </c>
      <c r="S464" s="91">
        <f t="shared" si="74"/>
        <v>652</v>
      </c>
      <c r="T464" s="91">
        <f t="shared" si="74"/>
        <v>586800</v>
      </c>
      <c r="U464" s="92"/>
      <c r="V464" s="92"/>
      <c r="W464" s="92"/>
      <c r="X464" s="92"/>
      <c r="Y464" s="93"/>
      <c r="Z464" s="94"/>
      <c r="AA464" s="94"/>
    </row>
    <row r="465" spans="1:27" ht="30" customHeight="1" x14ac:dyDescent="0.25">
      <c r="A465" s="89">
        <v>8</v>
      </c>
      <c r="B465" s="425" t="s">
        <v>2196</v>
      </c>
      <c r="C465" s="474" t="s">
        <v>59</v>
      </c>
      <c r="D465" s="98">
        <v>3</v>
      </c>
      <c r="E465" s="424"/>
      <c r="F465" s="102">
        <v>0.66666666666666663</v>
      </c>
      <c r="G465" s="156">
        <v>18</v>
      </c>
      <c r="H465" s="102">
        <v>0.29166666666666669</v>
      </c>
      <c r="I465" s="156">
        <v>19</v>
      </c>
      <c r="J465" s="102"/>
      <c r="K465" s="172" t="s">
        <v>1872</v>
      </c>
      <c r="L465" s="102"/>
      <c r="M465" s="425" t="s">
        <v>2196</v>
      </c>
      <c r="N465" s="126">
        <f t="shared" si="66"/>
        <v>900</v>
      </c>
      <c r="O465" s="89">
        <v>9</v>
      </c>
      <c r="P465" s="156">
        <f t="shared" si="67"/>
        <v>8100</v>
      </c>
      <c r="Q465" s="89">
        <v>2</v>
      </c>
      <c r="R465" s="101" t="s">
        <v>2441</v>
      </c>
      <c r="S465" s="91">
        <f t="shared" si="74"/>
        <v>9</v>
      </c>
      <c r="T465" s="91">
        <f t="shared" si="74"/>
        <v>8100</v>
      </c>
      <c r="U465" s="92"/>
      <c r="V465" s="92"/>
      <c r="W465" s="92"/>
      <c r="X465" s="92"/>
      <c r="Y465" s="93"/>
      <c r="Z465" s="94"/>
      <c r="AA465" s="94"/>
    </row>
    <row r="466" spans="1:27" ht="30" customHeight="1" x14ac:dyDescent="0.25">
      <c r="A466" s="89">
        <v>9</v>
      </c>
      <c r="B466" s="14" t="s">
        <v>2314</v>
      </c>
      <c r="C466" s="20" t="s">
        <v>62</v>
      </c>
      <c r="D466" s="98">
        <v>4.2738337291764701</v>
      </c>
      <c r="E466" s="424"/>
      <c r="F466" s="102">
        <v>0.66666666666666663</v>
      </c>
      <c r="G466" s="156">
        <v>18</v>
      </c>
      <c r="H466" s="102">
        <v>0.99930555555555556</v>
      </c>
      <c r="I466" s="156">
        <f t="shared" ref="I466" si="76">+G466</f>
        <v>18</v>
      </c>
      <c r="J466" s="102"/>
      <c r="K466" s="172" t="s">
        <v>1872</v>
      </c>
      <c r="L466" s="102"/>
      <c r="M466" s="14" t="s">
        <v>2076</v>
      </c>
      <c r="N466" s="126">
        <f t="shared" si="66"/>
        <v>479</v>
      </c>
      <c r="O466" s="89">
        <v>3390</v>
      </c>
      <c r="P466" s="156">
        <f t="shared" si="67"/>
        <v>1623810</v>
      </c>
      <c r="Q466" s="89">
        <v>2</v>
      </c>
      <c r="R466" s="101" t="s">
        <v>2442</v>
      </c>
      <c r="S466" s="91">
        <f t="shared" si="74"/>
        <v>3390</v>
      </c>
      <c r="T466" s="91">
        <f t="shared" si="74"/>
        <v>1623810</v>
      </c>
      <c r="U466" s="92"/>
      <c r="V466" s="92"/>
      <c r="W466" s="92"/>
      <c r="X466" s="92"/>
      <c r="Y466" s="93"/>
      <c r="Z466" s="94"/>
      <c r="AA466" s="94"/>
    </row>
    <row r="467" spans="1:27" ht="120" x14ac:dyDescent="0.25">
      <c r="A467" s="89">
        <v>10</v>
      </c>
      <c r="B467" s="14" t="s">
        <v>2197</v>
      </c>
      <c r="C467" s="20" t="s">
        <v>60</v>
      </c>
      <c r="D467" s="98">
        <v>7.1507494764666646</v>
      </c>
      <c r="E467" s="424"/>
      <c r="F467" s="102"/>
      <c r="G467" s="156"/>
      <c r="H467" s="102"/>
      <c r="I467" s="156"/>
      <c r="J467" s="102"/>
      <c r="K467" s="172" t="s">
        <v>1872</v>
      </c>
      <c r="L467" s="102"/>
      <c r="M467" s="425" t="s">
        <v>2199</v>
      </c>
      <c r="N467" s="126">
        <f t="shared" si="66"/>
        <v>0</v>
      </c>
      <c r="O467" s="89">
        <v>0</v>
      </c>
      <c r="P467" s="156">
        <f t="shared" si="67"/>
        <v>0</v>
      </c>
      <c r="Q467" s="89">
        <v>2</v>
      </c>
      <c r="R467" s="101" t="s">
        <v>2443</v>
      </c>
      <c r="S467" s="91">
        <f t="shared" si="74"/>
        <v>0</v>
      </c>
      <c r="T467" s="91">
        <f t="shared" si="74"/>
        <v>0</v>
      </c>
      <c r="U467" s="92"/>
      <c r="V467" s="92"/>
      <c r="W467" s="92"/>
      <c r="X467" s="92"/>
      <c r="Y467" s="93"/>
      <c r="Z467" s="94"/>
      <c r="AA467" s="94"/>
    </row>
    <row r="468" spans="1:27" ht="56.25" customHeight="1" x14ac:dyDescent="0.25">
      <c r="A468" s="89">
        <v>11</v>
      </c>
      <c r="B468" s="14" t="s">
        <v>2198</v>
      </c>
      <c r="C468" s="20" t="s">
        <v>60</v>
      </c>
      <c r="D468" s="98">
        <v>1.1987902851500001</v>
      </c>
      <c r="E468" s="424"/>
      <c r="F468" s="102"/>
      <c r="G468" s="156"/>
      <c r="H468" s="102"/>
      <c r="I468" s="156"/>
      <c r="J468" s="102"/>
      <c r="K468" s="172" t="s">
        <v>1872</v>
      </c>
      <c r="L468" s="102"/>
      <c r="M468" s="425" t="s">
        <v>2200</v>
      </c>
      <c r="N468" s="126">
        <f t="shared" si="66"/>
        <v>0</v>
      </c>
      <c r="O468" s="89">
        <v>0</v>
      </c>
      <c r="P468" s="156">
        <f t="shared" si="67"/>
        <v>0</v>
      </c>
      <c r="Q468" s="89">
        <v>2</v>
      </c>
      <c r="R468" s="101" t="s">
        <v>2443</v>
      </c>
      <c r="S468" s="91">
        <f t="shared" si="74"/>
        <v>0</v>
      </c>
      <c r="T468" s="91">
        <f t="shared" si="74"/>
        <v>0</v>
      </c>
      <c r="U468" s="92"/>
      <c r="V468" s="92"/>
      <c r="W468" s="92"/>
      <c r="X468" s="92"/>
      <c r="Y468" s="93"/>
      <c r="Z468" s="94"/>
      <c r="AA468" s="94"/>
    </row>
    <row r="469" spans="1:27" ht="30" customHeight="1" x14ac:dyDescent="0.25">
      <c r="A469" s="89">
        <v>12</v>
      </c>
      <c r="B469" s="14" t="s">
        <v>2315</v>
      </c>
      <c r="C469" s="20" t="s">
        <v>60</v>
      </c>
      <c r="D469" s="98">
        <v>10.945299929058066</v>
      </c>
      <c r="E469" s="424"/>
      <c r="F469" s="102">
        <v>0.66666666666666663</v>
      </c>
      <c r="G469" s="156">
        <v>18</v>
      </c>
      <c r="H469" s="102">
        <v>0.29166666666666669</v>
      </c>
      <c r="I469" s="156">
        <v>19</v>
      </c>
      <c r="J469" s="102"/>
      <c r="K469" s="172" t="s">
        <v>1872</v>
      </c>
      <c r="L469" s="102"/>
      <c r="M469" s="14" t="s">
        <v>2049</v>
      </c>
      <c r="N469" s="126">
        <f t="shared" si="66"/>
        <v>900</v>
      </c>
      <c r="O469" s="89">
        <v>18</v>
      </c>
      <c r="P469" s="156">
        <f t="shared" si="67"/>
        <v>16200</v>
      </c>
      <c r="Q469" s="89">
        <v>2</v>
      </c>
      <c r="R469" s="101" t="s">
        <v>2443</v>
      </c>
      <c r="S469" s="91">
        <f t="shared" si="74"/>
        <v>18</v>
      </c>
      <c r="T469" s="91">
        <f t="shared" si="74"/>
        <v>16200</v>
      </c>
      <c r="U469" s="92"/>
      <c r="V469" s="92"/>
      <c r="W469" s="92"/>
      <c r="X469" s="92"/>
      <c r="Y469" s="93"/>
      <c r="Z469" s="94"/>
      <c r="AA469" s="94"/>
    </row>
    <row r="470" spans="1:27" ht="30" customHeight="1" x14ac:dyDescent="0.25">
      <c r="A470" s="89">
        <v>13</v>
      </c>
      <c r="B470" s="462" t="s">
        <v>2316</v>
      </c>
      <c r="C470" s="20" t="s">
        <v>60</v>
      </c>
      <c r="D470" s="98">
        <v>0.54434260998709683</v>
      </c>
      <c r="E470" s="424"/>
      <c r="F470" s="102">
        <v>0.66666666666666663</v>
      </c>
      <c r="G470" s="156">
        <v>18</v>
      </c>
      <c r="H470" s="102">
        <v>0.29166666666666669</v>
      </c>
      <c r="I470" s="156">
        <v>19</v>
      </c>
      <c r="J470" s="102"/>
      <c r="K470" s="172" t="s">
        <v>1872</v>
      </c>
      <c r="L470" s="102"/>
      <c r="M470" s="459" t="s">
        <v>2051</v>
      </c>
      <c r="N470" s="126">
        <f t="shared" si="66"/>
        <v>900</v>
      </c>
      <c r="O470" s="89">
        <v>1</v>
      </c>
      <c r="P470" s="156">
        <f t="shared" si="67"/>
        <v>900</v>
      </c>
      <c r="Q470" s="89">
        <v>2</v>
      </c>
      <c r="R470" s="101" t="s">
        <v>2504</v>
      </c>
      <c r="S470" s="91">
        <f t="shared" si="74"/>
        <v>1</v>
      </c>
      <c r="T470" s="91">
        <f t="shared" si="74"/>
        <v>900</v>
      </c>
      <c r="U470" s="92"/>
      <c r="V470" s="92"/>
      <c r="W470" s="92"/>
      <c r="X470" s="92"/>
      <c r="Y470" s="93"/>
      <c r="Z470" s="94"/>
      <c r="AA470" s="94"/>
    </row>
    <row r="471" spans="1:27" ht="30" customHeight="1" x14ac:dyDescent="0.25">
      <c r="A471" s="89">
        <v>14</v>
      </c>
      <c r="B471" s="14" t="s">
        <v>2317</v>
      </c>
      <c r="C471" s="20" t="s">
        <v>60</v>
      </c>
      <c r="D471" s="98">
        <v>6.6622485555268804</v>
      </c>
      <c r="E471" s="424"/>
      <c r="F471" s="102">
        <v>0.66666666666666663</v>
      </c>
      <c r="G471" s="156">
        <v>18</v>
      </c>
      <c r="H471" s="102">
        <v>0.29166666666666669</v>
      </c>
      <c r="I471" s="156">
        <v>19</v>
      </c>
      <c r="J471" s="102"/>
      <c r="K471" s="172" t="s">
        <v>1872</v>
      </c>
      <c r="L471" s="102"/>
      <c r="M471" s="14" t="s">
        <v>2052</v>
      </c>
      <c r="N471" s="126">
        <f t="shared" si="66"/>
        <v>900</v>
      </c>
      <c r="O471" s="89">
        <v>37</v>
      </c>
      <c r="P471" s="156">
        <f t="shared" si="67"/>
        <v>33300</v>
      </c>
      <c r="Q471" s="89">
        <v>2</v>
      </c>
      <c r="R471" s="101" t="s">
        <v>2443</v>
      </c>
      <c r="S471" s="91">
        <f t="shared" si="74"/>
        <v>37</v>
      </c>
      <c r="T471" s="91">
        <f t="shared" si="74"/>
        <v>33300</v>
      </c>
      <c r="U471" s="92"/>
      <c r="V471" s="92"/>
      <c r="W471" s="92"/>
      <c r="X471" s="92"/>
      <c r="Y471" s="93"/>
      <c r="Z471" s="94"/>
      <c r="AA471" s="94"/>
    </row>
    <row r="472" spans="1:27" ht="30" customHeight="1" x14ac:dyDescent="0.25">
      <c r="A472" s="89">
        <v>15</v>
      </c>
      <c r="B472" s="14" t="s">
        <v>2319</v>
      </c>
      <c r="C472" s="20" t="s">
        <v>2082</v>
      </c>
      <c r="D472" s="98">
        <v>7.1889239681806449</v>
      </c>
      <c r="E472" s="424"/>
      <c r="F472" s="102">
        <v>0.66666666666666663</v>
      </c>
      <c r="G472" s="156">
        <v>18</v>
      </c>
      <c r="H472" s="102">
        <v>0.29166666666666669</v>
      </c>
      <c r="I472" s="156">
        <v>19</v>
      </c>
      <c r="J472" s="102"/>
      <c r="K472" s="172" t="s">
        <v>1872</v>
      </c>
      <c r="L472" s="102"/>
      <c r="M472" s="14" t="s">
        <v>2083</v>
      </c>
      <c r="N472" s="126">
        <f t="shared" si="66"/>
        <v>900</v>
      </c>
      <c r="O472" s="89">
        <v>51</v>
      </c>
      <c r="P472" s="156">
        <f t="shared" si="67"/>
        <v>45900</v>
      </c>
      <c r="Q472" s="89">
        <v>2</v>
      </c>
      <c r="R472" s="101" t="s">
        <v>2498</v>
      </c>
      <c r="S472" s="91">
        <f t="shared" si="74"/>
        <v>51</v>
      </c>
      <c r="T472" s="91">
        <f t="shared" si="74"/>
        <v>45900</v>
      </c>
      <c r="U472" s="92"/>
      <c r="V472" s="92"/>
      <c r="W472" s="92"/>
      <c r="X472" s="92"/>
      <c r="Y472" s="93"/>
      <c r="Z472" s="94"/>
      <c r="AA472" s="94"/>
    </row>
    <row r="473" spans="1:27" ht="30" customHeight="1" x14ac:dyDescent="0.25">
      <c r="A473" s="89">
        <v>16</v>
      </c>
      <c r="B473" s="14" t="s">
        <v>2320</v>
      </c>
      <c r="C473" s="20" t="s">
        <v>64</v>
      </c>
      <c r="D473" s="98">
        <v>3.4013433168258072</v>
      </c>
      <c r="E473" s="424"/>
      <c r="F473" s="102">
        <v>0.66666666666666663</v>
      </c>
      <c r="G473" s="156">
        <v>18</v>
      </c>
      <c r="H473" s="102">
        <v>0.29166666666666669</v>
      </c>
      <c r="I473" s="156">
        <v>19</v>
      </c>
      <c r="J473" s="102"/>
      <c r="K473" s="172" t="s">
        <v>1872</v>
      </c>
      <c r="L473" s="102"/>
      <c r="M473" s="14" t="s">
        <v>2053</v>
      </c>
      <c r="N473" s="126">
        <f t="shared" si="66"/>
        <v>900</v>
      </c>
      <c r="O473" s="89">
        <v>1</v>
      </c>
      <c r="P473" s="156">
        <f t="shared" si="67"/>
        <v>900</v>
      </c>
      <c r="Q473" s="89">
        <v>2</v>
      </c>
      <c r="R473" s="101" t="s">
        <v>2505</v>
      </c>
      <c r="S473" s="91">
        <f t="shared" si="74"/>
        <v>1</v>
      </c>
      <c r="T473" s="91">
        <f t="shared" si="74"/>
        <v>900</v>
      </c>
      <c r="U473" s="92"/>
      <c r="V473" s="92"/>
      <c r="W473" s="92"/>
      <c r="X473" s="92"/>
      <c r="Y473" s="93"/>
      <c r="Z473" s="94"/>
      <c r="AA473" s="94"/>
    </row>
    <row r="474" spans="1:27" ht="30" customHeight="1" x14ac:dyDescent="0.25">
      <c r="A474" s="89">
        <v>17</v>
      </c>
      <c r="B474" s="14" t="s">
        <v>2321</v>
      </c>
      <c r="C474" s="20" t="s">
        <v>64</v>
      </c>
      <c r="D474" s="98">
        <v>6.451415648051614</v>
      </c>
      <c r="E474" s="424"/>
      <c r="F474" s="102">
        <v>0.66666666666666663</v>
      </c>
      <c r="G474" s="156">
        <v>18</v>
      </c>
      <c r="H474" s="102">
        <v>0.29166666666666669</v>
      </c>
      <c r="I474" s="156">
        <v>19</v>
      </c>
      <c r="J474" s="102"/>
      <c r="K474" s="172" t="s">
        <v>1872</v>
      </c>
      <c r="L474" s="102"/>
      <c r="M474" s="14" t="s">
        <v>2054</v>
      </c>
      <c r="N474" s="126">
        <f t="shared" si="66"/>
        <v>900</v>
      </c>
      <c r="O474" s="89">
        <v>1</v>
      </c>
      <c r="P474" s="156">
        <f t="shared" si="67"/>
        <v>900</v>
      </c>
      <c r="Q474" s="89">
        <v>2</v>
      </c>
      <c r="R474" s="101" t="s">
        <v>2505</v>
      </c>
      <c r="S474" s="91">
        <f t="shared" si="74"/>
        <v>1</v>
      </c>
      <c r="T474" s="91">
        <f t="shared" si="74"/>
        <v>900</v>
      </c>
      <c r="U474" s="92"/>
      <c r="V474" s="92"/>
      <c r="W474" s="92"/>
      <c r="X474" s="92"/>
      <c r="Y474" s="93"/>
      <c r="Z474" s="94"/>
      <c r="AA474" s="94"/>
    </row>
    <row r="475" spans="1:27" ht="30" customHeight="1" x14ac:dyDescent="0.25">
      <c r="A475" s="89">
        <v>18</v>
      </c>
      <c r="B475" s="14" t="s">
        <v>2322</v>
      </c>
      <c r="C475" s="20" t="s">
        <v>2082</v>
      </c>
      <c r="D475" s="98">
        <v>2.6772147949419356</v>
      </c>
      <c r="E475" s="424"/>
      <c r="F475" s="102">
        <v>0.66666666666666663</v>
      </c>
      <c r="G475" s="156">
        <v>18</v>
      </c>
      <c r="H475" s="102">
        <v>0.29166666666666669</v>
      </c>
      <c r="I475" s="156">
        <v>19</v>
      </c>
      <c r="J475" s="102"/>
      <c r="K475" s="172" t="s">
        <v>1872</v>
      </c>
      <c r="L475" s="102"/>
      <c r="M475" s="14" t="s">
        <v>2084</v>
      </c>
      <c r="N475" s="126">
        <f t="shared" si="66"/>
        <v>900</v>
      </c>
      <c r="O475" s="89">
        <v>1</v>
      </c>
      <c r="P475" s="156">
        <f t="shared" si="67"/>
        <v>900</v>
      </c>
      <c r="Q475" s="89">
        <v>2</v>
      </c>
      <c r="R475" s="101" t="s">
        <v>2498</v>
      </c>
      <c r="S475" s="91">
        <f t="shared" si="74"/>
        <v>1</v>
      </c>
      <c r="T475" s="91">
        <f t="shared" si="74"/>
        <v>900</v>
      </c>
      <c r="U475" s="92"/>
      <c r="V475" s="92"/>
      <c r="W475" s="92"/>
      <c r="X475" s="92"/>
      <c r="Y475" s="93"/>
      <c r="Z475" s="94"/>
      <c r="AA475" s="94"/>
    </row>
    <row r="476" spans="1:27" ht="30" customHeight="1" x14ac:dyDescent="0.25">
      <c r="A476" s="89">
        <v>19</v>
      </c>
      <c r="B476" s="14" t="s">
        <v>2388</v>
      </c>
      <c r="C476" s="20" t="s">
        <v>2095</v>
      </c>
      <c r="D476" s="98">
        <v>2</v>
      </c>
      <c r="E476" s="424"/>
      <c r="F476" s="102">
        <v>0.66666666666666663</v>
      </c>
      <c r="G476" s="156">
        <v>18</v>
      </c>
      <c r="H476" s="102">
        <v>0.29166666666666669</v>
      </c>
      <c r="I476" s="156">
        <v>19</v>
      </c>
      <c r="J476" s="102"/>
      <c r="K476" s="172" t="s">
        <v>1872</v>
      </c>
      <c r="L476" s="102"/>
      <c r="M476" s="14" t="s">
        <v>2094</v>
      </c>
      <c r="N476" s="126">
        <f t="shared" si="66"/>
        <v>900</v>
      </c>
      <c r="O476" s="89">
        <v>1</v>
      </c>
      <c r="P476" s="156">
        <f t="shared" si="67"/>
        <v>900</v>
      </c>
      <c r="Q476" s="89">
        <v>2</v>
      </c>
      <c r="R476" s="101" t="s">
        <v>2499</v>
      </c>
      <c r="S476" s="91">
        <f t="shared" si="74"/>
        <v>1</v>
      </c>
      <c r="T476" s="91">
        <f t="shared" si="74"/>
        <v>900</v>
      </c>
      <c r="U476" s="92"/>
      <c r="V476" s="92"/>
      <c r="W476" s="92"/>
      <c r="X476" s="92"/>
      <c r="Y476" s="93"/>
      <c r="Z476" s="94"/>
      <c r="AA476" s="94"/>
    </row>
    <row r="477" spans="1:27" ht="30" customHeight="1" x14ac:dyDescent="0.25">
      <c r="A477" s="89">
        <v>20</v>
      </c>
      <c r="B477" s="14" t="s">
        <v>2324</v>
      </c>
      <c r="C477" s="20" t="s">
        <v>2089</v>
      </c>
      <c r="D477" s="98">
        <v>6.4000000000000012</v>
      </c>
      <c r="E477" s="424"/>
      <c r="F477" s="102">
        <v>0.66666666666666663</v>
      </c>
      <c r="G477" s="156">
        <v>18</v>
      </c>
      <c r="H477" s="102">
        <v>0.99930555555555556</v>
      </c>
      <c r="I477" s="156">
        <v>18</v>
      </c>
      <c r="J477" s="102"/>
      <c r="K477" s="172" t="s">
        <v>1872</v>
      </c>
      <c r="L477" s="102"/>
      <c r="M477" s="14" t="s">
        <v>2310</v>
      </c>
      <c r="N477" s="126">
        <f t="shared" si="66"/>
        <v>479</v>
      </c>
      <c r="O477" s="89">
        <v>1</v>
      </c>
      <c r="P477" s="156">
        <f t="shared" si="67"/>
        <v>479</v>
      </c>
      <c r="Q477" s="89">
        <v>2</v>
      </c>
      <c r="R477" s="101" t="s">
        <v>2448</v>
      </c>
      <c r="S477" s="91">
        <f t="shared" si="74"/>
        <v>1</v>
      </c>
      <c r="T477" s="91">
        <f t="shared" si="74"/>
        <v>479</v>
      </c>
      <c r="U477" s="92"/>
      <c r="V477" s="92"/>
      <c r="W477" s="92"/>
      <c r="X477" s="92"/>
      <c r="Y477" s="93"/>
      <c r="Z477" s="94"/>
      <c r="AA477" s="94"/>
    </row>
    <row r="478" spans="1:27" ht="30" customHeight="1" x14ac:dyDescent="0.25">
      <c r="A478" s="89">
        <v>21</v>
      </c>
      <c r="B478" s="14" t="s">
        <v>2325</v>
      </c>
      <c r="C478" s="20" t="s">
        <v>2090</v>
      </c>
      <c r="D478" s="98">
        <v>5.3533505504313723</v>
      </c>
      <c r="E478" s="424"/>
      <c r="F478" s="102">
        <v>0.66666666666666663</v>
      </c>
      <c r="G478" s="156">
        <v>18</v>
      </c>
      <c r="H478" s="102">
        <v>0.99930555555555556</v>
      </c>
      <c r="I478" s="156">
        <v>18</v>
      </c>
      <c r="J478" s="102"/>
      <c r="K478" s="172" t="s">
        <v>1872</v>
      </c>
      <c r="L478" s="102"/>
      <c r="M478" s="14" t="s">
        <v>2311</v>
      </c>
      <c r="N478" s="126">
        <f t="shared" si="66"/>
        <v>479</v>
      </c>
      <c r="O478" s="89">
        <v>2</v>
      </c>
      <c r="P478" s="156">
        <f t="shared" si="67"/>
        <v>958</v>
      </c>
      <c r="Q478" s="89">
        <v>2</v>
      </c>
      <c r="R478" s="101" t="s">
        <v>2449</v>
      </c>
      <c r="S478" s="91">
        <f t="shared" si="74"/>
        <v>2</v>
      </c>
      <c r="T478" s="91">
        <f t="shared" si="74"/>
        <v>958</v>
      </c>
      <c r="U478" s="92"/>
      <c r="V478" s="92"/>
      <c r="W478" s="92"/>
      <c r="X478" s="92"/>
      <c r="Y478" s="93"/>
      <c r="Z478" s="94"/>
      <c r="AA478" s="94"/>
    </row>
    <row r="479" spans="1:27" ht="60" x14ac:dyDescent="0.25">
      <c r="A479" s="89">
        <v>22</v>
      </c>
      <c r="B479" s="14" t="s">
        <v>2389</v>
      </c>
      <c r="C479" s="20" t="s">
        <v>2091</v>
      </c>
      <c r="D479" s="98">
        <v>5.9408201987833342</v>
      </c>
      <c r="E479" s="424"/>
      <c r="F479" s="102"/>
      <c r="G479" s="156"/>
      <c r="H479" s="102"/>
      <c r="I479" s="156"/>
      <c r="J479" s="102"/>
      <c r="K479" s="172" t="s">
        <v>1872</v>
      </c>
      <c r="L479" s="102"/>
      <c r="M479" s="14" t="s">
        <v>2205</v>
      </c>
      <c r="N479" s="126">
        <f t="shared" si="66"/>
        <v>0</v>
      </c>
      <c r="O479" s="89">
        <v>0</v>
      </c>
      <c r="P479" s="156">
        <f t="shared" si="67"/>
        <v>0</v>
      </c>
      <c r="Q479" s="89">
        <v>2</v>
      </c>
      <c r="R479" s="101" t="s">
        <v>2443</v>
      </c>
      <c r="S479" s="91">
        <f t="shared" si="74"/>
        <v>0</v>
      </c>
      <c r="T479" s="91">
        <f t="shared" si="74"/>
        <v>0</v>
      </c>
      <c r="U479" s="92"/>
      <c r="V479" s="92"/>
      <c r="W479" s="92"/>
      <c r="X479" s="92"/>
      <c r="Y479" s="93"/>
      <c r="Z479" s="94"/>
      <c r="AA479" s="94"/>
    </row>
    <row r="480" spans="1:27" ht="30" customHeight="1" x14ac:dyDescent="0.25">
      <c r="A480" s="89">
        <v>23</v>
      </c>
      <c r="B480" s="14" t="s">
        <v>2381</v>
      </c>
      <c r="C480" s="20" t="s">
        <v>2092</v>
      </c>
      <c r="D480" s="98">
        <v>2.3873020009904762</v>
      </c>
      <c r="E480" s="424"/>
      <c r="F480" s="102">
        <v>0.66666666666666663</v>
      </c>
      <c r="G480" s="156">
        <v>18</v>
      </c>
      <c r="H480" s="102">
        <v>0.29166666666666669</v>
      </c>
      <c r="I480" s="156">
        <v>19</v>
      </c>
      <c r="J480" s="102"/>
      <c r="K480" s="172" t="s">
        <v>1872</v>
      </c>
      <c r="L480" s="102"/>
      <c r="M480" s="14" t="s">
        <v>2313</v>
      </c>
      <c r="N480" s="126">
        <f t="shared" si="66"/>
        <v>900</v>
      </c>
      <c r="O480" s="89">
        <v>1</v>
      </c>
      <c r="P480" s="156">
        <f t="shared" si="67"/>
        <v>900</v>
      </c>
      <c r="Q480" s="89">
        <v>2</v>
      </c>
      <c r="R480" s="101" t="s">
        <v>2451</v>
      </c>
      <c r="S480" s="91">
        <f t="shared" si="74"/>
        <v>1</v>
      </c>
      <c r="T480" s="91">
        <f t="shared" si="74"/>
        <v>900</v>
      </c>
      <c r="U480" s="92"/>
      <c r="V480" s="92"/>
      <c r="W480" s="92"/>
      <c r="X480" s="92"/>
      <c r="Y480" s="93"/>
      <c r="Z480" s="94"/>
      <c r="AA480" s="94"/>
    </row>
    <row r="481" spans="1:27" ht="30" customHeight="1" x14ac:dyDescent="0.25">
      <c r="A481" s="89">
        <v>24</v>
      </c>
      <c r="B481" s="14" t="s">
        <v>2327</v>
      </c>
      <c r="C481" s="20" t="s">
        <v>2097</v>
      </c>
      <c r="D481" s="98">
        <v>0.33333333333333326</v>
      </c>
      <c r="E481" s="424"/>
      <c r="F481" s="102">
        <v>0.66666666666666663</v>
      </c>
      <c r="G481" s="156">
        <v>18</v>
      </c>
      <c r="H481" s="102">
        <v>0.99930555555555556</v>
      </c>
      <c r="I481" s="156">
        <v>18</v>
      </c>
      <c r="J481" s="102"/>
      <c r="K481" s="172" t="s">
        <v>1872</v>
      </c>
      <c r="L481" s="102"/>
      <c r="M481" s="14" t="s">
        <v>2096</v>
      </c>
      <c r="N481" s="126">
        <f t="shared" si="66"/>
        <v>479</v>
      </c>
      <c r="O481" s="89">
        <v>1</v>
      </c>
      <c r="P481" s="156">
        <f t="shared" si="67"/>
        <v>479</v>
      </c>
      <c r="Q481" s="89">
        <v>2</v>
      </c>
      <c r="R481" s="101" t="s">
        <v>2452</v>
      </c>
      <c r="S481" s="91">
        <f t="shared" si="74"/>
        <v>1</v>
      </c>
      <c r="T481" s="91">
        <f t="shared" si="74"/>
        <v>479</v>
      </c>
      <c r="U481" s="92"/>
      <c r="V481" s="92"/>
      <c r="W481" s="92"/>
      <c r="X481" s="92"/>
      <c r="Y481" s="93"/>
      <c r="Z481" s="94"/>
      <c r="AA481" s="94"/>
    </row>
    <row r="482" spans="1:27" ht="30" customHeight="1" x14ac:dyDescent="0.25">
      <c r="A482" s="89">
        <v>25</v>
      </c>
      <c r="B482" s="14" t="s">
        <v>2328</v>
      </c>
      <c r="C482" s="20" t="s">
        <v>2098</v>
      </c>
      <c r="D482" s="98">
        <v>3.6666666666666683</v>
      </c>
      <c r="E482" s="424"/>
      <c r="F482" s="102">
        <v>0.66666666666666663</v>
      </c>
      <c r="G482" s="156">
        <v>18</v>
      </c>
      <c r="H482" s="102">
        <v>0.29166666666666669</v>
      </c>
      <c r="I482" s="156">
        <v>19</v>
      </c>
      <c r="J482" s="102"/>
      <c r="K482" s="172" t="s">
        <v>1872</v>
      </c>
      <c r="L482" s="102"/>
      <c r="M482" s="14" t="s">
        <v>1941</v>
      </c>
      <c r="N482" s="126">
        <f t="shared" si="66"/>
        <v>900</v>
      </c>
      <c r="O482" s="89">
        <v>1</v>
      </c>
      <c r="P482" s="156">
        <f t="shared" si="67"/>
        <v>900</v>
      </c>
      <c r="Q482" s="89">
        <v>2</v>
      </c>
      <c r="R482" s="101" t="s">
        <v>2098</v>
      </c>
      <c r="S482" s="91">
        <f t="shared" si="74"/>
        <v>1</v>
      </c>
      <c r="T482" s="91">
        <f t="shared" si="74"/>
        <v>900</v>
      </c>
      <c r="U482" s="92"/>
      <c r="V482" s="92"/>
      <c r="W482" s="92"/>
      <c r="X482" s="92"/>
      <c r="Y482" s="93"/>
      <c r="Z482" s="94"/>
      <c r="AA482" s="94"/>
    </row>
    <row r="483" spans="1:27" s="94" customFormat="1" ht="30.75" customHeight="1" x14ac:dyDescent="0.2">
      <c r="A483" s="255"/>
      <c r="B483" s="506" t="s">
        <v>1865</v>
      </c>
      <c r="C483" s="446"/>
      <c r="D483" s="447">
        <f>SUM(D458:D482)</f>
        <v>115.51268389786054</v>
      </c>
      <c r="E483" s="448"/>
      <c r="F483" s="169"/>
      <c r="G483" s="258"/>
      <c r="H483" s="169"/>
      <c r="I483" s="258"/>
      <c r="J483" s="169"/>
      <c r="K483" s="449"/>
      <c r="L483" s="169"/>
      <c r="M483" s="449"/>
      <c r="N483" s="450"/>
      <c r="O483" s="255"/>
      <c r="P483" s="258"/>
      <c r="Q483" s="255"/>
      <c r="R483" s="90"/>
      <c r="S483" s="91">
        <f t="shared" ref="S483:T483" si="77">O483</f>
        <v>0</v>
      </c>
      <c r="T483" s="91">
        <f t="shared" si="77"/>
        <v>0</v>
      </c>
      <c r="U483" s="91"/>
      <c r="V483" s="91"/>
      <c r="W483" s="91"/>
      <c r="X483" s="91"/>
      <c r="Y483" s="263"/>
    </row>
    <row r="484" spans="1:27" ht="27.75" customHeight="1" x14ac:dyDescent="0.25">
      <c r="A484" s="701" t="s">
        <v>2233</v>
      </c>
      <c r="B484" s="702"/>
      <c r="C484" s="702"/>
      <c r="D484" s="702"/>
      <c r="E484" s="702"/>
      <c r="F484" s="702"/>
      <c r="G484" s="702"/>
      <c r="H484" s="702"/>
      <c r="I484" s="702"/>
      <c r="J484" s="702"/>
      <c r="K484" s="702"/>
      <c r="L484" s="702"/>
      <c r="M484" s="702"/>
      <c r="N484" s="702"/>
      <c r="O484" s="702"/>
      <c r="P484" s="702"/>
      <c r="Q484" s="703"/>
      <c r="S484" s="91"/>
      <c r="T484" s="91"/>
      <c r="U484" s="91"/>
      <c r="V484" s="92"/>
      <c r="W484" s="92"/>
      <c r="X484" s="92"/>
      <c r="Y484" s="93"/>
      <c r="Z484" s="94"/>
      <c r="AA484" s="94"/>
    </row>
    <row r="485" spans="1:27" ht="63" customHeight="1" x14ac:dyDescent="0.25">
      <c r="A485" s="255">
        <v>1</v>
      </c>
      <c r="B485" s="168" t="s">
        <v>147</v>
      </c>
      <c r="C485" s="89" t="s">
        <v>148</v>
      </c>
      <c r="D485" s="89">
        <v>25</v>
      </c>
      <c r="E485" s="169">
        <v>0.47916666666666669</v>
      </c>
      <c r="F485" s="102">
        <v>0.29166666666666669</v>
      </c>
      <c r="G485" s="156">
        <v>19</v>
      </c>
      <c r="H485" s="102">
        <v>4.1666666666666664E-2</v>
      </c>
      <c r="I485" s="156">
        <v>20</v>
      </c>
      <c r="J485" s="168"/>
      <c r="K485" s="165" t="s">
        <v>150</v>
      </c>
      <c r="L485" s="170"/>
      <c r="M485" s="158"/>
      <c r="N485" s="158"/>
      <c r="O485" s="158"/>
      <c r="P485" s="89"/>
      <c r="Q485" s="89"/>
      <c r="S485" s="91"/>
      <c r="T485" s="91"/>
      <c r="U485" s="91"/>
      <c r="V485" s="92"/>
      <c r="W485" s="92"/>
      <c r="X485" s="92"/>
      <c r="Y485" s="93"/>
      <c r="Z485" s="94"/>
      <c r="AA485" s="94"/>
    </row>
    <row r="486" spans="1:27" ht="30.75" customHeight="1" x14ac:dyDescent="0.25">
      <c r="A486" s="255">
        <v>2</v>
      </c>
      <c r="B486" s="698" t="s">
        <v>2152</v>
      </c>
      <c r="C486" s="699"/>
      <c r="D486" s="699"/>
      <c r="E486" s="699"/>
      <c r="F486" s="699"/>
      <c r="G486" s="699"/>
      <c r="H486" s="699"/>
      <c r="I486" s="699"/>
      <c r="J486" s="699"/>
      <c r="K486" s="699"/>
      <c r="L486" s="699"/>
      <c r="M486" s="699"/>
      <c r="N486" s="699"/>
      <c r="O486" s="699"/>
      <c r="P486" s="699"/>
      <c r="Q486" s="700"/>
      <c r="S486" s="91"/>
      <c r="T486" s="91"/>
      <c r="U486" s="91"/>
      <c r="V486" s="92"/>
      <c r="W486" s="92"/>
      <c r="X486" s="92"/>
      <c r="Y486" s="93"/>
      <c r="Z486" s="94"/>
      <c r="AA486" s="94"/>
    </row>
    <row r="487" spans="1:27" ht="27.75" customHeight="1" x14ac:dyDescent="0.25">
      <c r="A487" s="701" t="s">
        <v>2234</v>
      </c>
      <c r="B487" s="702"/>
      <c r="C487" s="702"/>
      <c r="D487" s="702"/>
      <c r="E487" s="702"/>
      <c r="F487" s="702"/>
      <c r="G487" s="702"/>
      <c r="H487" s="702"/>
      <c r="I487" s="702"/>
      <c r="J487" s="702"/>
      <c r="K487" s="702"/>
      <c r="L487" s="702"/>
      <c r="M487" s="702"/>
      <c r="N487" s="702"/>
      <c r="O487" s="702"/>
      <c r="P487" s="702"/>
      <c r="Q487" s="703"/>
      <c r="S487" s="91"/>
      <c r="T487" s="91"/>
      <c r="U487" s="91"/>
      <c r="V487" s="92"/>
      <c r="W487" s="92"/>
      <c r="X487" s="92"/>
      <c r="Y487" s="93"/>
      <c r="Z487" s="94"/>
      <c r="AA487" s="94"/>
    </row>
    <row r="488" spans="1:27" ht="25.5" customHeight="1" x14ac:dyDescent="0.25">
      <c r="A488" s="89">
        <v>1</v>
      </c>
      <c r="B488" s="14" t="s">
        <v>2334</v>
      </c>
      <c r="C488" s="20" t="s">
        <v>60</v>
      </c>
      <c r="D488" s="125">
        <v>2.1896511418666664</v>
      </c>
      <c r="E488" s="424"/>
      <c r="F488" s="102">
        <v>0.3125</v>
      </c>
      <c r="G488" s="156">
        <v>19</v>
      </c>
      <c r="H488" s="102">
        <v>0.5</v>
      </c>
      <c r="I488" s="156">
        <f t="shared" ref="I488:I524" si="78">+G488</f>
        <v>19</v>
      </c>
      <c r="J488" s="451"/>
      <c r="K488" s="172" t="s">
        <v>1872</v>
      </c>
      <c r="L488" s="453"/>
      <c r="M488" s="14" t="s">
        <v>1978</v>
      </c>
      <c r="N488" s="455">
        <f t="shared" ref="N488:N553" si="79">VALUE(DAY(I488)*24*60+VALUE(HOUR(H488)*60+MINUTE(H488)))-SUM(VALUE(DAY(G488)*24*60+VALUE(HOUR(F488)*60+MINUTE(F488))))</f>
        <v>270</v>
      </c>
      <c r="O488" s="193">
        <v>2390</v>
      </c>
      <c r="P488" s="454">
        <f t="shared" ref="P488:P553" si="80">O488*N488</f>
        <v>645300</v>
      </c>
      <c r="Q488" s="89">
        <v>2</v>
      </c>
      <c r="R488" s="89" t="s">
        <v>2454</v>
      </c>
      <c r="S488" s="91">
        <f t="shared" ref="S488:T489" si="81">O488</f>
        <v>2390</v>
      </c>
      <c r="T488" s="91">
        <f t="shared" si="81"/>
        <v>645300</v>
      </c>
      <c r="U488" s="92"/>
      <c r="V488" s="92"/>
      <c r="W488" s="92"/>
      <c r="X488" s="92"/>
      <c r="Y488" s="93"/>
      <c r="Z488" s="94"/>
      <c r="AA488" s="94"/>
    </row>
    <row r="489" spans="1:27" ht="25.5" customHeight="1" x14ac:dyDescent="0.25">
      <c r="A489" s="89">
        <v>2</v>
      </c>
      <c r="B489" s="14" t="s">
        <v>2335</v>
      </c>
      <c r="C489" s="20" t="s">
        <v>60</v>
      </c>
      <c r="D489" s="125">
        <v>0.82177312120000001</v>
      </c>
      <c r="E489" s="424"/>
      <c r="F489" s="102">
        <v>0.3125</v>
      </c>
      <c r="G489" s="156">
        <v>19</v>
      </c>
      <c r="H489" s="102">
        <v>0.5</v>
      </c>
      <c r="I489" s="156">
        <f t="shared" si="78"/>
        <v>19</v>
      </c>
      <c r="J489" s="451"/>
      <c r="K489" s="172" t="s">
        <v>1872</v>
      </c>
      <c r="L489" s="453"/>
      <c r="M489" s="14" t="s">
        <v>1999</v>
      </c>
      <c r="N489" s="455">
        <f t="shared" si="79"/>
        <v>270</v>
      </c>
      <c r="O489" s="193">
        <v>1173</v>
      </c>
      <c r="P489" s="454">
        <f t="shared" si="80"/>
        <v>316710</v>
      </c>
      <c r="Q489" s="89">
        <v>2</v>
      </c>
      <c r="R489" s="89" t="s">
        <v>2455</v>
      </c>
      <c r="S489" s="91">
        <f t="shared" si="81"/>
        <v>1173</v>
      </c>
      <c r="T489" s="91">
        <f t="shared" si="81"/>
        <v>316710</v>
      </c>
      <c r="U489" s="92"/>
      <c r="V489" s="92"/>
      <c r="W489" s="92"/>
      <c r="X489" s="92"/>
      <c r="Y489" s="93"/>
      <c r="Z489" s="94"/>
      <c r="AA489" s="94"/>
    </row>
    <row r="490" spans="1:27" ht="25.5" customHeight="1" x14ac:dyDescent="0.25">
      <c r="A490" s="89">
        <v>3</v>
      </c>
      <c r="B490" s="14" t="s">
        <v>2336</v>
      </c>
      <c r="C490" s="20" t="s">
        <v>60</v>
      </c>
      <c r="D490" s="125">
        <v>1.7034615793600001</v>
      </c>
      <c r="E490" s="424"/>
      <c r="F490" s="102">
        <v>0.3125</v>
      </c>
      <c r="G490" s="156">
        <v>19</v>
      </c>
      <c r="H490" s="102">
        <v>0.5</v>
      </c>
      <c r="I490" s="156">
        <f t="shared" si="78"/>
        <v>19</v>
      </c>
      <c r="J490" s="102"/>
      <c r="K490" s="172" t="s">
        <v>1872</v>
      </c>
      <c r="L490" s="102"/>
      <c r="M490" s="14" t="s">
        <v>2000</v>
      </c>
      <c r="N490" s="126">
        <f t="shared" si="79"/>
        <v>270</v>
      </c>
      <c r="O490" s="89">
        <v>1986</v>
      </c>
      <c r="P490" s="156">
        <f t="shared" si="80"/>
        <v>536220</v>
      </c>
      <c r="Q490" s="89">
        <v>2</v>
      </c>
      <c r="R490" s="89" t="s">
        <v>2456</v>
      </c>
      <c r="S490" s="91">
        <f>O490</f>
        <v>1986</v>
      </c>
      <c r="T490" s="91">
        <f>P490</f>
        <v>536220</v>
      </c>
      <c r="U490" s="92"/>
      <c r="V490" s="92"/>
      <c r="W490" s="92"/>
      <c r="X490" s="92"/>
      <c r="Y490" s="93"/>
      <c r="Z490" s="94"/>
      <c r="AA490" s="94"/>
    </row>
    <row r="491" spans="1:27" ht="25.5" customHeight="1" x14ac:dyDescent="0.25">
      <c r="A491" s="89">
        <v>4</v>
      </c>
      <c r="B491" s="14" t="s">
        <v>2337</v>
      </c>
      <c r="C491" s="20" t="s">
        <v>60</v>
      </c>
      <c r="D491" s="125">
        <v>9.3106160945454537</v>
      </c>
      <c r="E491" s="424"/>
      <c r="F491" s="102">
        <v>0.41666666666666669</v>
      </c>
      <c r="G491" s="156">
        <v>19</v>
      </c>
      <c r="H491" s="102">
        <v>0.625</v>
      </c>
      <c r="I491" s="156">
        <f t="shared" si="78"/>
        <v>19</v>
      </c>
      <c r="J491" s="102"/>
      <c r="K491" s="172" t="s">
        <v>1872</v>
      </c>
      <c r="L491" s="102"/>
      <c r="M491" s="14" t="s">
        <v>2120</v>
      </c>
      <c r="N491" s="126">
        <f t="shared" si="79"/>
        <v>300</v>
      </c>
      <c r="O491" s="89">
        <v>2285</v>
      </c>
      <c r="P491" s="156">
        <f t="shared" si="80"/>
        <v>685500</v>
      </c>
      <c r="Q491" s="89">
        <v>2</v>
      </c>
      <c r="R491" s="89" t="s">
        <v>2457</v>
      </c>
      <c r="S491" s="91">
        <f>O491</f>
        <v>2285</v>
      </c>
      <c r="T491" s="91">
        <f>P491</f>
        <v>685500</v>
      </c>
      <c r="U491" s="92"/>
      <c r="V491" s="92"/>
      <c r="W491" s="92"/>
      <c r="X491" s="92"/>
      <c r="Y491" s="93"/>
      <c r="Z491" s="94"/>
      <c r="AA491" s="94"/>
    </row>
    <row r="492" spans="1:27" ht="70.5" customHeight="1" x14ac:dyDescent="0.25">
      <c r="A492" s="89">
        <v>5</v>
      </c>
      <c r="B492" s="14" t="s">
        <v>2135</v>
      </c>
      <c r="C492" s="20" t="s">
        <v>60</v>
      </c>
      <c r="D492" s="125">
        <v>2.4482230059200001</v>
      </c>
      <c r="E492" s="424"/>
      <c r="F492" s="102">
        <v>0.3125</v>
      </c>
      <c r="G492" s="156">
        <v>19</v>
      </c>
      <c r="H492" s="102">
        <v>0.5</v>
      </c>
      <c r="I492" s="156">
        <f t="shared" si="78"/>
        <v>19</v>
      </c>
      <c r="J492" s="451"/>
      <c r="K492" s="172" t="s">
        <v>1872</v>
      </c>
      <c r="L492" s="453"/>
      <c r="M492" s="14" t="s">
        <v>2183</v>
      </c>
      <c r="N492" s="455">
        <f t="shared" si="79"/>
        <v>270</v>
      </c>
      <c r="O492" s="193">
        <v>0</v>
      </c>
      <c r="P492" s="454">
        <f t="shared" si="80"/>
        <v>0</v>
      </c>
      <c r="Q492" s="89">
        <v>2</v>
      </c>
      <c r="R492" s="89" t="s">
        <v>2458</v>
      </c>
      <c r="S492" s="91">
        <f t="shared" ref="S492:T507" si="82">O492</f>
        <v>0</v>
      </c>
      <c r="T492" s="91">
        <f t="shared" si="82"/>
        <v>0</v>
      </c>
      <c r="U492" s="92"/>
      <c r="V492" s="92"/>
      <c r="W492" s="92"/>
      <c r="X492" s="92"/>
      <c r="Y492" s="93"/>
      <c r="Z492" s="94"/>
      <c r="AA492" s="94"/>
    </row>
    <row r="493" spans="1:27" ht="30" customHeight="1" x14ac:dyDescent="0.25">
      <c r="A493" s="89">
        <v>6</v>
      </c>
      <c r="B493" s="14" t="s">
        <v>2209</v>
      </c>
      <c r="C493" s="20" t="s">
        <v>60</v>
      </c>
      <c r="D493" s="125">
        <v>5.0999999999999996</v>
      </c>
      <c r="E493" s="424"/>
      <c r="F493" s="102">
        <v>0.41666666666666669</v>
      </c>
      <c r="G493" s="156">
        <v>19</v>
      </c>
      <c r="H493" s="102">
        <v>0.66666666666666663</v>
      </c>
      <c r="I493" s="156">
        <f t="shared" si="78"/>
        <v>19</v>
      </c>
      <c r="J493" s="102"/>
      <c r="K493" s="172" t="s">
        <v>1872</v>
      </c>
      <c r="L493" s="102"/>
      <c r="M493" s="14" t="s">
        <v>2183</v>
      </c>
      <c r="N493" s="126">
        <f t="shared" si="79"/>
        <v>360</v>
      </c>
      <c r="O493" s="89">
        <v>0</v>
      </c>
      <c r="P493" s="156">
        <f t="shared" si="80"/>
        <v>0</v>
      </c>
      <c r="Q493" s="89">
        <v>2</v>
      </c>
      <c r="R493" s="89" t="s">
        <v>2459</v>
      </c>
      <c r="S493" s="91">
        <f t="shared" si="82"/>
        <v>0</v>
      </c>
      <c r="T493" s="91">
        <f t="shared" si="82"/>
        <v>0</v>
      </c>
      <c r="U493" s="92"/>
      <c r="V493" s="92"/>
      <c r="W493" s="92"/>
      <c r="X493" s="92"/>
      <c r="Y493" s="93"/>
      <c r="Z493" s="94"/>
      <c r="AA493" s="94"/>
    </row>
    <row r="494" spans="1:27" ht="30" customHeight="1" x14ac:dyDescent="0.25">
      <c r="A494" s="89">
        <v>7</v>
      </c>
      <c r="B494" s="425" t="s">
        <v>2339</v>
      </c>
      <c r="C494" s="474" t="s">
        <v>60</v>
      </c>
      <c r="D494" s="125">
        <v>3.9</v>
      </c>
      <c r="E494" s="424"/>
      <c r="F494" s="102">
        <v>0.41666666666666669</v>
      </c>
      <c r="G494" s="156">
        <v>19</v>
      </c>
      <c r="H494" s="102">
        <v>0.66666666666666663</v>
      </c>
      <c r="I494" s="156">
        <f t="shared" si="78"/>
        <v>19</v>
      </c>
      <c r="J494" s="102"/>
      <c r="K494" s="172" t="s">
        <v>1872</v>
      </c>
      <c r="L494" s="102"/>
      <c r="M494" s="425" t="s">
        <v>2210</v>
      </c>
      <c r="N494" s="126">
        <f t="shared" si="79"/>
        <v>360</v>
      </c>
      <c r="O494" s="89">
        <v>2512</v>
      </c>
      <c r="P494" s="156">
        <f t="shared" si="80"/>
        <v>904320</v>
      </c>
      <c r="Q494" s="89">
        <v>2</v>
      </c>
      <c r="R494" s="89" t="s">
        <v>2460</v>
      </c>
      <c r="S494" s="91">
        <f t="shared" si="82"/>
        <v>2512</v>
      </c>
      <c r="T494" s="91">
        <f t="shared" si="82"/>
        <v>904320</v>
      </c>
      <c r="U494" s="92"/>
      <c r="V494" s="92"/>
      <c r="W494" s="92"/>
      <c r="X494" s="92"/>
      <c r="Y494" s="93"/>
      <c r="Z494" s="94"/>
      <c r="AA494" s="94"/>
    </row>
    <row r="495" spans="1:27" ht="34.5" customHeight="1" x14ac:dyDescent="0.25">
      <c r="A495" s="89">
        <v>8</v>
      </c>
      <c r="B495" s="14" t="s">
        <v>2338</v>
      </c>
      <c r="C495" s="20" t="s">
        <v>2244</v>
      </c>
      <c r="D495" s="125">
        <v>7.9783981440740757</v>
      </c>
      <c r="E495" s="424"/>
      <c r="F495" s="102">
        <v>0.3125</v>
      </c>
      <c r="G495" s="156">
        <v>19</v>
      </c>
      <c r="H495" s="102">
        <v>0.66666666666666663</v>
      </c>
      <c r="I495" s="156">
        <f t="shared" si="78"/>
        <v>19</v>
      </c>
      <c r="J495" s="102"/>
      <c r="K495" s="172" t="s">
        <v>1872</v>
      </c>
      <c r="L495" s="102"/>
      <c r="M495" s="14" t="s">
        <v>2027</v>
      </c>
      <c r="N495" s="126">
        <f t="shared" si="79"/>
        <v>510</v>
      </c>
      <c r="O495" s="89">
        <v>14253</v>
      </c>
      <c r="P495" s="156">
        <f t="shared" si="80"/>
        <v>7269030</v>
      </c>
      <c r="Q495" s="89">
        <v>2</v>
      </c>
      <c r="R495" s="89" t="s">
        <v>2461</v>
      </c>
      <c r="S495" s="91">
        <f t="shared" si="82"/>
        <v>14253</v>
      </c>
      <c r="T495" s="91">
        <f t="shared" si="82"/>
        <v>7269030</v>
      </c>
      <c r="U495" s="92"/>
      <c r="V495" s="92"/>
      <c r="W495" s="92"/>
      <c r="X495" s="92"/>
      <c r="Y495" s="93"/>
      <c r="Z495" s="94"/>
      <c r="AA495" s="94"/>
    </row>
    <row r="496" spans="1:27" ht="34.5" customHeight="1" x14ac:dyDescent="0.25">
      <c r="A496" s="89">
        <v>9</v>
      </c>
      <c r="B496" s="14" t="s">
        <v>2340</v>
      </c>
      <c r="C496" s="20" t="s">
        <v>2023</v>
      </c>
      <c r="D496" s="125">
        <v>12.429947101333333</v>
      </c>
      <c r="E496" s="424"/>
      <c r="F496" s="102">
        <v>0.3125</v>
      </c>
      <c r="G496" s="156">
        <v>19</v>
      </c>
      <c r="H496" s="102">
        <v>0.66666666666666663</v>
      </c>
      <c r="I496" s="156">
        <f t="shared" si="78"/>
        <v>19</v>
      </c>
      <c r="J496" s="102"/>
      <c r="K496" s="172" t="s">
        <v>1872</v>
      </c>
      <c r="L496" s="102"/>
      <c r="M496" s="14" t="s">
        <v>2001</v>
      </c>
      <c r="N496" s="126">
        <f t="shared" si="79"/>
        <v>510</v>
      </c>
      <c r="O496" s="89">
        <v>12799</v>
      </c>
      <c r="P496" s="156">
        <f t="shared" si="80"/>
        <v>6527490</v>
      </c>
      <c r="Q496" s="89">
        <v>2</v>
      </c>
      <c r="R496" s="89" t="s">
        <v>2462</v>
      </c>
      <c r="S496" s="91">
        <f t="shared" si="82"/>
        <v>12799</v>
      </c>
      <c r="T496" s="91">
        <f t="shared" si="82"/>
        <v>6527490</v>
      </c>
      <c r="U496" s="92"/>
      <c r="V496" s="92"/>
      <c r="W496" s="92"/>
      <c r="X496" s="92"/>
      <c r="Y496" s="93"/>
      <c r="Z496" s="94"/>
      <c r="AA496" s="94"/>
    </row>
    <row r="497" spans="1:27" ht="34.5" customHeight="1" x14ac:dyDescent="0.25">
      <c r="A497" s="89">
        <v>10</v>
      </c>
      <c r="B497" s="14" t="s">
        <v>2341</v>
      </c>
      <c r="C497" s="20" t="s">
        <v>1</v>
      </c>
      <c r="D497" s="125">
        <v>2.4809788756078426</v>
      </c>
      <c r="E497" s="424"/>
      <c r="F497" s="102">
        <v>0.3125</v>
      </c>
      <c r="G497" s="156">
        <v>19</v>
      </c>
      <c r="H497" s="102">
        <v>0.66666666666666663</v>
      </c>
      <c r="I497" s="156">
        <f t="shared" si="78"/>
        <v>19</v>
      </c>
      <c r="J497" s="102"/>
      <c r="K497" s="172" t="s">
        <v>1872</v>
      </c>
      <c r="L497" s="102"/>
      <c r="M497" s="14" t="s">
        <v>2003</v>
      </c>
      <c r="N497" s="126">
        <f t="shared" si="79"/>
        <v>510</v>
      </c>
      <c r="O497" s="89">
        <v>4381</v>
      </c>
      <c r="P497" s="156">
        <f t="shared" si="80"/>
        <v>2234310</v>
      </c>
      <c r="Q497" s="89">
        <v>2</v>
      </c>
      <c r="R497" s="474" t="s">
        <v>2463</v>
      </c>
      <c r="S497" s="91">
        <f t="shared" si="82"/>
        <v>4381</v>
      </c>
      <c r="T497" s="91">
        <f t="shared" si="82"/>
        <v>2234310</v>
      </c>
      <c r="U497" s="92"/>
      <c r="V497" s="92"/>
      <c r="W497" s="92"/>
      <c r="X497" s="92"/>
      <c r="Y497" s="93"/>
      <c r="Z497" s="94"/>
      <c r="AA497" s="94"/>
    </row>
    <row r="498" spans="1:27" ht="34.5" customHeight="1" x14ac:dyDescent="0.25">
      <c r="A498" s="89">
        <v>11</v>
      </c>
      <c r="B498" s="14" t="s">
        <v>2342</v>
      </c>
      <c r="C498" s="20" t="s">
        <v>1</v>
      </c>
      <c r="D498" s="125">
        <v>1.0179300155789472</v>
      </c>
      <c r="E498" s="424"/>
      <c r="F498" s="102">
        <v>0.3125</v>
      </c>
      <c r="G498" s="156">
        <v>19</v>
      </c>
      <c r="H498" s="102">
        <v>0.99930555555555556</v>
      </c>
      <c r="I498" s="156">
        <f t="shared" si="78"/>
        <v>19</v>
      </c>
      <c r="J498" s="102"/>
      <c r="K498" s="172" t="s">
        <v>1872</v>
      </c>
      <c r="L498" s="102"/>
      <c r="M498" s="14" t="s">
        <v>1993</v>
      </c>
      <c r="N498" s="126">
        <f t="shared" si="79"/>
        <v>989</v>
      </c>
      <c r="O498" s="89">
        <v>1289</v>
      </c>
      <c r="P498" s="156">
        <f t="shared" si="80"/>
        <v>1274821</v>
      </c>
      <c r="Q498" s="89">
        <v>2</v>
      </c>
      <c r="R498" s="89" t="s">
        <v>2464</v>
      </c>
      <c r="S498" s="91">
        <f t="shared" si="82"/>
        <v>1289</v>
      </c>
      <c r="T498" s="91">
        <f t="shared" si="82"/>
        <v>1274821</v>
      </c>
      <c r="U498" s="92"/>
      <c r="V498" s="92"/>
      <c r="W498" s="92"/>
      <c r="X498" s="92"/>
      <c r="Y498" s="93"/>
      <c r="Z498" s="94"/>
      <c r="AA498" s="94"/>
    </row>
    <row r="499" spans="1:27" ht="34.5" customHeight="1" x14ac:dyDescent="0.25">
      <c r="A499" s="89">
        <v>12</v>
      </c>
      <c r="B499" s="14" t="s">
        <v>2343</v>
      </c>
      <c r="C499" s="20" t="s">
        <v>1</v>
      </c>
      <c r="D499" s="125">
        <v>2.6582022096470586</v>
      </c>
      <c r="E499" s="424"/>
      <c r="F499" s="102">
        <v>0.3125</v>
      </c>
      <c r="G499" s="156">
        <v>19</v>
      </c>
      <c r="H499" s="102">
        <v>0.99930555555555556</v>
      </c>
      <c r="I499" s="156">
        <f t="shared" si="78"/>
        <v>19</v>
      </c>
      <c r="J499" s="102"/>
      <c r="K499" s="172" t="s">
        <v>1872</v>
      </c>
      <c r="L499" s="102"/>
      <c r="M499" s="14" t="s">
        <v>2002</v>
      </c>
      <c r="N499" s="126">
        <f t="shared" si="79"/>
        <v>989</v>
      </c>
      <c r="O499" s="89">
        <v>3105</v>
      </c>
      <c r="P499" s="156">
        <f t="shared" si="80"/>
        <v>3070845</v>
      </c>
      <c r="Q499" s="89">
        <v>2</v>
      </c>
      <c r="R499" s="89" t="s">
        <v>2465</v>
      </c>
      <c r="S499" s="91">
        <f t="shared" si="82"/>
        <v>3105</v>
      </c>
      <c r="T499" s="91">
        <f t="shared" si="82"/>
        <v>3070845</v>
      </c>
      <c r="U499" s="92"/>
      <c r="V499" s="92"/>
      <c r="W499" s="92"/>
      <c r="X499" s="92"/>
      <c r="Y499" s="93"/>
      <c r="Z499" s="94"/>
      <c r="AA499" s="94"/>
    </row>
    <row r="500" spans="1:27" ht="34.5" customHeight="1" x14ac:dyDescent="0.25">
      <c r="A500" s="89">
        <v>13</v>
      </c>
      <c r="B500" s="14" t="s">
        <v>2344</v>
      </c>
      <c r="C500" s="20" t="s">
        <v>1</v>
      </c>
      <c r="D500" s="125">
        <v>2.5837584706666665</v>
      </c>
      <c r="E500" s="424"/>
      <c r="F500" s="102">
        <v>0.3125</v>
      </c>
      <c r="G500" s="156">
        <v>19</v>
      </c>
      <c r="H500" s="102">
        <v>0.5</v>
      </c>
      <c r="I500" s="156">
        <f t="shared" si="78"/>
        <v>19</v>
      </c>
      <c r="J500" s="451"/>
      <c r="K500" s="172" t="s">
        <v>1872</v>
      </c>
      <c r="L500" s="453"/>
      <c r="M500" s="14" t="s">
        <v>2011</v>
      </c>
      <c r="N500" s="455">
        <f t="shared" si="79"/>
        <v>270</v>
      </c>
      <c r="O500" s="193">
        <v>4020</v>
      </c>
      <c r="P500" s="454">
        <f t="shared" si="80"/>
        <v>1085400</v>
      </c>
      <c r="Q500" s="89">
        <v>2</v>
      </c>
      <c r="R500" s="89" t="s">
        <v>2466</v>
      </c>
      <c r="S500" s="91">
        <f t="shared" si="82"/>
        <v>4020</v>
      </c>
      <c r="T500" s="91">
        <f t="shared" si="82"/>
        <v>1085400</v>
      </c>
      <c r="U500" s="92"/>
      <c r="V500" s="92"/>
      <c r="W500" s="92"/>
      <c r="X500" s="92"/>
      <c r="Y500" s="93"/>
      <c r="Z500" s="94"/>
      <c r="AA500" s="94"/>
    </row>
    <row r="501" spans="1:27" ht="34.5" customHeight="1" x14ac:dyDescent="0.25">
      <c r="A501" s="89">
        <v>14</v>
      </c>
      <c r="B501" s="14" t="s">
        <v>2345</v>
      </c>
      <c r="C501" s="20" t="s">
        <v>1</v>
      </c>
      <c r="D501" s="125">
        <v>2.3853535352982456</v>
      </c>
      <c r="E501" s="424"/>
      <c r="F501" s="102">
        <v>0.29166666666666669</v>
      </c>
      <c r="G501" s="156">
        <v>19</v>
      </c>
      <c r="H501" s="102">
        <v>0.66666666666666663</v>
      </c>
      <c r="I501" s="156">
        <f t="shared" si="78"/>
        <v>19</v>
      </c>
      <c r="J501" s="102"/>
      <c r="K501" s="172" t="s">
        <v>1872</v>
      </c>
      <c r="L501" s="102"/>
      <c r="M501" s="14" t="s">
        <v>2035</v>
      </c>
      <c r="N501" s="126">
        <f t="shared" si="79"/>
        <v>540</v>
      </c>
      <c r="O501" s="89">
        <v>2650</v>
      </c>
      <c r="P501" s="156">
        <f t="shared" si="80"/>
        <v>1431000</v>
      </c>
      <c r="Q501" s="89">
        <v>2</v>
      </c>
      <c r="R501" s="89" t="s">
        <v>2467</v>
      </c>
      <c r="S501" s="91">
        <f t="shared" si="82"/>
        <v>2650</v>
      </c>
      <c r="T501" s="91">
        <f t="shared" si="82"/>
        <v>1431000</v>
      </c>
      <c r="U501" s="92"/>
      <c r="V501" s="92"/>
      <c r="W501" s="92"/>
      <c r="X501" s="92"/>
      <c r="Y501" s="93"/>
      <c r="Z501" s="94"/>
      <c r="AA501" s="94"/>
    </row>
    <row r="502" spans="1:27" ht="34.5" customHeight="1" x14ac:dyDescent="0.25">
      <c r="A502" s="89">
        <v>15</v>
      </c>
      <c r="B502" s="14" t="s">
        <v>2346</v>
      </c>
      <c r="C502" s="20" t="s">
        <v>2024</v>
      </c>
      <c r="D502" s="125">
        <v>4.7281214374117653</v>
      </c>
      <c r="E502" s="424"/>
      <c r="F502" s="102">
        <v>0.29166666666666669</v>
      </c>
      <c r="G502" s="156">
        <v>19</v>
      </c>
      <c r="H502" s="102">
        <v>0.66666666666666663</v>
      </c>
      <c r="I502" s="156">
        <f t="shared" si="78"/>
        <v>19</v>
      </c>
      <c r="J502" s="102"/>
      <c r="K502" s="172" t="s">
        <v>1872</v>
      </c>
      <c r="L502" s="102"/>
      <c r="M502" s="14" t="s">
        <v>2013</v>
      </c>
      <c r="N502" s="126">
        <f t="shared" si="79"/>
        <v>540</v>
      </c>
      <c r="O502" s="89">
        <v>7753</v>
      </c>
      <c r="P502" s="156">
        <f t="shared" si="80"/>
        <v>4186620</v>
      </c>
      <c r="Q502" s="89">
        <v>2</v>
      </c>
      <c r="R502" s="89" t="s">
        <v>2468</v>
      </c>
      <c r="S502" s="91">
        <f t="shared" si="82"/>
        <v>7753</v>
      </c>
      <c r="T502" s="91">
        <f t="shared" si="82"/>
        <v>4186620</v>
      </c>
      <c r="U502" s="92"/>
      <c r="V502" s="92"/>
      <c r="W502" s="92"/>
      <c r="X502" s="92"/>
      <c r="Y502" s="93"/>
      <c r="Z502" s="94"/>
      <c r="AA502" s="94"/>
    </row>
    <row r="503" spans="1:27" ht="34.5" customHeight="1" x14ac:dyDescent="0.25">
      <c r="A503" s="89">
        <v>16</v>
      </c>
      <c r="B503" s="14" t="s">
        <v>2347</v>
      </c>
      <c r="C503" s="20" t="s">
        <v>2025</v>
      </c>
      <c r="D503" s="125">
        <v>9.5147133163294093</v>
      </c>
      <c r="E503" s="424"/>
      <c r="F503" s="102">
        <v>0.29166666666666669</v>
      </c>
      <c r="G503" s="156">
        <v>19</v>
      </c>
      <c r="H503" s="102">
        <v>0.66666666666666663</v>
      </c>
      <c r="I503" s="156">
        <f t="shared" si="78"/>
        <v>19</v>
      </c>
      <c r="J503" s="102"/>
      <c r="K503" s="172" t="s">
        <v>1872</v>
      </c>
      <c r="L503" s="102"/>
      <c r="M503" s="14" t="s">
        <v>2015</v>
      </c>
      <c r="N503" s="126">
        <f t="shared" si="79"/>
        <v>540</v>
      </c>
      <c r="O503" s="89">
        <v>10483</v>
      </c>
      <c r="P503" s="156">
        <f t="shared" si="80"/>
        <v>5660820</v>
      </c>
      <c r="Q503" s="89">
        <v>2</v>
      </c>
      <c r="R503" s="89" t="s">
        <v>2469</v>
      </c>
      <c r="S503" s="91">
        <f t="shared" si="82"/>
        <v>10483</v>
      </c>
      <c r="T503" s="91">
        <f t="shared" si="82"/>
        <v>5660820</v>
      </c>
      <c r="U503" s="92"/>
      <c r="V503" s="92"/>
      <c r="W503" s="92"/>
      <c r="X503" s="92"/>
      <c r="Y503" s="93"/>
      <c r="Z503" s="94"/>
      <c r="AA503" s="94"/>
    </row>
    <row r="504" spans="1:27" ht="34.5" customHeight="1" x14ac:dyDescent="0.25">
      <c r="A504" s="89">
        <v>17</v>
      </c>
      <c r="B504" s="14" t="s">
        <v>2348</v>
      </c>
      <c r="C504" s="20" t="s">
        <v>2245</v>
      </c>
      <c r="D504" s="125">
        <v>4.9491938225925933</v>
      </c>
      <c r="E504" s="424"/>
      <c r="F504" s="102">
        <v>0.29166666666666669</v>
      </c>
      <c r="G504" s="156">
        <v>19</v>
      </c>
      <c r="H504" s="102">
        <v>0.66666666666666663</v>
      </c>
      <c r="I504" s="156">
        <f t="shared" si="78"/>
        <v>19</v>
      </c>
      <c r="J504" s="102"/>
      <c r="K504" s="172" t="s">
        <v>1872</v>
      </c>
      <c r="L504" s="102"/>
      <c r="M504" s="14" t="s">
        <v>2004</v>
      </c>
      <c r="N504" s="126">
        <f t="shared" si="79"/>
        <v>540</v>
      </c>
      <c r="O504" s="89">
        <v>2150</v>
      </c>
      <c r="P504" s="156">
        <f t="shared" si="80"/>
        <v>1161000</v>
      </c>
      <c r="Q504" s="89">
        <v>2</v>
      </c>
      <c r="R504" s="89" t="s">
        <v>2470</v>
      </c>
      <c r="S504" s="91">
        <f t="shared" si="82"/>
        <v>2150</v>
      </c>
      <c r="T504" s="91">
        <f t="shared" si="82"/>
        <v>1161000</v>
      </c>
      <c r="U504" s="92"/>
      <c r="V504" s="92"/>
      <c r="W504" s="92"/>
      <c r="X504" s="92"/>
      <c r="Y504" s="93"/>
      <c r="Z504" s="94"/>
      <c r="AA504" s="94"/>
    </row>
    <row r="505" spans="1:27" ht="34.5" customHeight="1" x14ac:dyDescent="0.25">
      <c r="A505" s="89">
        <v>18</v>
      </c>
      <c r="B505" s="14" t="s">
        <v>2349</v>
      </c>
      <c r="C505" s="20" t="s">
        <v>59</v>
      </c>
      <c r="D505" s="125">
        <v>1.0839802199215682</v>
      </c>
      <c r="E505" s="424"/>
      <c r="F505" s="102">
        <v>0.29166666666666669</v>
      </c>
      <c r="G505" s="156">
        <v>19</v>
      </c>
      <c r="H505" s="102">
        <v>0.66666666666666663</v>
      </c>
      <c r="I505" s="156">
        <f t="shared" si="78"/>
        <v>19</v>
      </c>
      <c r="J505" s="102"/>
      <c r="K505" s="172" t="s">
        <v>1872</v>
      </c>
      <c r="L505" s="102"/>
      <c r="M505" s="14" t="s">
        <v>2006</v>
      </c>
      <c r="N505" s="126">
        <f t="shared" si="79"/>
        <v>540</v>
      </c>
      <c r="O505" s="89">
        <v>1272</v>
      </c>
      <c r="P505" s="156">
        <f t="shared" si="80"/>
        <v>686880</v>
      </c>
      <c r="Q505" s="89">
        <v>2</v>
      </c>
      <c r="R505" s="89" t="s">
        <v>2471</v>
      </c>
      <c r="S505" s="91">
        <f t="shared" si="82"/>
        <v>1272</v>
      </c>
      <c r="T505" s="91">
        <f t="shared" si="82"/>
        <v>686880</v>
      </c>
      <c r="U505" s="92"/>
      <c r="V505" s="92"/>
      <c r="W505" s="92"/>
      <c r="X505" s="92"/>
      <c r="Y505" s="93"/>
      <c r="Z505" s="94"/>
      <c r="AA505" s="94"/>
    </row>
    <row r="506" spans="1:27" ht="34.5" customHeight="1" x14ac:dyDescent="0.25">
      <c r="A506" s="89">
        <v>19</v>
      </c>
      <c r="B506" s="14" t="s">
        <v>2350</v>
      </c>
      <c r="C506" s="20" t="s">
        <v>2246</v>
      </c>
      <c r="D506" s="125">
        <v>2.5748993896470584</v>
      </c>
      <c r="E506" s="424"/>
      <c r="F506" s="102">
        <v>0.29166666666666669</v>
      </c>
      <c r="G506" s="156">
        <v>19</v>
      </c>
      <c r="H506" s="102">
        <v>0.66666666666666663</v>
      </c>
      <c r="I506" s="156">
        <f t="shared" si="78"/>
        <v>19</v>
      </c>
      <c r="J506" s="102"/>
      <c r="K506" s="172" t="s">
        <v>1872</v>
      </c>
      <c r="L506" s="102"/>
      <c r="M506" s="14" t="s">
        <v>2007</v>
      </c>
      <c r="N506" s="126">
        <f t="shared" si="79"/>
        <v>540</v>
      </c>
      <c r="O506" s="89">
        <v>1576</v>
      </c>
      <c r="P506" s="156">
        <f t="shared" si="80"/>
        <v>851040</v>
      </c>
      <c r="Q506" s="89">
        <v>2</v>
      </c>
      <c r="R506" s="89" t="s">
        <v>2472</v>
      </c>
      <c r="S506" s="91">
        <f t="shared" si="82"/>
        <v>1576</v>
      </c>
      <c r="T506" s="91">
        <f t="shared" si="82"/>
        <v>851040</v>
      </c>
      <c r="U506" s="92"/>
      <c r="V506" s="92"/>
      <c r="W506" s="92"/>
      <c r="X506" s="92"/>
      <c r="Y506" s="93"/>
      <c r="Z506" s="94"/>
      <c r="AA506" s="94"/>
    </row>
    <row r="507" spans="1:27" ht="30" customHeight="1" x14ac:dyDescent="0.25">
      <c r="A507" s="89">
        <v>20</v>
      </c>
      <c r="B507" s="14" t="s">
        <v>2351</v>
      </c>
      <c r="C507" s="20" t="s">
        <v>2247</v>
      </c>
      <c r="D507" s="125">
        <v>8.2706980311578935</v>
      </c>
      <c r="E507" s="424"/>
      <c r="F507" s="102">
        <v>0.29166666666666669</v>
      </c>
      <c r="G507" s="156">
        <v>19</v>
      </c>
      <c r="H507" s="102">
        <v>0.66666666666666663</v>
      </c>
      <c r="I507" s="156">
        <f t="shared" si="78"/>
        <v>19</v>
      </c>
      <c r="J507" s="102"/>
      <c r="K507" s="172" t="s">
        <v>1872</v>
      </c>
      <c r="L507" s="102"/>
      <c r="M507" s="14" t="s">
        <v>2028</v>
      </c>
      <c r="N507" s="126">
        <f t="shared" si="79"/>
        <v>540</v>
      </c>
      <c r="O507" s="89">
        <v>5218</v>
      </c>
      <c r="P507" s="156">
        <f t="shared" si="80"/>
        <v>2817720</v>
      </c>
      <c r="Q507" s="89">
        <v>2</v>
      </c>
      <c r="R507" s="89" t="s">
        <v>2473</v>
      </c>
      <c r="S507" s="91">
        <f t="shared" si="82"/>
        <v>5218</v>
      </c>
      <c r="T507" s="91">
        <f t="shared" si="82"/>
        <v>2817720</v>
      </c>
      <c r="U507" s="92"/>
      <c r="V507" s="92"/>
      <c r="W507" s="92"/>
      <c r="X507" s="92"/>
      <c r="Y507" s="93"/>
      <c r="Z507" s="94"/>
      <c r="AA507" s="94"/>
    </row>
    <row r="508" spans="1:27" ht="30" customHeight="1" x14ac:dyDescent="0.25">
      <c r="A508" s="89">
        <v>21</v>
      </c>
      <c r="B508" s="425" t="s">
        <v>2329</v>
      </c>
      <c r="C508" s="474" t="s">
        <v>59</v>
      </c>
      <c r="D508" s="427">
        <v>2.5</v>
      </c>
      <c r="E508" s="424"/>
      <c r="F508" s="102">
        <v>0.29166666666666669</v>
      </c>
      <c r="G508" s="156">
        <v>19</v>
      </c>
      <c r="H508" s="102">
        <v>0.66666666666666663</v>
      </c>
      <c r="I508" s="156">
        <f t="shared" si="78"/>
        <v>19</v>
      </c>
      <c r="J508" s="102"/>
      <c r="K508" s="172" t="s">
        <v>1872</v>
      </c>
      <c r="L508" s="102"/>
      <c r="M508" s="14" t="s">
        <v>2330</v>
      </c>
      <c r="N508" s="126">
        <f t="shared" si="79"/>
        <v>540</v>
      </c>
      <c r="O508" s="89">
        <v>5369</v>
      </c>
      <c r="P508" s="156">
        <f t="shared" si="80"/>
        <v>2899260</v>
      </c>
      <c r="Q508" s="89">
        <v>2</v>
      </c>
      <c r="R508" s="89" t="s">
        <v>2474</v>
      </c>
      <c r="S508" s="91">
        <f t="shared" ref="S508:T531" si="83">O508</f>
        <v>5369</v>
      </c>
      <c r="T508" s="91">
        <f t="shared" si="83"/>
        <v>2899260</v>
      </c>
      <c r="U508" s="92"/>
      <c r="V508" s="92"/>
      <c r="W508" s="92"/>
      <c r="X508" s="92"/>
      <c r="Y508" s="93"/>
      <c r="Z508" s="94"/>
      <c r="AA508" s="94"/>
    </row>
    <row r="509" spans="1:27" ht="30" customHeight="1" x14ac:dyDescent="0.25">
      <c r="A509" s="89">
        <v>22</v>
      </c>
      <c r="B509" s="14" t="s">
        <v>2352</v>
      </c>
      <c r="C509" s="20" t="s">
        <v>2248</v>
      </c>
      <c r="D509" s="125">
        <v>11.698567966807017</v>
      </c>
      <c r="E509" s="424"/>
      <c r="F509" s="102">
        <v>0.29166666666666669</v>
      </c>
      <c r="G509" s="156">
        <v>19</v>
      </c>
      <c r="H509" s="102">
        <v>0.66666666666666663</v>
      </c>
      <c r="I509" s="156">
        <f t="shared" si="78"/>
        <v>19</v>
      </c>
      <c r="J509" s="102"/>
      <c r="K509" s="172" t="s">
        <v>1872</v>
      </c>
      <c r="L509" s="102"/>
      <c r="M509" s="14" t="s">
        <v>2036</v>
      </c>
      <c r="N509" s="126">
        <f t="shared" si="79"/>
        <v>540</v>
      </c>
      <c r="O509" s="89">
        <v>11762</v>
      </c>
      <c r="P509" s="156">
        <f t="shared" si="80"/>
        <v>6351480</v>
      </c>
      <c r="Q509" s="89">
        <v>2</v>
      </c>
      <c r="R509" s="89" t="s">
        <v>2475</v>
      </c>
      <c r="S509" s="91">
        <f t="shared" si="83"/>
        <v>11762</v>
      </c>
      <c r="T509" s="91">
        <f t="shared" si="83"/>
        <v>6351480</v>
      </c>
      <c r="U509" s="92"/>
      <c r="V509" s="92"/>
      <c r="W509" s="92"/>
      <c r="X509" s="92"/>
      <c r="Y509" s="93"/>
      <c r="Z509" s="94"/>
      <c r="AA509" s="94"/>
    </row>
    <row r="510" spans="1:27" ht="30" customHeight="1" x14ac:dyDescent="0.25">
      <c r="A510" s="89">
        <v>23</v>
      </c>
      <c r="B510" s="14" t="s">
        <v>2353</v>
      </c>
      <c r="C510" s="20" t="s">
        <v>64</v>
      </c>
      <c r="D510" s="125">
        <v>2.3308162893052629</v>
      </c>
      <c r="E510" s="424"/>
      <c r="F510" s="102">
        <v>0.29166666666666669</v>
      </c>
      <c r="G510" s="156">
        <v>19</v>
      </c>
      <c r="H510" s="102">
        <v>0.66666666666666663</v>
      </c>
      <c r="I510" s="156">
        <f t="shared" si="78"/>
        <v>19</v>
      </c>
      <c r="J510" s="102"/>
      <c r="K510" s="172" t="s">
        <v>1872</v>
      </c>
      <c r="L510" s="102"/>
      <c r="M510" s="14" t="s">
        <v>2037</v>
      </c>
      <c r="N510" s="126">
        <f t="shared" si="79"/>
        <v>540</v>
      </c>
      <c r="O510" s="89">
        <v>4363</v>
      </c>
      <c r="P510" s="156">
        <f t="shared" si="80"/>
        <v>2356020</v>
      </c>
      <c r="Q510" s="89">
        <v>2</v>
      </c>
      <c r="R510" s="89" t="s">
        <v>2476</v>
      </c>
      <c r="S510" s="91">
        <f t="shared" si="83"/>
        <v>4363</v>
      </c>
      <c r="T510" s="91">
        <f t="shared" si="83"/>
        <v>2356020</v>
      </c>
      <c r="U510" s="92"/>
      <c r="V510" s="92"/>
      <c r="W510" s="92"/>
      <c r="X510" s="92"/>
      <c r="Y510" s="93"/>
      <c r="Z510" s="94"/>
      <c r="AA510" s="94"/>
    </row>
    <row r="511" spans="1:27" ht="30" customHeight="1" x14ac:dyDescent="0.25">
      <c r="A511" s="89">
        <v>24</v>
      </c>
      <c r="B511" s="14" t="s">
        <v>2354</v>
      </c>
      <c r="C511" s="20" t="s">
        <v>64</v>
      </c>
      <c r="D511" s="125">
        <v>7.6648066506947359</v>
      </c>
      <c r="E511" s="424"/>
      <c r="F511" s="102">
        <v>0.29166666666666669</v>
      </c>
      <c r="G511" s="156">
        <v>19</v>
      </c>
      <c r="H511" s="102">
        <v>0.66666666666666663</v>
      </c>
      <c r="I511" s="156">
        <f t="shared" si="78"/>
        <v>19</v>
      </c>
      <c r="J511" s="102"/>
      <c r="K511" s="172" t="s">
        <v>1872</v>
      </c>
      <c r="L511" s="102"/>
      <c r="M511" s="14" t="s">
        <v>2038</v>
      </c>
      <c r="N511" s="126">
        <f t="shared" si="79"/>
        <v>540</v>
      </c>
      <c r="O511" s="89">
        <v>6792</v>
      </c>
      <c r="P511" s="156">
        <f t="shared" si="80"/>
        <v>3667680</v>
      </c>
      <c r="Q511" s="89">
        <v>2</v>
      </c>
      <c r="R511" s="89" t="s">
        <v>2477</v>
      </c>
      <c r="S511" s="91">
        <f t="shared" si="83"/>
        <v>6792</v>
      </c>
      <c r="T511" s="91">
        <f t="shared" si="83"/>
        <v>3667680</v>
      </c>
      <c r="U511" s="92"/>
      <c r="V511" s="92"/>
      <c r="W511" s="92"/>
      <c r="X511" s="92"/>
      <c r="Y511" s="93"/>
      <c r="Z511" s="94"/>
      <c r="AA511" s="94"/>
    </row>
    <row r="512" spans="1:27" ht="30" customHeight="1" x14ac:dyDescent="0.25">
      <c r="A512" s="89">
        <v>25</v>
      </c>
      <c r="B512" s="14" t="s">
        <v>2355</v>
      </c>
      <c r="C512" s="20" t="s">
        <v>2249</v>
      </c>
      <c r="D512" s="125">
        <v>2.3296000541176469</v>
      </c>
      <c r="E512" s="424"/>
      <c r="F512" s="102">
        <v>0.29166666666666669</v>
      </c>
      <c r="G512" s="156">
        <v>19</v>
      </c>
      <c r="H512" s="102">
        <v>0.66666666666666663</v>
      </c>
      <c r="I512" s="156">
        <f t="shared" si="78"/>
        <v>19</v>
      </c>
      <c r="J512" s="102"/>
      <c r="K512" s="172" t="s">
        <v>1872</v>
      </c>
      <c r="L512" s="102"/>
      <c r="M512" s="14" t="s">
        <v>2009</v>
      </c>
      <c r="N512" s="126">
        <f t="shared" si="79"/>
        <v>540</v>
      </c>
      <c r="O512" s="89">
        <v>3025</v>
      </c>
      <c r="P512" s="156">
        <f t="shared" si="80"/>
        <v>1633500</v>
      </c>
      <c r="Q512" s="89">
        <v>2</v>
      </c>
      <c r="R512" s="89" t="s">
        <v>2478</v>
      </c>
      <c r="S512" s="91">
        <f t="shared" si="83"/>
        <v>3025</v>
      </c>
      <c r="T512" s="91">
        <f t="shared" si="83"/>
        <v>1633500</v>
      </c>
      <c r="U512" s="92"/>
      <c r="V512" s="92"/>
      <c r="W512" s="92"/>
      <c r="X512" s="92"/>
      <c r="Y512" s="93"/>
      <c r="Z512" s="94"/>
      <c r="AA512" s="94"/>
    </row>
    <row r="513" spans="1:27" ht="30" customHeight="1" x14ac:dyDescent="0.25">
      <c r="A513" s="89">
        <v>26</v>
      </c>
      <c r="B513" s="14" t="s">
        <v>2356</v>
      </c>
      <c r="C513" s="20" t="s">
        <v>28</v>
      </c>
      <c r="D513" s="125">
        <v>6.9912553849824581</v>
      </c>
      <c r="E513" s="424"/>
      <c r="F513" s="102">
        <v>0.29166666666666669</v>
      </c>
      <c r="G513" s="156">
        <v>19</v>
      </c>
      <c r="H513" s="102">
        <v>0.66666666666666663</v>
      </c>
      <c r="I513" s="156">
        <f t="shared" si="78"/>
        <v>19</v>
      </c>
      <c r="J513" s="102"/>
      <c r="K513" s="172" t="s">
        <v>1872</v>
      </c>
      <c r="L513" s="102"/>
      <c r="M513" s="14" t="s">
        <v>2030</v>
      </c>
      <c r="N513" s="126">
        <f t="shared" si="79"/>
        <v>540</v>
      </c>
      <c r="O513" s="89">
        <v>13850</v>
      </c>
      <c r="P513" s="156">
        <f t="shared" si="80"/>
        <v>7479000</v>
      </c>
      <c r="Q513" s="89">
        <v>2</v>
      </c>
      <c r="R513" s="89" t="s">
        <v>2479</v>
      </c>
      <c r="S513" s="91">
        <f t="shared" si="83"/>
        <v>13850</v>
      </c>
      <c r="T513" s="91">
        <f t="shared" si="83"/>
        <v>7479000</v>
      </c>
      <c r="U513" s="92"/>
      <c r="V513" s="92"/>
      <c r="W513" s="92"/>
      <c r="X513" s="92"/>
      <c r="Y513" s="93"/>
      <c r="Z513" s="94"/>
      <c r="AA513" s="94"/>
    </row>
    <row r="514" spans="1:27" ht="30" customHeight="1" x14ac:dyDescent="0.25">
      <c r="A514" s="89">
        <v>27</v>
      </c>
      <c r="B514" s="14" t="s">
        <v>2357</v>
      </c>
      <c r="C514" s="20" t="s">
        <v>28</v>
      </c>
      <c r="D514" s="125">
        <v>0.75835198533333326</v>
      </c>
      <c r="E514" s="424"/>
      <c r="F514" s="102">
        <v>0.29166666666666669</v>
      </c>
      <c r="G514" s="156">
        <v>19</v>
      </c>
      <c r="H514" s="102">
        <v>0.66666666666666663</v>
      </c>
      <c r="I514" s="156">
        <f t="shared" si="78"/>
        <v>19</v>
      </c>
      <c r="J514" s="102"/>
      <c r="K514" s="172" t="s">
        <v>1872</v>
      </c>
      <c r="L514" s="102"/>
      <c r="M514" s="14" t="s">
        <v>2031</v>
      </c>
      <c r="N514" s="126">
        <f t="shared" si="79"/>
        <v>540</v>
      </c>
      <c r="O514" s="89">
        <v>706</v>
      </c>
      <c r="P514" s="156">
        <f t="shared" si="80"/>
        <v>381240</v>
      </c>
      <c r="Q514" s="89">
        <v>2</v>
      </c>
      <c r="R514" s="89" t="s">
        <v>2480</v>
      </c>
      <c r="S514" s="91">
        <f t="shared" si="83"/>
        <v>706</v>
      </c>
      <c r="T514" s="91">
        <f t="shared" si="83"/>
        <v>381240</v>
      </c>
      <c r="U514" s="92"/>
      <c r="V514" s="92"/>
      <c r="W514" s="92"/>
      <c r="X514" s="92"/>
      <c r="Y514" s="93"/>
      <c r="Z514" s="94"/>
      <c r="AA514" s="94"/>
    </row>
    <row r="515" spans="1:27" ht="30" customHeight="1" x14ac:dyDescent="0.25">
      <c r="A515" s="89">
        <v>28</v>
      </c>
      <c r="B515" s="14" t="s">
        <v>2358</v>
      </c>
      <c r="C515" s="20" t="s">
        <v>28</v>
      </c>
      <c r="D515" s="125">
        <v>13.681360665754386</v>
      </c>
      <c r="E515" s="424"/>
      <c r="F515" s="102">
        <v>0.29166666666666669</v>
      </c>
      <c r="G515" s="156">
        <v>19</v>
      </c>
      <c r="H515" s="102">
        <v>0.66666666666666663</v>
      </c>
      <c r="I515" s="156">
        <f t="shared" si="78"/>
        <v>19</v>
      </c>
      <c r="J515" s="102"/>
      <c r="K515" s="172" t="s">
        <v>1872</v>
      </c>
      <c r="L515" s="102"/>
      <c r="M515" s="14" t="s">
        <v>2032</v>
      </c>
      <c r="N515" s="126">
        <f t="shared" si="79"/>
        <v>540</v>
      </c>
      <c r="O515" s="89">
        <v>25962</v>
      </c>
      <c r="P515" s="156">
        <f t="shared" si="80"/>
        <v>14019480</v>
      </c>
      <c r="Q515" s="89">
        <v>2</v>
      </c>
      <c r="R515" s="89" t="s">
        <v>2481</v>
      </c>
      <c r="S515" s="91">
        <f t="shared" si="83"/>
        <v>25962</v>
      </c>
      <c r="T515" s="91">
        <f t="shared" si="83"/>
        <v>14019480</v>
      </c>
      <c r="U515" s="92"/>
      <c r="V515" s="92"/>
      <c r="W515" s="92"/>
      <c r="X515" s="92"/>
      <c r="Y515" s="93"/>
      <c r="Z515" s="94"/>
      <c r="AA515" s="94"/>
    </row>
    <row r="516" spans="1:27" ht="30" customHeight="1" x14ac:dyDescent="0.25">
      <c r="A516" s="89">
        <v>29</v>
      </c>
      <c r="B516" s="14" t="s">
        <v>2359</v>
      </c>
      <c r="C516" s="20" t="s">
        <v>28</v>
      </c>
      <c r="D516" s="125">
        <v>2.7257268421052632</v>
      </c>
      <c r="E516" s="424"/>
      <c r="F516" s="102">
        <v>0.29166666666666669</v>
      </c>
      <c r="G516" s="156">
        <v>19</v>
      </c>
      <c r="H516" s="102">
        <v>0.66666666666666663</v>
      </c>
      <c r="I516" s="156">
        <f t="shared" si="78"/>
        <v>19</v>
      </c>
      <c r="J516" s="102"/>
      <c r="K516" s="172" t="s">
        <v>1872</v>
      </c>
      <c r="L516" s="102"/>
      <c r="M516" s="14" t="s">
        <v>2033</v>
      </c>
      <c r="N516" s="126">
        <f t="shared" si="79"/>
        <v>540</v>
      </c>
      <c r="O516" s="89">
        <v>2642</v>
      </c>
      <c r="P516" s="156">
        <f t="shared" si="80"/>
        <v>1426680</v>
      </c>
      <c r="Q516" s="89">
        <v>2</v>
      </c>
      <c r="R516" s="89" t="s">
        <v>2482</v>
      </c>
      <c r="S516" s="91">
        <f t="shared" si="83"/>
        <v>2642</v>
      </c>
      <c r="T516" s="91">
        <f t="shared" si="83"/>
        <v>1426680</v>
      </c>
      <c r="U516" s="92"/>
      <c r="V516" s="92"/>
      <c r="W516" s="92"/>
      <c r="X516" s="92"/>
      <c r="Y516" s="93"/>
      <c r="Z516" s="94"/>
      <c r="AA516" s="94"/>
    </row>
    <row r="517" spans="1:27" ht="30" customHeight="1" x14ac:dyDescent="0.25">
      <c r="A517" s="89">
        <v>30</v>
      </c>
      <c r="B517" s="14" t="s">
        <v>2360</v>
      </c>
      <c r="C517" s="20" t="s">
        <v>168</v>
      </c>
      <c r="D517" s="125">
        <v>4.3311841930105262</v>
      </c>
      <c r="E517" s="424"/>
      <c r="F517" s="102">
        <v>0.29166666666666669</v>
      </c>
      <c r="G517" s="156">
        <v>19</v>
      </c>
      <c r="H517" s="102">
        <v>0.66666666666666663</v>
      </c>
      <c r="I517" s="156">
        <f t="shared" si="78"/>
        <v>19</v>
      </c>
      <c r="J517" s="102"/>
      <c r="K517" s="172" t="s">
        <v>1872</v>
      </c>
      <c r="L517" s="102"/>
      <c r="M517" s="14" t="s">
        <v>2034</v>
      </c>
      <c r="N517" s="126">
        <f t="shared" si="79"/>
        <v>540</v>
      </c>
      <c r="O517" s="89">
        <v>4834</v>
      </c>
      <c r="P517" s="156">
        <f t="shared" si="80"/>
        <v>2610360</v>
      </c>
      <c r="Q517" s="89">
        <v>2</v>
      </c>
      <c r="R517" s="89" t="s">
        <v>2483</v>
      </c>
      <c r="S517" s="91">
        <f t="shared" si="83"/>
        <v>4834</v>
      </c>
      <c r="T517" s="91">
        <f t="shared" si="83"/>
        <v>2610360</v>
      </c>
      <c r="U517" s="92"/>
      <c r="V517" s="92"/>
      <c r="W517" s="92"/>
      <c r="X517" s="92"/>
      <c r="Y517" s="93"/>
      <c r="Z517" s="94"/>
      <c r="AA517" s="94"/>
    </row>
    <row r="518" spans="1:27" ht="30" customHeight="1" x14ac:dyDescent="0.25">
      <c r="A518" s="89">
        <v>31</v>
      </c>
      <c r="B518" s="14" t="s">
        <v>2361</v>
      </c>
      <c r="C518" s="20" t="s">
        <v>61</v>
      </c>
      <c r="D518" s="125">
        <v>1.9233537283137252</v>
      </c>
      <c r="E518" s="424"/>
      <c r="F518" s="102">
        <v>0.29166666666666669</v>
      </c>
      <c r="G518" s="156">
        <v>19</v>
      </c>
      <c r="H518" s="102">
        <v>0.66666666666666663</v>
      </c>
      <c r="I518" s="156">
        <f t="shared" si="78"/>
        <v>19</v>
      </c>
      <c r="J518" s="102"/>
      <c r="K518" s="172" t="s">
        <v>1872</v>
      </c>
      <c r="L518" s="102"/>
      <c r="M518" s="14" t="s">
        <v>2016</v>
      </c>
      <c r="N518" s="126">
        <f t="shared" si="79"/>
        <v>540</v>
      </c>
      <c r="O518" s="89">
        <v>1214</v>
      </c>
      <c r="P518" s="156">
        <f t="shared" si="80"/>
        <v>655560</v>
      </c>
      <c r="Q518" s="89">
        <v>2</v>
      </c>
      <c r="R518" s="89" t="s">
        <v>2484</v>
      </c>
      <c r="S518" s="91">
        <f t="shared" si="83"/>
        <v>1214</v>
      </c>
      <c r="T518" s="91">
        <f t="shared" si="83"/>
        <v>655560</v>
      </c>
      <c r="U518" s="92"/>
      <c r="V518" s="92"/>
      <c r="W518" s="92"/>
      <c r="X518" s="92"/>
      <c r="Y518" s="93"/>
      <c r="Z518" s="94"/>
      <c r="AA518" s="94"/>
    </row>
    <row r="519" spans="1:27" ht="30" customHeight="1" x14ac:dyDescent="0.25">
      <c r="A519" s="89">
        <v>32</v>
      </c>
      <c r="B519" s="14" t="s">
        <v>2362</v>
      </c>
      <c r="C519" s="20" t="s">
        <v>1895</v>
      </c>
      <c r="D519" s="125">
        <v>10.235233959157895</v>
      </c>
      <c r="E519" s="424"/>
      <c r="F519" s="102">
        <v>0.29166666666666669</v>
      </c>
      <c r="G519" s="156">
        <v>19</v>
      </c>
      <c r="H519" s="102">
        <v>0.66666666666666663</v>
      </c>
      <c r="I519" s="156">
        <f t="shared" si="78"/>
        <v>19</v>
      </c>
      <c r="J519" s="102"/>
      <c r="K519" s="172" t="s">
        <v>1872</v>
      </c>
      <c r="L519" s="102"/>
      <c r="M519" s="14" t="s">
        <v>2039</v>
      </c>
      <c r="N519" s="126">
        <f t="shared" si="79"/>
        <v>540</v>
      </c>
      <c r="O519" s="89">
        <v>11842</v>
      </c>
      <c r="P519" s="156">
        <f t="shared" si="80"/>
        <v>6394680</v>
      </c>
      <c r="Q519" s="89">
        <v>2</v>
      </c>
      <c r="R519" s="89" t="s">
        <v>2485</v>
      </c>
      <c r="S519" s="91">
        <f t="shared" si="83"/>
        <v>11842</v>
      </c>
      <c r="T519" s="91">
        <f t="shared" si="83"/>
        <v>6394680</v>
      </c>
      <c r="U519" s="92"/>
      <c r="V519" s="92"/>
      <c r="W519" s="92"/>
      <c r="X519" s="92"/>
      <c r="Y519" s="93"/>
      <c r="Z519" s="94"/>
      <c r="AA519" s="94"/>
    </row>
    <row r="520" spans="1:27" ht="30" customHeight="1" x14ac:dyDescent="0.25">
      <c r="A520" s="89">
        <v>33</v>
      </c>
      <c r="B520" s="14" t="s">
        <v>2364</v>
      </c>
      <c r="C520" s="20" t="s">
        <v>1895</v>
      </c>
      <c r="D520" s="125">
        <v>5.3412607268888888</v>
      </c>
      <c r="E520" s="424"/>
      <c r="F520" s="102">
        <v>0.29166666666666669</v>
      </c>
      <c r="G520" s="156">
        <v>19</v>
      </c>
      <c r="H520" s="102">
        <v>0.66666666666666663</v>
      </c>
      <c r="I520" s="156">
        <f t="shared" si="78"/>
        <v>19</v>
      </c>
      <c r="J520" s="102"/>
      <c r="K520" s="172" t="s">
        <v>1872</v>
      </c>
      <c r="L520" s="102"/>
      <c r="M520" s="14" t="s">
        <v>2017</v>
      </c>
      <c r="N520" s="126">
        <f t="shared" si="79"/>
        <v>540</v>
      </c>
      <c r="O520" s="89">
        <v>6599</v>
      </c>
      <c r="P520" s="156">
        <f t="shared" si="80"/>
        <v>3563460</v>
      </c>
      <c r="Q520" s="89">
        <v>2</v>
      </c>
      <c r="R520" s="89" t="s">
        <v>2486</v>
      </c>
      <c r="S520" s="91">
        <f t="shared" si="83"/>
        <v>6599</v>
      </c>
      <c r="T520" s="91">
        <f t="shared" si="83"/>
        <v>3563460</v>
      </c>
      <c r="U520" s="92"/>
      <c r="V520" s="92"/>
      <c r="W520" s="92"/>
      <c r="X520" s="92"/>
      <c r="Y520" s="93"/>
      <c r="Z520" s="94"/>
      <c r="AA520" s="94"/>
    </row>
    <row r="521" spans="1:27" ht="30" customHeight="1" x14ac:dyDescent="0.25">
      <c r="A521" s="89">
        <v>34</v>
      </c>
      <c r="B521" s="14" t="s">
        <v>2363</v>
      </c>
      <c r="C521" s="20" t="s">
        <v>63</v>
      </c>
      <c r="D521" s="125">
        <v>4.1143849498823544</v>
      </c>
      <c r="E521" s="424"/>
      <c r="F521" s="102">
        <v>0.29166666666666669</v>
      </c>
      <c r="G521" s="156">
        <v>19</v>
      </c>
      <c r="H521" s="102">
        <v>0.66666666666666663</v>
      </c>
      <c r="I521" s="156">
        <f t="shared" si="78"/>
        <v>19</v>
      </c>
      <c r="J521" s="102"/>
      <c r="K521" s="172" t="s">
        <v>1872</v>
      </c>
      <c r="L521" s="102"/>
      <c r="M521" s="14" t="s">
        <v>2018</v>
      </c>
      <c r="N521" s="126">
        <f t="shared" si="79"/>
        <v>540</v>
      </c>
      <c r="O521" s="89">
        <v>7193</v>
      </c>
      <c r="P521" s="156">
        <f t="shared" si="80"/>
        <v>3884220</v>
      </c>
      <c r="Q521" s="89">
        <v>2</v>
      </c>
      <c r="R521" s="89" t="s">
        <v>2487</v>
      </c>
      <c r="S521" s="91">
        <f t="shared" si="83"/>
        <v>7193</v>
      </c>
      <c r="T521" s="91">
        <f t="shared" si="83"/>
        <v>3884220</v>
      </c>
      <c r="U521" s="92"/>
      <c r="V521" s="92"/>
      <c r="W521" s="92"/>
      <c r="X521" s="92"/>
      <c r="Y521" s="93"/>
      <c r="Z521" s="94"/>
      <c r="AA521" s="94"/>
    </row>
    <row r="522" spans="1:27" ht="30" customHeight="1" x14ac:dyDescent="0.25">
      <c r="A522" s="89">
        <v>35</v>
      </c>
      <c r="B522" s="14" t="s">
        <v>2365</v>
      </c>
      <c r="C522" s="20" t="s">
        <v>63</v>
      </c>
      <c r="D522" s="125">
        <v>5.4764140169629627</v>
      </c>
      <c r="E522" s="424"/>
      <c r="F522" s="102">
        <v>0.29166666666666669</v>
      </c>
      <c r="G522" s="156">
        <v>19</v>
      </c>
      <c r="H522" s="102">
        <v>0.66666666666666663</v>
      </c>
      <c r="I522" s="156">
        <f t="shared" si="78"/>
        <v>19</v>
      </c>
      <c r="J522" s="102"/>
      <c r="K522" s="172" t="s">
        <v>1872</v>
      </c>
      <c r="L522" s="102"/>
      <c r="M522" s="14" t="s">
        <v>2019</v>
      </c>
      <c r="N522" s="126">
        <f t="shared" si="79"/>
        <v>540</v>
      </c>
      <c r="O522" s="89">
        <v>11992</v>
      </c>
      <c r="P522" s="156">
        <f t="shared" si="80"/>
        <v>6475680</v>
      </c>
      <c r="Q522" s="89">
        <v>2</v>
      </c>
      <c r="R522" s="89" t="s">
        <v>2488</v>
      </c>
      <c r="S522" s="91">
        <f t="shared" si="83"/>
        <v>11992</v>
      </c>
      <c r="T522" s="91">
        <f t="shared" si="83"/>
        <v>6475680</v>
      </c>
      <c r="U522" s="92"/>
      <c r="V522" s="92"/>
      <c r="W522" s="92"/>
      <c r="X522" s="92"/>
      <c r="Y522" s="93"/>
      <c r="Z522" s="94"/>
      <c r="AA522" s="94"/>
    </row>
    <row r="523" spans="1:27" ht="30" customHeight="1" x14ac:dyDescent="0.25">
      <c r="A523" s="89">
        <v>36</v>
      </c>
      <c r="B523" s="14" t="s">
        <v>2366</v>
      </c>
      <c r="C523" s="20" t="s">
        <v>63</v>
      </c>
      <c r="D523" s="125">
        <v>5.399065466622222</v>
      </c>
      <c r="E523" s="424"/>
      <c r="F523" s="102">
        <v>0.29166666666666669</v>
      </c>
      <c r="G523" s="156">
        <v>19</v>
      </c>
      <c r="H523" s="102">
        <v>0.66666666666666663</v>
      </c>
      <c r="I523" s="156">
        <f t="shared" si="78"/>
        <v>19</v>
      </c>
      <c r="J523" s="102"/>
      <c r="K523" s="172" t="s">
        <v>1872</v>
      </c>
      <c r="L523" s="102"/>
      <c r="M523" s="14" t="s">
        <v>2020</v>
      </c>
      <c r="N523" s="126">
        <f t="shared" si="79"/>
        <v>540</v>
      </c>
      <c r="O523" s="89">
        <v>6868</v>
      </c>
      <c r="P523" s="156">
        <f t="shared" si="80"/>
        <v>3708720</v>
      </c>
      <c r="Q523" s="89">
        <v>2</v>
      </c>
      <c r="R523" s="89" t="s">
        <v>2489</v>
      </c>
      <c r="S523" s="91">
        <f t="shared" si="83"/>
        <v>6868</v>
      </c>
      <c r="T523" s="91">
        <f t="shared" si="83"/>
        <v>3708720</v>
      </c>
      <c r="U523" s="92"/>
      <c r="V523" s="92"/>
      <c r="W523" s="92"/>
      <c r="X523" s="92"/>
      <c r="Y523" s="93"/>
      <c r="Z523" s="94"/>
      <c r="AA523" s="94"/>
    </row>
    <row r="524" spans="1:27" ht="30" customHeight="1" x14ac:dyDescent="0.25">
      <c r="A524" s="89">
        <v>37</v>
      </c>
      <c r="B524" s="14" t="s">
        <v>2367</v>
      </c>
      <c r="C524" s="20" t="s">
        <v>57</v>
      </c>
      <c r="D524" s="125">
        <v>5.6038503434814819</v>
      </c>
      <c r="E524" s="424"/>
      <c r="F524" s="102">
        <v>0.29166666666666669</v>
      </c>
      <c r="G524" s="156">
        <v>19</v>
      </c>
      <c r="H524" s="102">
        <v>0.66666666666666663</v>
      </c>
      <c r="I524" s="156">
        <f t="shared" si="78"/>
        <v>19</v>
      </c>
      <c r="J524" s="102"/>
      <c r="K524" s="172" t="s">
        <v>1872</v>
      </c>
      <c r="L524" s="102"/>
      <c r="M524" s="14" t="s">
        <v>2021</v>
      </c>
      <c r="N524" s="126">
        <f t="shared" si="79"/>
        <v>540</v>
      </c>
      <c r="O524" s="89">
        <v>8080</v>
      </c>
      <c r="P524" s="156">
        <f t="shared" si="80"/>
        <v>4363200</v>
      </c>
      <c r="Q524" s="89">
        <v>2</v>
      </c>
      <c r="R524" s="89" t="s">
        <v>2490</v>
      </c>
      <c r="S524" s="91">
        <f t="shared" si="83"/>
        <v>8080</v>
      </c>
      <c r="T524" s="91">
        <f t="shared" si="83"/>
        <v>4363200</v>
      </c>
      <c r="U524" s="92"/>
      <c r="V524" s="92"/>
      <c r="W524" s="92"/>
      <c r="X524" s="92"/>
      <c r="Y524" s="93"/>
      <c r="Z524" s="94"/>
      <c r="AA524" s="94"/>
    </row>
    <row r="525" spans="1:27" s="94" customFormat="1" ht="30.75" customHeight="1" x14ac:dyDescent="0.2">
      <c r="A525" s="255"/>
      <c r="B525" s="521" t="s">
        <v>1865</v>
      </c>
      <c r="C525" s="446"/>
      <c r="D525" s="519">
        <f>SUM(D488:D524)</f>
        <v>181.23513273557876</v>
      </c>
      <c r="E525" s="448"/>
      <c r="F525" s="169"/>
      <c r="G525" s="258"/>
      <c r="H525" s="169"/>
      <c r="I525" s="258"/>
      <c r="J525" s="169"/>
      <c r="K525" s="449"/>
      <c r="L525" s="169"/>
      <c r="M525" s="449"/>
      <c r="N525" s="450"/>
      <c r="O525" s="255"/>
      <c r="P525" s="258"/>
      <c r="Q525" s="255"/>
      <c r="R525" s="90"/>
      <c r="S525" s="91">
        <f t="shared" si="83"/>
        <v>0</v>
      </c>
      <c r="T525" s="91">
        <f t="shared" si="83"/>
        <v>0</v>
      </c>
      <c r="U525" s="91"/>
      <c r="V525" s="91"/>
      <c r="W525" s="91"/>
      <c r="X525" s="91"/>
      <c r="Y525" s="263"/>
    </row>
    <row r="526" spans="1:27" ht="27.75" customHeight="1" x14ac:dyDescent="0.25">
      <c r="A526" s="701" t="s">
        <v>2391</v>
      </c>
      <c r="B526" s="702"/>
      <c r="C526" s="702"/>
      <c r="D526" s="702"/>
      <c r="E526" s="702"/>
      <c r="F526" s="702"/>
      <c r="G526" s="702"/>
      <c r="H526" s="702"/>
      <c r="I526" s="702"/>
      <c r="J526" s="702"/>
      <c r="K526" s="702"/>
      <c r="L526" s="702"/>
      <c r="M526" s="702"/>
      <c r="N526" s="702"/>
      <c r="O526" s="702"/>
      <c r="P526" s="702"/>
      <c r="Q526" s="703"/>
      <c r="S526" s="91">
        <f t="shared" si="83"/>
        <v>0</v>
      </c>
      <c r="T526" s="91">
        <f t="shared" si="83"/>
        <v>0</v>
      </c>
      <c r="U526" s="91"/>
      <c r="V526" s="92"/>
      <c r="W526" s="92"/>
      <c r="X526" s="92"/>
      <c r="Y526" s="93"/>
      <c r="Z526" s="94"/>
      <c r="AA526" s="94"/>
    </row>
    <row r="527" spans="1:27" ht="34.5" customHeight="1" x14ac:dyDescent="0.25">
      <c r="A527" s="89">
        <v>1</v>
      </c>
      <c r="B527" s="517" t="s">
        <v>2211</v>
      </c>
      <c r="C527" s="89" t="s">
        <v>60</v>
      </c>
      <c r="D527" s="125">
        <v>4.5</v>
      </c>
      <c r="E527" s="424"/>
      <c r="F527" s="102">
        <v>0.66666666666666663</v>
      </c>
      <c r="G527" s="156">
        <v>19</v>
      </c>
      <c r="H527" s="102">
        <v>0.29166666666666669</v>
      </c>
      <c r="I527" s="156">
        <v>20</v>
      </c>
      <c r="J527" s="102"/>
      <c r="K527" s="172" t="s">
        <v>1872</v>
      </c>
      <c r="L527" s="102"/>
      <c r="M527" s="517" t="s">
        <v>2211</v>
      </c>
      <c r="N527" s="126">
        <f t="shared" si="79"/>
        <v>900</v>
      </c>
      <c r="O527" s="89">
        <v>1</v>
      </c>
      <c r="P527" s="156">
        <f t="shared" si="80"/>
        <v>900</v>
      </c>
      <c r="Q527" s="89">
        <v>2</v>
      </c>
      <c r="R527" s="89" t="s">
        <v>2491</v>
      </c>
      <c r="S527" s="91">
        <f t="shared" si="83"/>
        <v>1</v>
      </c>
      <c r="T527" s="91">
        <f t="shared" si="83"/>
        <v>900</v>
      </c>
      <c r="U527" s="92"/>
      <c r="V527" s="92"/>
      <c r="W527" s="92"/>
      <c r="X527" s="92"/>
      <c r="Y527" s="93"/>
      <c r="Z527" s="94"/>
      <c r="AA527" s="94"/>
    </row>
    <row r="528" spans="1:27" ht="30" customHeight="1" x14ac:dyDescent="0.25">
      <c r="A528" s="89">
        <v>2</v>
      </c>
      <c r="B528" s="517" t="s">
        <v>2212</v>
      </c>
      <c r="C528" s="89" t="s">
        <v>60</v>
      </c>
      <c r="D528" s="125">
        <v>0.5</v>
      </c>
      <c r="E528" s="424"/>
      <c r="F528" s="102">
        <v>0.66666666666666663</v>
      </c>
      <c r="G528" s="156">
        <v>19</v>
      </c>
      <c r="H528" s="102">
        <v>0.29166666666666669</v>
      </c>
      <c r="I528" s="156">
        <v>20</v>
      </c>
      <c r="J528" s="102"/>
      <c r="K528" s="172" t="s">
        <v>1872</v>
      </c>
      <c r="L528" s="102"/>
      <c r="M528" s="517" t="s">
        <v>2212</v>
      </c>
      <c r="N528" s="126">
        <f t="shared" si="79"/>
        <v>900</v>
      </c>
      <c r="O528" s="89">
        <v>1</v>
      </c>
      <c r="P528" s="156">
        <f t="shared" si="80"/>
        <v>900</v>
      </c>
      <c r="Q528" s="89">
        <v>2</v>
      </c>
      <c r="R528" s="89" t="s">
        <v>2492</v>
      </c>
      <c r="S528" s="91">
        <f t="shared" si="83"/>
        <v>1</v>
      </c>
      <c r="T528" s="91">
        <f t="shared" si="83"/>
        <v>900</v>
      </c>
      <c r="U528" s="92"/>
      <c r="V528" s="92"/>
      <c r="W528" s="92"/>
      <c r="X528" s="92"/>
      <c r="Y528" s="93"/>
      <c r="Z528" s="94"/>
      <c r="AA528" s="94"/>
    </row>
    <row r="529" spans="1:27" ht="36" customHeight="1" x14ac:dyDescent="0.25">
      <c r="A529" s="89">
        <v>3</v>
      </c>
      <c r="B529" s="517" t="s">
        <v>2213</v>
      </c>
      <c r="C529" s="89" t="s">
        <v>60</v>
      </c>
      <c r="D529" s="125">
        <v>2.5</v>
      </c>
      <c r="E529" s="424"/>
      <c r="F529" s="102">
        <v>0.66666666666666663</v>
      </c>
      <c r="G529" s="156">
        <v>19</v>
      </c>
      <c r="H529" s="102">
        <v>0.29166666666666669</v>
      </c>
      <c r="I529" s="156">
        <v>20</v>
      </c>
      <c r="J529" s="102"/>
      <c r="K529" s="172" t="s">
        <v>1872</v>
      </c>
      <c r="L529" s="102"/>
      <c r="M529" s="517" t="s">
        <v>2213</v>
      </c>
      <c r="N529" s="126">
        <f t="shared" si="79"/>
        <v>900</v>
      </c>
      <c r="O529" s="89">
        <v>1</v>
      </c>
      <c r="P529" s="156">
        <f t="shared" si="80"/>
        <v>900</v>
      </c>
      <c r="Q529" s="89">
        <v>2</v>
      </c>
      <c r="R529" s="89" t="s">
        <v>2493</v>
      </c>
      <c r="S529" s="91">
        <f t="shared" si="83"/>
        <v>1</v>
      </c>
      <c r="T529" s="91">
        <f t="shared" si="83"/>
        <v>900</v>
      </c>
      <c r="U529" s="92"/>
      <c r="V529" s="92"/>
      <c r="W529" s="92"/>
      <c r="X529" s="92"/>
      <c r="Y529" s="93"/>
      <c r="Z529" s="94"/>
      <c r="AA529" s="94"/>
    </row>
    <row r="530" spans="1:27" ht="27" customHeight="1" x14ac:dyDescent="0.25">
      <c r="A530" s="89">
        <v>4</v>
      </c>
      <c r="B530" s="14" t="s">
        <v>2368</v>
      </c>
      <c r="C530" s="89" t="s">
        <v>1</v>
      </c>
      <c r="D530" s="125">
        <v>3.6089521283333332</v>
      </c>
      <c r="E530" s="424"/>
      <c r="F530" s="102">
        <v>0.66666666666666663</v>
      </c>
      <c r="G530" s="156">
        <v>19</v>
      </c>
      <c r="H530" s="102">
        <v>0.99930555555555556</v>
      </c>
      <c r="I530" s="156">
        <v>19</v>
      </c>
      <c r="J530" s="102"/>
      <c r="K530" s="172" t="s">
        <v>1872</v>
      </c>
      <c r="L530" s="102"/>
      <c r="M530" s="165" t="s">
        <v>2012</v>
      </c>
      <c r="N530" s="126">
        <f t="shared" si="79"/>
        <v>479</v>
      </c>
      <c r="O530" s="89">
        <v>2797</v>
      </c>
      <c r="P530" s="156">
        <f t="shared" si="80"/>
        <v>1339763</v>
      </c>
      <c r="Q530" s="89">
        <v>2</v>
      </c>
      <c r="R530" s="89" t="s">
        <v>2494</v>
      </c>
      <c r="S530" s="91">
        <f t="shared" si="83"/>
        <v>2797</v>
      </c>
      <c r="T530" s="91">
        <f t="shared" si="83"/>
        <v>1339763</v>
      </c>
      <c r="U530" s="92"/>
      <c r="V530" s="92"/>
      <c r="W530" s="92"/>
      <c r="X530" s="92"/>
      <c r="Y530" s="93"/>
      <c r="Z530" s="94"/>
      <c r="AA530" s="94"/>
    </row>
    <row r="531" spans="1:27" ht="30" customHeight="1" x14ac:dyDescent="0.25">
      <c r="A531" s="89">
        <v>5</v>
      </c>
      <c r="B531" s="517" t="s">
        <v>2378</v>
      </c>
      <c r="C531" s="89" t="s">
        <v>64</v>
      </c>
      <c r="D531" s="125">
        <v>3.5</v>
      </c>
      <c r="E531" s="424"/>
      <c r="F531" s="102">
        <v>0.66666666666666663</v>
      </c>
      <c r="G531" s="156">
        <v>19</v>
      </c>
      <c r="H531" s="102">
        <v>0.99930555555555556</v>
      </c>
      <c r="I531" s="156">
        <v>19</v>
      </c>
      <c r="J531" s="102"/>
      <c r="K531" s="172" t="s">
        <v>1872</v>
      </c>
      <c r="L531" s="102"/>
      <c r="M531" s="517" t="s">
        <v>2378</v>
      </c>
      <c r="N531" s="126">
        <f t="shared" si="79"/>
        <v>479</v>
      </c>
      <c r="O531" s="89">
        <v>3480</v>
      </c>
      <c r="P531" s="156">
        <f t="shared" si="80"/>
        <v>1666920</v>
      </c>
      <c r="Q531" s="89">
        <v>2</v>
      </c>
      <c r="R531" s="89" t="s">
        <v>2506</v>
      </c>
      <c r="S531" s="91">
        <f t="shared" si="83"/>
        <v>3480</v>
      </c>
      <c r="T531" s="91">
        <f t="shared" si="83"/>
        <v>1666920</v>
      </c>
      <c r="U531" s="92"/>
      <c r="V531" s="92"/>
      <c r="W531" s="92"/>
      <c r="X531" s="92"/>
      <c r="Y531" s="93"/>
      <c r="Z531" s="94"/>
      <c r="AA531" s="94"/>
    </row>
    <row r="532" spans="1:27" ht="30" customHeight="1" x14ac:dyDescent="0.25">
      <c r="A532" s="89">
        <v>6</v>
      </c>
      <c r="B532" s="14" t="s">
        <v>2369</v>
      </c>
      <c r="C532" s="89" t="s">
        <v>63</v>
      </c>
      <c r="D532" s="125">
        <v>14.297318810166665</v>
      </c>
      <c r="E532" s="424"/>
      <c r="F532" s="102">
        <v>0.66666666666666663</v>
      </c>
      <c r="G532" s="156">
        <v>19</v>
      </c>
      <c r="H532" s="102">
        <v>0.99930555555555556</v>
      </c>
      <c r="I532" s="156">
        <v>19</v>
      </c>
      <c r="J532" s="102"/>
      <c r="K532" s="172" t="s">
        <v>1872</v>
      </c>
      <c r="L532" s="102"/>
      <c r="M532" s="165" t="s">
        <v>2040</v>
      </c>
      <c r="N532" s="126">
        <f t="shared" si="79"/>
        <v>479</v>
      </c>
      <c r="O532" s="89">
        <v>20082</v>
      </c>
      <c r="P532" s="156">
        <f t="shared" si="80"/>
        <v>9619278</v>
      </c>
      <c r="Q532" s="89">
        <v>2</v>
      </c>
      <c r="R532" s="89" t="s">
        <v>2496</v>
      </c>
      <c r="S532" s="91">
        <f t="shared" ref="S532:T554" si="84">O532</f>
        <v>20082</v>
      </c>
      <c r="T532" s="91">
        <f t="shared" si="84"/>
        <v>9619278</v>
      </c>
      <c r="U532" s="92"/>
      <c r="V532" s="92"/>
      <c r="W532" s="92"/>
      <c r="X532" s="92"/>
      <c r="Y532" s="93"/>
      <c r="Z532" s="94"/>
      <c r="AA532" s="94"/>
    </row>
    <row r="533" spans="1:27" ht="30" customHeight="1" x14ac:dyDescent="0.25">
      <c r="A533" s="89">
        <v>7</v>
      </c>
      <c r="B533" s="14" t="s">
        <v>2370</v>
      </c>
      <c r="C533" s="89" t="s">
        <v>168</v>
      </c>
      <c r="D533" s="125">
        <v>14.587585695529411</v>
      </c>
      <c r="E533" s="424"/>
      <c r="F533" s="102">
        <v>0.66666666666666663</v>
      </c>
      <c r="G533" s="156">
        <v>19</v>
      </c>
      <c r="H533" s="102">
        <v>0.99930555555555556</v>
      </c>
      <c r="I533" s="156">
        <v>19</v>
      </c>
      <c r="J533" s="102"/>
      <c r="K533" s="172" t="s">
        <v>1872</v>
      </c>
      <c r="L533" s="102"/>
      <c r="M533" s="165" t="s">
        <v>2008</v>
      </c>
      <c r="N533" s="126">
        <f t="shared" si="79"/>
        <v>479</v>
      </c>
      <c r="O533" s="89">
        <v>17725</v>
      </c>
      <c r="P533" s="156">
        <f t="shared" si="80"/>
        <v>8490275</v>
      </c>
      <c r="Q533" s="89">
        <v>2</v>
      </c>
      <c r="R533" s="89" t="s">
        <v>2497</v>
      </c>
      <c r="S533" s="91">
        <f t="shared" si="84"/>
        <v>17725</v>
      </c>
      <c r="T533" s="91">
        <f t="shared" si="84"/>
        <v>8490275</v>
      </c>
      <c r="U533" s="92"/>
      <c r="V533" s="92"/>
      <c r="W533" s="92"/>
      <c r="X533" s="92"/>
      <c r="Y533" s="93"/>
      <c r="Z533" s="94"/>
      <c r="AA533" s="94"/>
    </row>
    <row r="534" spans="1:27" ht="30" customHeight="1" x14ac:dyDescent="0.25">
      <c r="A534" s="89">
        <v>8</v>
      </c>
      <c r="B534" s="165" t="s">
        <v>2371</v>
      </c>
      <c r="C534" s="89" t="s">
        <v>60</v>
      </c>
      <c r="D534" s="125">
        <v>5.604647027638709</v>
      </c>
      <c r="E534" s="424"/>
      <c r="F534" s="102">
        <v>0.66666666666666663</v>
      </c>
      <c r="G534" s="156">
        <v>19</v>
      </c>
      <c r="H534" s="102">
        <v>0.29166666666666669</v>
      </c>
      <c r="I534" s="156">
        <v>20</v>
      </c>
      <c r="J534" s="102"/>
      <c r="K534" s="172" t="s">
        <v>1872</v>
      </c>
      <c r="L534" s="102"/>
      <c r="M534" s="165" t="s">
        <v>2044</v>
      </c>
      <c r="N534" s="126">
        <f t="shared" si="79"/>
        <v>900</v>
      </c>
      <c r="O534" s="89">
        <v>19</v>
      </c>
      <c r="P534" s="156">
        <f t="shared" si="80"/>
        <v>17100</v>
      </c>
      <c r="Q534" s="89">
        <v>2</v>
      </c>
      <c r="R534" s="89" t="s">
        <v>2443</v>
      </c>
      <c r="S534" s="91">
        <f t="shared" si="84"/>
        <v>19</v>
      </c>
      <c r="T534" s="91">
        <f t="shared" si="84"/>
        <v>17100</v>
      </c>
      <c r="U534" s="92"/>
      <c r="V534" s="92"/>
      <c r="W534" s="92"/>
      <c r="X534" s="92"/>
      <c r="Y534" s="93"/>
      <c r="Z534" s="94"/>
      <c r="AA534" s="94"/>
    </row>
    <row r="535" spans="1:27" ht="27" customHeight="1" x14ac:dyDescent="0.25">
      <c r="A535" s="89">
        <v>9</v>
      </c>
      <c r="B535" s="165" t="s">
        <v>2372</v>
      </c>
      <c r="C535" s="89" t="s">
        <v>60</v>
      </c>
      <c r="D535" s="125">
        <v>3.423164554477419</v>
      </c>
      <c r="E535" s="424"/>
      <c r="F535" s="102">
        <v>0.66666666666666663</v>
      </c>
      <c r="G535" s="156">
        <v>19</v>
      </c>
      <c r="H535" s="102">
        <v>0.29166666666666669</v>
      </c>
      <c r="I535" s="156">
        <v>20</v>
      </c>
      <c r="J535" s="102"/>
      <c r="K535" s="172" t="s">
        <v>1872</v>
      </c>
      <c r="L535" s="102"/>
      <c r="M535" s="165" t="s">
        <v>2045</v>
      </c>
      <c r="N535" s="126">
        <f t="shared" si="79"/>
        <v>900</v>
      </c>
      <c r="O535" s="89">
        <v>5</v>
      </c>
      <c r="P535" s="156">
        <f t="shared" si="80"/>
        <v>4500</v>
      </c>
      <c r="Q535" s="89">
        <v>2</v>
      </c>
      <c r="R535" s="89" t="s">
        <v>2443</v>
      </c>
      <c r="S535" s="91">
        <f t="shared" si="84"/>
        <v>5</v>
      </c>
      <c r="T535" s="91">
        <f t="shared" si="84"/>
        <v>4500</v>
      </c>
      <c r="U535" s="92"/>
      <c r="V535" s="92"/>
      <c r="W535" s="92"/>
      <c r="X535" s="92"/>
      <c r="Y535" s="93"/>
      <c r="Z535" s="94"/>
      <c r="AA535" s="94"/>
    </row>
    <row r="536" spans="1:27" ht="27" customHeight="1" x14ac:dyDescent="0.25">
      <c r="A536" s="89">
        <v>10</v>
      </c>
      <c r="B536" s="165" t="s">
        <v>2390</v>
      </c>
      <c r="C536" s="89" t="s">
        <v>60</v>
      </c>
      <c r="D536" s="125">
        <v>1.6</v>
      </c>
      <c r="E536" s="424"/>
      <c r="F536" s="102">
        <v>0.66666666666666663</v>
      </c>
      <c r="G536" s="156">
        <v>19</v>
      </c>
      <c r="H536" s="102">
        <v>0.29166666666666669</v>
      </c>
      <c r="I536" s="156">
        <v>20</v>
      </c>
      <c r="J536" s="102"/>
      <c r="K536" s="172" t="s">
        <v>1872</v>
      </c>
      <c r="L536" s="102"/>
      <c r="M536" s="165" t="s">
        <v>2046</v>
      </c>
      <c r="N536" s="126">
        <f t="shared" si="79"/>
        <v>900</v>
      </c>
      <c r="O536" s="89">
        <v>12</v>
      </c>
      <c r="P536" s="156"/>
      <c r="Q536" s="89"/>
      <c r="R536" s="89" t="s">
        <v>2443</v>
      </c>
      <c r="S536" s="91"/>
      <c r="T536" s="91"/>
      <c r="U536" s="92"/>
      <c r="V536" s="92"/>
      <c r="W536" s="92"/>
      <c r="X536" s="92"/>
      <c r="Y536" s="93"/>
      <c r="Z536" s="94"/>
      <c r="AA536" s="94"/>
    </row>
    <row r="537" spans="1:27" ht="120" x14ac:dyDescent="0.25">
      <c r="A537" s="89">
        <v>11</v>
      </c>
      <c r="B537" s="165" t="s">
        <v>2197</v>
      </c>
      <c r="C537" s="89" t="s">
        <v>60</v>
      </c>
      <c r="D537" s="125">
        <v>7.1507494764666646</v>
      </c>
      <c r="E537" s="424"/>
      <c r="F537" s="102"/>
      <c r="G537" s="156"/>
      <c r="H537" s="102"/>
      <c r="I537" s="156"/>
      <c r="J537" s="102"/>
      <c r="K537" s="172" t="s">
        <v>1872</v>
      </c>
      <c r="L537" s="102"/>
      <c r="M537" s="517" t="s">
        <v>2199</v>
      </c>
      <c r="N537" s="126">
        <f t="shared" si="79"/>
        <v>0</v>
      </c>
      <c r="O537" s="89">
        <v>0</v>
      </c>
      <c r="P537" s="156">
        <f t="shared" si="80"/>
        <v>0</v>
      </c>
      <c r="Q537" s="89">
        <v>2</v>
      </c>
      <c r="R537" s="89" t="s">
        <v>2443</v>
      </c>
      <c r="S537" s="91">
        <f t="shared" si="84"/>
        <v>0</v>
      </c>
      <c r="T537" s="91">
        <f t="shared" si="84"/>
        <v>0</v>
      </c>
      <c r="U537" s="92"/>
      <c r="V537" s="92"/>
      <c r="W537" s="92"/>
      <c r="X537" s="92"/>
      <c r="Y537" s="93"/>
      <c r="Z537" s="94"/>
      <c r="AA537" s="94"/>
    </row>
    <row r="538" spans="1:27" ht="30" customHeight="1" x14ac:dyDescent="0.25">
      <c r="A538" s="89">
        <v>12</v>
      </c>
      <c r="B538" s="165" t="s">
        <v>2373</v>
      </c>
      <c r="C538" s="89" t="s">
        <v>60</v>
      </c>
      <c r="D538" s="125">
        <v>10.342416893548384</v>
      </c>
      <c r="E538" s="424"/>
      <c r="F538" s="102">
        <v>0.66666666666666663</v>
      </c>
      <c r="G538" s="156">
        <v>19</v>
      </c>
      <c r="H538" s="102">
        <v>0.29166666666666669</v>
      </c>
      <c r="I538" s="156">
        <v>20</v>
      </c>
      <c r="J538" s="102"/>
      <c r="K538" s="172" t="s">
        <v>1872</v>
      </c>
      <c r="L538" s="102"/>
      <c r="M538" s="165" t="s">
        <v>2048</v>
      </c>
      <c r="N538" s="126">
        <f t="shared" si="79"/>
        <v>900</v>
      </c>
      <c r="O538" s="89">
        <v>259</v>
      </c>
      <c r="P538" s="156">
        <f t="shared" si="80"/>
        <v>233100</v>
      </c>
      <c r="Q538" s="89">
        <v>2</v>
      </c>
      <c r="R538" s="89" t="s">
        <v>2443</v>
      </c>
      <c r="S538" s="91">
        <f t="shared" si="84"/>
        <v>259</v>
      </c>
      <c r="T538" s="91">
        <f t="shared" si="84"/>
        <v>233100</v>
      </c>
      <c r="U538" s="92"/>
      <c r="V538" s="92"/>
      <c r="W538" s="92"/>
      <c r="X538" s="92"/>
      <c r="Y538" s="93"/>
      <c r="Z538" s="94"/>
      <c r="AA538" s="94"/>
    </row>
    <row r="539" spans="1:27" ht="30" customHeight="1" x14ac:dyDescent="0.25">
      <c r="A539" s="89">
        <v>13</v>
      </c>
      <c r="B539" s="165" t="s">
        <v>2319</v>
      </c>
      <c r="C539" s="89" t="s">
        <v>2082</v>
      </c>
      <c r="D539" s="125">
        <v>7.1889239681806449</v>
      </c>
      <c r="E539" s="424"/>
      <c r="F539" s="102">
        <v>0.66666666666666663</v>
      </c>
      <c r="G539" s="156">
        <v>19</v>
      </c>
      <c r="H539" s="102">
        <v>0.29166666666666669</v>
      </c>
      <c r="I539" s="156">
        <v>20</v>
      </c>
      <c r="J539" s="102"/>
      <c r="K539" s="172" t="s">
        <v>1872</v>
      </c>
      <c r="L539" s="102"/>
      <c r="M539" s="165" t="s">
        <v>2083</v>
      </c>
      <c r="N539" s="126">
        <f t="shared" si="79"/>
        <v>900</v>
      </c>
      <c r="O539" s="89">
        <v>51</v>
      </c>
      <c r="P539" s="156">
        <f t="shared" si="80"/>
        <v>45900</v>
      </c>
      <c r="Q539" s="89">
        <v>2</v>
      </c>
      <c r="R539" s="89" t="s">
        <v>2498</v>
      </c>
      <c r="S539" s="91">
        <f t="shared" si="84"/>
        <v>51</v>
      </c>
      <c r="T539" s="91">
        <f t="shared" si="84"/>
        <v>45900</v>
      </c>
      <c r="U539" s="92"/>
      <c r="V539" s="92"/>
      <c r="W539" s="92"/>
      <c r="X539" s="92"/>
      <c r="Y539" s="93"/>
      <c r="Z539" s="94"/>
      <c r="AA539" s="94"/>
    </row>
    <row r="540" spans="1:27" ht="30" customHeight="1" x14ac:dyDescent="0.25">
      <c r="A540" s="89">
        <v>14</v>
      </c>
      <c r="B540" s="165" t="s">
        <v>2322</v>
      </c>
      <c r="C540" s="89" t="s">
        <v>2082</v>
      </c>
      <c r="D540" s="125">
        <v>2.6772147949419356</v>
      </c>
      <c r="E540" s="424"/>
      <c r="F540" s="102">
        <v>0.66666666666666663</v>
      </c>
      <c r="G540" s="156">
        <v>19</v>
      </c>
      <c r="H540" s="102">
        <v>0.29166666666666669</v>
      </c>
      <c r="I540" s="156">
        <v>20</v>
      </c>
      <c r="J540" s="102"/>
      <c r="K540" s="172" t="s">
        <v>1872</v>
      </c>
      <c r="L540" s="102"/>
      <c r="M540" s="165" t="s">
        <v>2084</v>
      </c>
      <c r="N540" s="126">
        <f t="shared" si="79"/>
        <v>900</v>
      </c>
      <c r="O540" s="89">
        <v>1</v>
      </c>
      <c r="P540" s="156">
        <f t="shared" si="80"/>
        <v>900</v>
      </c>
      <c r="Q540" s="89">
        <v>2</v>
      </c>
      <c r="R540" s="89" t="s">
        <v>2498</v>
      </c>
      <c r="S540" s="91">
        <f t="shared" si="84"/>
        <v>1</v>
      </c>
      <c r="T540" s="91">
        <f t="shared" si="84"/>
        <v>900</v>
      </c>
      <c r="U540" s="92"/>
      <c r="V540" s="92"/>
      <c r="W540" s="92"/>
      <c r="X540" s="92"/>
      <c r="Y540" s="93"/>
      <c r="Z540" s="94"/>
      <c r="AA540" s="94"/>
    </row>
    <row r="541" spans="1:27" ht="30" customHeight="1" x14ac:dyDescent="0.25">
      <c r="A541" s="89">
        <v>15</v>
      </c>
      <c r="B541" s="165" t="s">
        <v>2315</v>
      </c>
      <c r="C541" s="89" t="s">
        <v>60</v>
      </c>
      <c r="D541" s="125">
        <v>10.9</v>
      </c>
      <c r="E541" s="424"/>
      <c r="F541" s="102">
        <v>0.66666666666666663</v>
      </c>
      <c r="G541" s="156">
        <v>19</v>
      </c>
      <c r="H541" s="102">
        <v>0.29166666666666669</v>
      </c>
      <c r="I541" s="156">
        <v>20</v>
      </c>
      <c r="J541" s="102"/>
      <c r="K541" s="172" t="s">
        <v>1872</v>
      </c>
      <c r="L541" s="102"/>
      <c r="M541" s="165" t="s">
        <v>2049</v>
      </c>
      <c r="N541" s="126">
        <f t="shared" si="79"/>
        <v>900</v>
      </c>
      <c r="O541" s="89">
        <v>18</v>
      </c>
      <c r="P541" s="156"/>
      <c r="Q541" s="89"/>
      <c r="R541" s="89" t="s">
        <v>2443</v>
      </c>
      <c r="S541" s="91"/>
      <c r="T541" s="91"/>
      <c r="U541" s="92"/>
      <c r="V541" s="92"/>
      <c r="W541" s="92"/>
      <c r="X541" s="92"/>
      <c r="Y541" s="93"/>
      <c r="Z541" s="94"/>
      <c r="AA541" s="94"/>
    </row>
    <row r="542" spans="1:27" ht="30" customHeight="1" x14ac:dyDescent="0.25">
      <c r="A542" s="89">
        <v>16</v>
      </c>
      <c r="B542" s="165" t="s">
        <v>2317</v>
      </c>
      <c r="C542" s="89" t="s">
        <v>60</v>
      </c>
      <c r="D542" s="125">
        <v>6.7</v>
      </c>
      <c r="E542" s="424"/>
      <c r="F542" s="102">
        <v>0.66666666666666663</v>
      </c>
      <c r="G542" s="156">
        <v>19</v>
      </c>
      <c r="H542" s="102">
        <v>0.29166666666666669</v>
      </c>
      <c r="I542" s="156">
        <v>20</v>
      </c>
      <c r="J542" s="102"/>
      <c r="K542" s="172" t="s">
        <v>1872</v>
      </c>
      <c r="L542" s="102"/>
      <c r="M542" s="165" t="s">
        <v>2052</v>
      </c>
      <c r="N542" s="126">
        <f t="shared" si="79"/>
        <v>900</v>
      </c>
      <c r="O542" s="89">
        <v>37</v>
      </c>
      <c r="P542" s="156"/>
      <c r="Q542" s="89"/>
      <c r="R542" s="89" t="s">
        <v>2443</v>
      </c>
      <c r="S542" s="91"/>
      <c r="T542" s="91"/>
      <c r="U542" s="92"/>
      <c r="V542" s="92"/>
      <c r="W542" s="92"/>
      <c r="X542" s="92"/>
      <c r="Y542" s="93"/>
      <c r="Z542" s="94"/>
      <c r="AA542" s="94"/>
    </row>
    <row r="543" spans="1:27" ht="30" customHeight="1" x14ac:dyDescent="0.25">
      <c r="A543" s="89">
        <v>17</v>
      </c>
      <c r="B543" s="165" t="s">
        <v>2320</v>
      </c>
      <c r="C543" s="89" t="s">
        <v>64</v>
      </c>
      <c r="D543" s="125">
        <v>3.4</v>
      </c>
      <c r="E543" s="424"/>
      <c r="F543" s="102">
        <v>0.66666666666666663</v>
      </c>
      <c r="G543" s="156">
        <v>19</v>
      </c>
      <c r="H543" s="102">
        <v>0.29166666666666669</v>
      </c>
      <c r="I543" s="156">
        <v>20</v>
      </c>
      <c r="J543" s="102"/>
      <c r="K543" s="172" t="s">
        <v>1872</v>
      </c>
      <c r="L543" s="102"/>
      <c r="M543" s="165" t="s">
        <v>2053</v>
      </c>
      <c r="N543" s="126">
        <f t="shared" si="79"/>
        <v>900</v>
      </c>
      <c r="O543" s="89">
        <v>1</v>
      </c>
      <c r="P543" s="156"/>
      <c r="Q543" s="89"/>
      <c r="R543" s="89" t="s">
        <v>2505</v>
      </c>
      <c r="S543" s="91"/>
      <c r="T543" s="91"/>
      <c r="U543" s="92"/>
      <c r="V543" s="92"/>
      <c r="W543" s="92"/>
      <c r="X543" s="92"/>
      <c r="Y543" s="93"/>
      <c r="Z543" s="94"/>
      <c r="AA543" s="94"/>
    </row>
    <row r="544" spans="1:27" ht="30" customHeight="1" x14ac:dyDescent="0.25">
      <c r="A544" s="89">
        <v>18</v>
      </c>
      <c r="B544" s="165" t="s">
        <v>2321</v>
      </c>
      <c r="C544" s="89" t="s">
        <v>64</v>
      </c>
      <c r="D544" s="125">
        <v>6.5</v>
      </c>
      <c r="E544" s="424"/>
      <c r="F544" s="102">
        <v>0.66666666666666663</v>
      </c>
      <c r="G544" s="156">
        <v>19</v>
      </c>
      <c r="H544" s="102">
        <v>0.29166666666666669</v>
      </c>
      <c r="I544" s="156">
        <v>20</v>
      </c>
      <c r="J544" s="102"/>
      <c r="K544" s="172" t="s">
        <v>1872</v>
      </c>
      <c r="L544" s="102"/>
      <c r="M544" s="165" t="s">
        <v>2054</v>
      </c>
      <c r="N544" s="126">
        <f t="shared" si="79"/>
        <v>900</v>
      </c>
      <c r="O544" s="89">
        <v>1</v>
      </c>
      <c r="P544" s="156"/>
      <c r="Q544" s="89"/>
      <c r="R544" s="89" t="s">
        <v>2505</v>
      </c>
      <c r="S544" s="91"/>
      <c r="T544" s="91"/>
      <c r="U544" s="92"/>
      <c r="V544" s="92"/>
      <c r="W544" s="92"/>
      <c r="X544" s="92"/>
      <c r="Y544" s="93"/>
      <c r="Z544" s="94"/>
      <c r="AA544" s="94"/>
    </row>
    <row r="545" spans="1:27" ht="30" customHeight="1" x14ac:dyDescent="0.25">
      <c r="A545" s="89">
        <v>19</v>
      </c>
      <c r="B545" s="165" t="s">
        <v>2382</v>
      </c>
      <c r="C545" s="89" t="s">
        <v>64</v>
      </c>
      <c r="D545" s="125">
        <v>5.9</v>
      </c>
      <c r="E545" s="424"/>
      <c r="F545" s="102">
        <v>0.66666666666666663</v>
      </c>
      <c r="G545" s="156">
        <v>19</v>
      </c>
      <c r="H545" s="102">
        <v>0.29166666666666669</v>
      </c>
      <c r="I545" s="156">
        <v>20</v>
      </c>
      <c r="J545" s="102"/>
      <c r="K545" s="172" t="s">
        <v>1872</v>
      </c>
      <c r="L545" s="102"/>
      <c r="M545" s="165" t="s">
        <v>2055</v>
      </c>
      <c r="N545" s="126">
        <f t="shared" si="79"/>
        <v>900</v>
      </c>
      <c r="O545" s="89">
        <v>378</v>
      </c>
      <c r="P545" s="156"/>
      <c r="Q545" s="89"/>
      <c r="R545" s="89" t="s">
        <v>2501</v>
      </c>
      <c r="S545" s="91"/>
      <c r="T545" s="91"/>
      <c r="U545" s="92"/>
      <c r="V545" s="92"/>
      <c r="W545" s="92"/>
      <c r="X545" s="92"/>
      <c r="Y545" s="93"/>
      <c r="Z545" s="94"/>
      <c r="AA545" s="94"/>
    </row>
    <row r="546" spans="1:27" ht="45" x14ac:dyDescent="0.25">
      <c r="A546" s="89">
        <v>20</v>
      </c>
      <c r="B546" s="165" t="s">
        <v>2198</v>
      </c>
      <c r="C546" s="89" t="s">
        <v>60</v>
      </c>
      <c r="D546" s="125">
        <v>1.1987902851500001</v>
      </c>
      <c r="E546" s="424"/>
      <c r="F546" s="102">
        <v>0.66666666666666663</v>
      </c>
      <c r="G546" s="156">
        <v>19</v>
      </c>
      <c r="H546" s="102">
        <v>0.29166666666666669</v>
      </c>
      <c r="I546" s="156">
        <v>20</v>
      </c>
      <c r="J546" s="102"/>
      <c r="K546" s="172" t="s">
        <v>1872</v>
      </c>
      <c r="L546" s="102"/>
      <c r="M546" s="431" t="s">
        <v>2200</v>
      </c>
      <c r="N546" s="126">
        <f t="shared" si="79"/>
        <v>900</v>
      </c>
      <c r="O546" s="89">
        <v>0</v>
      </c>
      <c r="P546" s="156">
        <f t="shared" si="80"/>
        <v>0</v>
      </c>
      <c r="Q546" s="89">
        <v>2</v>
      </c>
      <c r="R546" s="89" t="e">
        <v>#N/A</v>
      </c>
      <c r="S546" s="91">
        <f t="shared" si="84"/>
        <v>0</v>
      </c>
      <c r="T546" s="91">
        <f t="shared" si="84"/>
        <v>0</v>
      </c>
      <c r="U546" s="92"/>
      <c r="V546" s="92"/>
      <c r="W546" s="92"/>
      <c r="X546" s="92"/>
      <c r="Y546" s="93"/>
      <c r="Z546" s="94"/>
      <c r="AA546" s="94"/>
    </row>
    <row r="547" spans="1:27" ht="45" x14ac:dyDescent="0.25">
      <c r="A547" s="89">
        <v>21</v>
      </c>
      <c r="B547" s="165" t="s">
        <v>2323</v>
      </c>
      <c r="C547" s="89" t="s">
        <v>2095</v>
      </c>
      <c r="D547" s="125">
        <v>2</v>
      </c>
      <c r="E547" s="424"/>
      <c r="F547" s="102">
        <v>0.66666666666666663</v>
      </c>
      <c r="G547" s="156">
        <v>19</v>
      </c>
      <c r="H547" s="102">
        <v>0.29166666666666669</v>
      </c>
      <c r="I547" s="156">
        <v>20</v>
      </c>
      <c r="J547" s="102"/>
      <c r="K547" s="172" t="s">
        <v>1872</v>
      </c>
      <c r="L547" s="102"/>
      <c r="M547" s="172" t="s">
        <v>2202</v>
      </c>
      <c r="N547" s="126">
        <f t="shared" si="79"/>
        <v>900</v>
      </c>
      <c r="O547" s="89">
        <v>1</v>
      </c>
      <c r="P547" s="156">
        <f t="shared" si="80"/>
        <v>900</v>
      </c>
      <c r="Q547" s="89">
        <v>2</v>
      </c>
      <c r="R547" s="89" t="s">
        <v>2499</v>
      </c>
      <c r="S547" s="91">
        <f t="shared" si="84"/>
        <v>1</v>
      </c>
      <c r="T547" s="91">
        <f t="shared" si="84"/>
        <v>900</v>
      </c>
      <c r="U547" s="92"/>
      <c r="V547" s="92"/>
      <c r="W547" s="92"/>
      <c r="X547" s="92"/>
      <c r="Y547" s="93"/>
      <c r="Z547" s="94"/>
      <c r="AA547" s="94"/>
    </row>
    <row r="548" spans="1:27" ht="60" x14ac:dyDescent="0.25">
      <c r="A548" s="89">
        <v>22</v>
      </c>
      <c r="B548" s="165" t="s">
        <v>2203</v>
      </c>
      <c r="C548" s="89" t="s">
        <v>2091</v>
      </c>
      <c r="D548" s="125">
        <v>5.9408201987833342</v>
      </c>
      <c r="E548" s="424"/>
      <c r="F548" s="102">
        <v>0.66666666666666663</v>
      </c>
      <c r="G548" s="156">
        <v>19</v>
      </c>
      <c r="H548" s="102">
        <v>0.29166666666666669</v>
      </c>
      <c r="I548" s="156">
        <v>20</v>
      </c>
      <c r="J548" s="102"/>
      <c r="K548" s="172" t="s">
        <v>1872</v>
      </c>
      <c r="L548" s="102"/>
      <c r="M548" s="172" t="s">
        <v>2205</v>
      </c>
      <c r="N548" s="126">
        <f t="shared" si="79"/>
        <v>900</v>
      </c>
      <c r="O548" s="89">
        <v>0</v>
      </c>
      <c r="P548" s="156">
        <f t="shared" si="80"/>
        <v>0</v>
      </c>
      <c r="Q548" s="89">
        <v>2</v>
      </c>
      <c r="R548" s="89" t="s">
        <v>2450</v>
      </c>
      <c r="S548" s="91">
        <f t="shared" si="84"/>
        <v>0</v>
      </c>
      <c r="T548" s="91">
        <f t="shared" si="84"/>
        <v>0</v>
      </c>
      <c r="U548" s="92"/>
      <c r="V548" s="92"/>
      <c r="W548" s="92"/>
      <c r="X548" s="92"/>
      <c r="Y548" s="93"/>
      <c r="Z548" s="94"/>
      <c r="AA548" s="94"/>
    </row>
    <row r="549" spans="1:27" ht="120" x14ac:dyDescent="0.25">
      <c r="A549" s="89">
        <v>23</v>
      </c>
      <c r="B549" s="165" t="s">
        <v>2117</v>
      </c>
      <c r="C549" s="89" t="s">
        <v>2088</v>
      </c>
      <c r="D549" s="125">
        <v>10</v>
      </c>
      <c r="E549" s="424"/>
      <c r="F549" s="102">
        <v>0.66666666666666663</v>
      </c>
      <c r="G549" s="156">
        <v>19</v>
      </c>
      <c r="H549" s="102">
        <v>0.29166666666666669</v>
      </c>
      <c r="I549" s="156">
        <v>20</v>
      </c>
      <c r="J549" s="102"/>
      <c r="K549" s="172" t="s">
        <v>1872</v>
      </c>
      <c r="L549" s="102"/>
      <c r="M549" s="172" t="s">
        <v>2204</v>
      </c>
      <c r="N549" s="126">
        <f t="shared" si="79"/>
        <v>900</v>
      </c>
      <c r="O549" s="89">
        <v>1</v>
      </c>
      <c r="P549" s="156">
        <f t="shared" si="80"/>
        <v>900</v>
      </c>
      <c r="Q549" s="89">
        <v>2</v>
      </c>
      <c r="R549" s="89" t="s">
        <v>2447</v>
      </c>
      <c r="S549" s="91">
        <f t="shared" si="84"/>
        <v>1</v>
      </c>
      <c r="T549" s="91">
        <f t="shared" si="84"/>
        <v>900</v>
      </c>
      <c r="U549" s="92"/>
      <c r="V549" s="92"/>
      <c r="W549" s="92"/>
      <c r="X549" s="92"/>
      <c r="Y549" s="93"/>
      <c r="Z549" s="94"/>
      <c r="AA549" s="94"/>
    </row>
    <row r="550" spans="1:27" ht="30.75" customHeight="1" x14ac:dyDescent="0.25">
      <c r="A550" s="89">
        <v>24</v>
      </c>
      <c r="B550" s="165" t="s">
        <v>2385</v>
      </c>
      <c r="C550" s="89" t="s">
        <v>2236</v>
      </c>
      <c r="D550" s="125">
        <v>4.7</v>
      </c>
      <c r="E550" s="424"/>
      <c r="F550" s="102">
        <v>0.66666666666666663</v>
      </c>
      <c r="G550" s="156">
        <v>19</v>
      </c>
      <c r="H550" s="102">
        <v>0.29166666666666669</v>
      </c>
      <c r="I550" s="156">
        <v>20</v>
      </c>
      <c r="J550" s="102"/>
      <c r="K550" s="172" t="s">
        <v>1872</v>
      </c>
      <c r="L550" s="102"/>
      <c r="M550" s="165" t="s">
        <v>2235</v>
      </c>
      <c r="N550" s="126">
        <f t="shared" si="79"/>
        <v>900</v>
      </c>
      <c r="O550" s="89">
        <v>1</v>
      </c>
      <c r="P550" s="156">
        <f t="shared" si="80"/>
        <v>900</v>
      </c>
      <c r="Q550" s="89">
        <v>2</v>
      </c>
      <c r="R550" s="89" t="s">
        <v>2507</v>
      </c>
      <c r="S550" s="91"/>
      <c r="T550" s="91"/>
      <c r="U550" s="92"/>
      <c r="V550" s="92"/>
      <c r="W550" s="92"/>
      <c r="X550" s="92"/>
      <c r="Y550" s="93"/>
      <c r="Z550" s="94"/>
      <c r="AA550" s="94"/>
    </row>
    <row r="551" spans="1:27" ht="30.75" customHeight="1" x14ac:dyDescent="0.25">
      <c r="A551" s="89">
        <v>25</v>
      </c>
      <c r="B551" s="165" t="s">
        <v>2386</v>
      </c>
      <c r="C551" s="89" t="s">
        <v>2236</v>
      </c>
      <c r="D551" s="125">
        <v>2.8</v>
      </c>
      <c r="E551" s="424"/>
      <c r="F551" s="102">
        <v>0.66666666666666663</v>
      </c>
      <c r="G551" s="156">
        <v>19</v>
      </c>
      <c r="H551" s="102">
        <v>0.29166666666666669</v>
      </c>
      <c r="I551" s="156">
        <v>20</v>
      </c>
      <c r="J551" s="102"/>
      <c r="K551" s="172" t="s">
        <v>1872</v>
      </c>
      <c r="L551" s="102"/>
      <c r="M551" s="165" t="s">
        <v>2237</v>
      </c>
      <c r="N551" s="126">
        <f t="shared" si="79"/>
        <v>900</v>
      </c>
      <c r="O551" s="89">
        <v>1</v>
      </c>
      <c r="P551" s="156">
        <f t="shared" si="80"/>
        <v>900</v>
      </c>
      <c r="Q551" s="89">
        <v>2</v>
      </c>
      <c r="R551" s="89" t="s">
        <v>2507</v>
      </c>
      <c r="S551" s="91"/>
      <c r="T551" s="91"/>
      <c r="U551" s="92"/>
      <c r="V551" s="92"/>
      <c r="W551" s="92"/>
      <c r="X551" s="92"/>
      <c r="Y551" s="93"/>
      <c r="Z551" s="94"/>
      <c r="AA551" s="94"/>
    </row>
    <row r="552" spans="1:27" ht="30.75" customHeight="1" x14ac:dyDescent="0.25">
      <c r="A552" s="89">
        <v>26</v>
      </c>
      <c r="B552" s="165" t="s">
        <v>2387</v>
      </c>
      <c r="C552" s="89" t="s">
        <v>2236</v>
      </c>
      <c r="D552" s="125">
        <v>3.9</v>
      </c>
      <c r="E552" s="424"/>
      <c r="F552" s="102">
        <v>0.66666666666666663</v>
      </c>
      <c r="G552" s="156">
        <v>19</v>
      </c>
      <c r="H552" s="102">
        <v>0.29166666666666669</v>
      </c>
      <c r="I552" s="156">
        <v>20</v>
      </c>
      <c r="J552" s="102"/>
      <c r="K552" s="172" t="s">
        <v>1872</v>
      </c>
      <c r="L552" s="102"/>
      <c r="M552" s="165" t="s">
        <v>2238</v>
      </c>
      <c r="N552" s="126">
        <f t="shared" si="79"/>
        <v>900</v>
      </c>
      <c r="O552" s="89">
        <v>1</v>
      </c>
      <c r="P552" s="156">
        <f t="shared" si="80"/>
        <v>900</v>
      </c>
      <c r="Q552" s="89">
        <v>2</v>
      </c>
      <c r="R552" s="89" t="s">
        <v>2507</v>
      </c>
      <c r="S552" s="91"/>
      <c r="T552" s="91"/>
      <c r="U552" s="92"/>
      <c r="V552" s="92"/>
      <c r="W552" s="92"/>
      <c r="X552" s="92"/>
      <c r="Y552" s="93"/>
      <c r="Z552" s="94"/>
      <c r="AA552" s="94"/>
    </row>
    <row r="553" spans="1:27" ht="30.75" customHeight="1" x14ac:dyDescent="0.25">
      <c r="A553" s="89">
        <v>27</v>
      </c>
      <c r="B553" s="14" t="s">
        <v>2328</v>
      </c>
      <c r="C553" s="89" t="s">
        <v>2098</v>
      </c>
      <c r="D553" s="125">
        <v>3.6666666666666683</v>
      </c>
      <c r="E553" s="424"/>
      <c r="F553" s="102">
        <v>0.66666666666666663</v>
      </c>
      <c r="G553" s="156">
        <v>19</v>
      </c>
      <c r="H553" s="102">
        <v>0.29166666666666669</v>
      </c>
      <c r="I553" s="156">
        <v>20</v>
      </c>
      <c r="J553" s="102"/>
      <c r="K553" s="172" t="s">
        <v>1872</v>
      </c>
      <c r="L553" s="102"/>
      <c r="M553" s="165" t="s">
        <v>1941</v>
      </c>
      <c r="N553" s="126">
        <f t="shared" si="79"/>
        <v>900</v>
      </c>
      <c r="O553" s="89">
        <v>1</v>
      </c>
      <c r="P553" s="156">
        <f t="shared" si="80"/>
        <v>900</v>
      </c>
      <c r="Q553" s="89">
        <v>2</v>
      </c>
      <c r="R553" s="89" t="s">
        <v>2098</v>
      </c>
      <c r="S553" s="91">
        <f t="shared" si="84"/>
        <v>1</v>
      </c>
      <c r="T553" s="91">
        <f t="shared" si="84"/>
        <v>900</v>
      </c>
      <c r="U553" s="92"/>
      <c r="V553" s="92"/>
      <c r="W553" s="92"/>
      <c r="X553" s="92"/>
      <c r="Y553" s="93"/>
      <c r="Z553" s="94"/>
      <c r="AA553" s="94"/>
    </row>
    <row r="554" spans="1:27" s="94" customFormat="1" ht="30.75" customHeight="1" x14ac:dyDescent="0.2">
      <c r="A554" s="255"/>
      <c r="B554" s="521" t="s">
        <v>1865</v>
      </c>
      <c r="C554" s="446"/>
      <c r="D554" s="519">
        <f>SUM(D527:D553)</f>
        <v>149.08725049988317</v>
      </c>
      <c r="E554" s="448"/>
      <c r="F554" s="169"/>
      <c r="G554" s="258"/>
      <c r="H554" s="169"/>
      <c r="I554" s="258"/>
      <c r="J554" s="169"/>
      <c r="K554" s="449"/>
      <c r="L554" s="169"/>
      <c r="M554" s="449"/>
      <c r="N554" s="450"/>
      <c r="O554" s="255"/>
      <c r="P554" s="258"/>
      <c r="Q554" s="255"/>
      <c r="R554" s="90"/>
      <c r="S554" s="91">
        <f t="shared" si="84"/>
        <v>0</v>
      </c>
      <c r="T554" s="91">
        <f t="shared" si="84"/>
        <v>0</v>
      </c>
      <c r="U554" s="91"/>
      <c r="V554" s="91"/>
      <c r="W554" s="91"/>
      <c r="X554" s="91"/>
      <c r="Y554" s="263"/>
    </row>
    <row r="555" spans="1:27" ht="27.75" customHeight="1" x14ac:dyDescent="0.25">
      <c r="A555" s="701" t="s">
        <v>2230</v>
      </c>
      <c r="B555" s="702"/>
      <c r="C555" s="702"/>
      <c r="D555" s="702"/>
      <c r="E555" s="702"/>
      <c r="F555" s="702"/>
      <c r="G555" s="702"/>
      <c r="H555" s="702"/>
      <c r="I555" s="702"/>
      <c r="J555" s="702"/>
      <c r="K555" s="702"/>
      <c r="L555" s="702"/>
      <c r="M555" s="702"/>
      <c r="N555" s="702"/>
      <c r="O555" s="702"/>
      <c r="P555" s="702"/>
      <c r="Q555" s="703"/>
      <c r="S555" s="91"/>
      <c r="T555" s="91"/>
      <c r="U555" s="91"/>
      <c r="V555" s="92"/>
      <c r="W555" s="92"/>
      <c r="X555" s="92"/>
      <c r="Y555" s="93"/>
      <c r="Z555" s="94"/>
      <c r="AA555" s="94"/>
    </row>
    <row r="556" spans="1:27" ht="63" customHeight="1" x14ac:dyDescent="0.25">
      <c r="A556" s="255">
        <v>1</v>
      </c>
      <c r="B556" s="168" t="s">
        <v>147</v>
      </c>
      <c r="C556" s="89" t="s">
        <v>148</v>
      </c>
      <c r="D556" s="89">
        <v>25</v>
      </c>
      <c r="E556" s="169">
        <v>0.47916666666666669</v>
      </c>
      <c r="F556" s="102">
        <v>0.29166666666666669</v>
      </c>
      <c r="G556" s="156">
        <v>20</v>
      </c>
      <c r="H556" s="102">
        <v>4.1666666666666664E-2</v>
      </c>
      <c r="I556" s="156">
        <v>21</v>
      </c>
      <c r="J556" s="168"/>
      <c r="K556" s="165" t="s">
        <v>150</v>
      </c>
      <c r="L556" s="170"/>
      <c r="M556" s="158"/>
      <c r="N556" s="158"/>
      <c r="O556" s="158"/>
      <c r="P556" s="89"/>
      <c r="Q556" s="89"/>
      <c r="S556" s="91"/>
      <c r="T556" s="91"/>
      <c r="U556" s="91"/>
      <c r="V556" s="92"/>
      <c r="W556" s="92"/>
      <c r="X556" s="92"/>
      <c r="Y556" s="93"/>
      <c r="Z556" s="94"/>
      <c r="AA556" s="94"/>
    </row>
    <row r="557" spans="1:27" ht="30.75" customHeight="1" x14ac:dyDescent="0.25">
      <c r="A557" s="255">
        <v>2</v>
      </c>
      <c r="B557" s="698" t="s">
        <v>2152</v>
      </c>
      <c r="C557" s="699"/>
      <c r="D557" s="699"/>
      <c r="E557" s="699"/>
      <c r="F557" s="699"/>
      <c r="G557" s="699"/>
      <c r="H557" s="699"/>
      <c r="I557" s="699"/>
      <c r="J557" s="699"/>
      <c r="K557" s="699"/>
      <c r="L557" s="699"/>
      <c r="M557" s="699"/>
      <c r="N557" s="699"/>
      <c r="O557" s="699"/>
      <c r="P557" s="699"/>
      <c r="Q557" s="700"/>
      <c r="S557" s="91"/>
      <c r="T557" s="91"/>
      <c r="U557" s="91"/>
      <c r="V557" s="92"/>
      <c r="W557" s="92"/>
      <c r="X557" s="92"/>
      <c r="Y557" s="93"/>
      <c r="Z557" s="94"/>
      <c r="AA557" s="94"/>
    </row>
    <row r="558" spans="1:27" ht="27.75" customHeight="1" x14ac:dyDescent="0.25">
      <c r="A558" s="701" t="s">
        <v>2231</v>
      </c>
      <c r="B558" s="702"/>
      <c r="C558" s="702"/>
      <c r="D558" s="702"/>
      <c r="E558" s="702"/>
      <c r="F558" s="702"/>
      <c r="G558" s="702"/>
      <c r="H558" s="702"/>
      <c r="I558" s="702"/>
      <c r="J558" s="702"/>
      <c r="K558" s="702"/>
      <c r="L558" s="702"/>
      <c r="M558" s="702"/>
      <c r="N558" s="702"/>
      <c r="O558" s="702"/>
      <c r="P558" s="702"/>
      <c r="Q558" s="703"/>
      <c r="S558" s="91"/>
      <c r="T558" s="91"/>
      <c r="U558" s="91"/>
      <c r="V558" s="92"/>
      <c r="W558" s="92"/>
      <c r="X558" s="92"/>
      <c r="Y558" s="93"/>
      <c r="Z558" s="94"/>
      <c r="AA558" s="94"/>
    </row>
    <row r="559" spans="1:27" ht="72.75" customHeight="1" x14ac:dyDescent="0.25">
      <c r="A559" s="89">
        <v>1</v>
      </c>
      <c r="B559" s="14" t="s">
        <v>2133</v>
      </c>
      <c r="C559" s="20" t="s">
        <v>60</v>
      </c>
      <c r="D559" s="125">
        <v>6.5328859127696992</v>
      </c>
      <c r="E559" s="424"/>
      <c r="F559" s="102">
        <v>0.29166666666666669</v>
      </c>
      <c r="G559" s="156">
        <v>20</v>
      </c>
      <c r="H559" s="102">
        <v>0.5</v>
      </c>
      <c r="I559" s="156">
        <f t="shared" ref="I559:I602" si="85">+G559</f>
        <v>20</v>
      </c>
      <c r="J559" s="451"/>
      <c r="K559" s="172" t="s">
        <v>1872</v>
      </c>
      <c r="L559" s="453"/>
      <c r="M559" s="14" t="s">
        <v>2183</v>
      </c>
      <c r="N559" s="455">
        <f t="shared" ref="N559:N622" si="86">VALUE(DAY(I559)*24*60+VALUE(HOUR(H559)*60+MINUTE(H559)))-SUM(VALUE(DAY(G559)*24*60+VALUE(HOUR(F559)*60+MINUTE(F559))))</f>
        <v>300</v>
      </c>
      <c r="O559" s="193">
        <v>0</v>
      </c>
      <c r="P559" s="454">
        <f t="shared" ref="P559:P622" si="87">O559*N559</f>
        <v>0</v>
      </c>
      <c r="Q559" s="89">
        <v>2</v>
      </c>
      <c r="R559" s="89" t="s">
        <v>2398</v>
      </c>
      <c r="S559" s="91">
        <f t="shared" ref="S559:T560" si="88">O559</f>
        <v>0</v>
      </c>
      <c r="T559" s="91">
        <f t="shared" si="88"/>
        <v>0</v>
      </c>
      <c r="U559" s="92"/>
      <c r="V559" s="92"/>
      <c r="W559" s="92"/>
      <c r="X559" s="92"/>
      <c r="Y559" s="93"/>
      <c r="Z559" s="94"/>
      <c r="AA559" s="94"/>
    </row>
    <row r="560" spans="1:27" ht="70.5" customHeight="1" x14ac:dyDescent="0.25">
      <c r="A560" s="89">
        <v>2</v>
      </c>
      <c r="B560" s="14" t="s">
        <v>2134</v>
      </c>
      <c r="C560" s="20" t="s">
        <v>60</v>
      </c>
      <c r="D560" s="125">
        <v>1.8213056968727273</v>
      </c>
      <c r="E560" s="424"/>
      <c r="F560" s="102">
        <v>0.29166666666666669</v>
      </c>
      <c r="G560" s="156">
        <v>20</v>
      </c>
      <c r="H560" s="102">
        <v>0.5</v>
      </c>
      <c r="I560" s="156">
        <f t="shared" si="85"/>
        <v>20</v>
      </c>
      <c r="J560" s="451"/>
      <c r="K560" s="172" t="s">
        <v>1872</v>
      </c>
      <c r="L560" s="453"/>
      <c r="M560" s="14" t="s">
        <v>2183</v>
      </c>
      <c r="N560" s="455">
        <f t="shared" si="86"/>
        <v>300</v>
      </c>
      <c r="O560" s="193">
        <v>0</v>
      </c>
      <c r="P560" s="454">
        <f t="shared" si="87"/>
        <v>0</v>
      </c>
      <c r="Q560" s="89">
        <v>2</v>
      </c>
      <c r="R560" s="89" t="s">
        <v>2399</v>
      </c>
      <c r="S560" s="91">
        <f t="shared" si="88"/>
        <v>0</v>
      </c>
      <c r="T560" s="91">
        <f t="shared" si="88"/>
        <v>0</v>
      </c>
      <c r="U560" s="92"/>
      <c r="V560" s="92"/>
      <c r="W560" s="92"/>
      <c r="X560" s="92"/>
      <c r="Y560" s="93"/>
      <c r="Z560" s="94"/>
      <c r="AA560" s="94"/>
    </row>
    <row r="561" spans="1:27" ht="30" customHeight="1" x14ac:dyDescent="0.25">
      <c r="A561" s="89">
        <v>3</v>
      </c>
      <c r="B561" s="14" t="s">
        <v>1966</v>
      </c>
      <c r="C561" s="20" t="s">
        <v>60</v>
      </c>
      <c r="D561" s="125">
        <v>1.5</v>
      </c>
      <c r="E561" s="424"/>
      <c r="F561" s="102">
        <v>0.29166666666666669</v>
      </c>
      <c r="G561" s="156">
        <v>20</v>
      </c>
      <c r="H561" s="102">
        <v>0.66666666666666663</v>
      </c>
      <c r="I561" s="156">
        <f t="shared" si="85"/>
        <v>20</v>
      </c>
      <c r="J561" s="102"/>
      <c r="K561" s="172" t="s">
        <v>1872</v>
      </c>
      <c r="L561" s="102"/>
      <c r="M561" s="14" t="s">
        <v>2253</v>
      </c>
      <c r="N561" s="126">
        <f t="shared" si="86"/>
        <v>540</v>
      </c>
      <c r="O561" s="89">
        <v>2833</v>
      </c>
      <c r="P561" s="156">
        <f t="shared" si="87"/>
        <v>1529820</v>
      </c>
      <c r="Q561" s="89">
        <v>2</v>
      </c>
      <c r="R561" s="89" t="s">
        <v>2400</v>
      </c>
      <c r="S561" s="91">
        <f>O561</f>
        <v>2833</v>
      </c>
      <c r="T561" s="91">
        <f>P561</f>
        <v>1529820</v>
      </c>
      <c r="U561" s="92"/>
      <c r="V561" s="92"/>
      <c r="W561" s="92"/>
      <c r="X561" s="92"/>
      <c r="Y561" s="93"/>
      <c r="Z561" s="94"/>
      <c r="AA561" s="94"/>
    </row>
    <row r="562" spans="1:27" ht="30" customHeight="1" x14ac:dyDescent="0.25">
      <c r="A562" s="89">
        <v>4</v>
      </c>
      <c r="B562" s="14" t="s">
        <v>2254</v>
      </c>
      <c r="C562" s="20" t="s">
        <v>60</v>
      </c>
      <c r="D562" s="125">
        <v>1.5</v>
      </c>
      <c r="E562" s="424"/>
      <c r="F562" s="102">
        <v>0.29166666666666669</v>
      </c>
      <c r="G562" s="156">
        <v>20</v>
      </c>
      <c r="H562" s="102">
        <v>0.66666666666666663</v>
      </c>
      <c r="I562" s="156">
        <f t="shared" si="85"/>
        <v>20</v>
      </c>
      <c r="J562" s="102"/>
      <c r="K562" s="172" t="s">
        <v>1872</v>
      </c>
      <c r="L562" s="102"/>
      <c r="M562" s="14" t="s">
        <v>2255</v>
      </c>
      <c r="N562" s="126">
        <f t="shared" si="86"/>
        <v>540</v>
      </c>
      <c r="O562" s="89">
        <v>2156</v>
      </c>
      <c r="P562" s="156">
        <f t="shared" si="87"/>
        <v>1164240</v>
      </c>
      <c r="Q562" s="89">
        <v>2</v>
      </c>
      <c r="R562" s="89" t="s">
        <v>2401</v>
      </c>
      <c r="S562" s="91">
        <f>O562</f>
        <v>2156</v>
      </c>
      <c r="T562" s="91">
        <f>P562</f>
        <v>1164240</v>
      </c>
      <c r="U562" s="92"/>
      <c r="V562" s="92"/>
      <c r="W562" s="92"/>
      <c r="X562" s="92"/>
      <c r="Y562" s="93"/>
      <c r="Z562" s="94"/>
      <c r="AA562" s="94"/>
    </row>
    <row r="563" spans="1:27" ht="70.5" customHeight="1" x14ac:dyDescent="0.25">
      <c r="A563" s="89">
        <v>5</v>
      </c>
      <c r="B563" s="14" t="s">
        <v>2188</v>
      </c>
      <c r="C563" s="20" t="s">
        <v>60</v>
      </c>
      <c r="D563" s="125">
        <v>3</v>
      </c>
      <c r="E563" s="424"/>
      <c r="F563" s="102">
        <v>0.29166666666666669</v>
      </c>
      <c r="G563" s="156">
        <v>20</v>
      </c>
      <c r="H563" s="102">
        <v>0.5</v>
      </c>
      <c r="I563" s="156">
        <f t="shared" si="85"/>
        <v>20</v>
      </c>
      <c r="J563" s="451"/>
      <c r="K563" s="172" t="s">
        <v>1872</v>
      </c>
      <c r="L563" s="453"/>
      <c r="M563" s="14" t="s">
        <v>2183</v>
      </c>
      <c r="N563" s="455">
        <f t="shared" si="86"/>
        <v>300</v>
      </c>
      <c r="O563" s="193">
        <v>0</v>
      </c>
      <c r="P563" s="454">
        <f t="shared" si="87"/>
        <v>0</v>
      </c>
      <c r="Q563" s="89">
        <v>2</v>
      </c>
      <c r="R563" s="89" t="s">
        <v>2402</v>
      </c>
      <c r="S563" s="91">
        <f t="shared" ref="S563:T578" si="89">O563</f>
        <v>0</v>
      </c>
      <c r="T563" s="91">
        <f t="shared" si="89"/>
        <v>0</v>
      </c>
      <c r="U563" s="92"/>
      <c r="V563" s="92"/>
      <c r="W563" s="92"/>
      <c r="X563" s="92"/>
      <c r="Y563" s="93"/>
      <c r="Z563" s="94"/>
      <c r="AA563" s="94"/>
    </row>
    <row r="564" spans="1:27" ht="30" customHeight="1" x14ac:dyDescent="0.25">
      <c r="A564" s="89">
        <v>6</v>
      </c>
      <c r="B564" s="14" t="s">
        <v>2151</v>
      </c>
      <c r="C564" s="20" t="s">
        <v>2150</v>
      </c>
      <c r="D564" s="125">
        <v>2.5</v>
      </c>
      <c r="E564" s="424"/>
      <c r="F564" s="102">
        <v>0.41666666666666669</v>
      </c>
      <c r="G564" s="156">
        <v>20</v>
      </c>
      <c r="H564" s="102">
        <v>0.66666666666666663</v>
      </c>
      <c r="I564" s="156">
        <f t="shared" si="85"/>
        <v>20</v>
      </c>
      <c r="J564" s="102"/>
      <c r="K564" s="172" t="s">
        <v>1872</v>
      </c>
      <c r="L564" s="102"/>
      <c r="M564" s="14" t="s">
        <v>2252</v>
      </c>
      <c r="N564" s="126">
        <f t="shared" si="86"/>
        <v>360</v>
      </c>
      <c r="O564" s="89">
        <v>3108</v>
      </c>
      <c r="P564" s="156">
        <f t="shared" si="87"/>
        <v>1118880</v>
      </c>
      <c r="Q564" s="89">
        <v>2</v>
      </c>
      <c r="R564" s="89" t="s">
        <v>2403</v>
      </c>
      <c r="S564" s="91">
        <f t="shared" si="89"/>
        <v>3108</v>
      </c>
      <c r="T564" s="91">
        <f t="shared" si="89"/>
        <v>1118880</v>
      </c>
      <c r="U564" s="92"/>
      <c r="V564" s="92"/>
      <c r="W564" s="92"/>
      <c r="X564" s="92"/>
      <c r="Y564" s="93"/>
      <c r="Z564" s="94"/>
      <c r="AA564" s="94"/>
    </row>
    <row r="565" spans="1:27" ht="30" customHeight="1" x14ac:dyDescent="0.25">
      <c r="A565" s="89">
        <v>7</v>
      </c>
      <c r="B565" s="14" t="s">
        <v>2250</v>
      </c>
      <c r="C565" s="20" t="s">
        <v>2077</v>
      </c>
      <c r="D565" s="125">
        <v>9.9029577024888908</v>
      </c>
      <c r="E565" s="424"/>
      <c r="F565" s="102">
        <v>0.3125</v>
      </c>
      <c r="G565" s="156">
        <v>20</v>
      </c>
      <c r="H565" s="102">
        <v>0.66666666666666663</v>
      </c>
      <c r="I565" s="156">
        <f t="shared" si="85"/>
        <v>20</v>
      </c>
      <c r="J565" s="102"/>
      <c r="K565" s="172" t="s">
        <v>1872</v>
      </c>
      <c r="L565" s="102"/>
      <c r="M565" s="14" t="s">
        <v>2065</v>
      </c>
      <c r="N565" s="126">
        <f t="shared" si="86"/>
        <v>510</v>
      </c>
      <c r="O565" s="89">
        <v>14912</v>
      </c>
      <c r="P565" s="156">
        <f t="shared" si="87"/>
        <v>7605120</v>
      </c>
      <c r="Q565" s="89">
        <v>2</v>
      </c>
      <c r="R565" s="89" t="s">
        <v>2404</v>
      </c>
      <c r="S565" s="91">
        <f t="shared" si="89"/>
        <v>14912</v>
      </c>
      <c r="T565" s="91">
        <f t="shared" si="89"/>
        <v>7605120</v>
      </c>
      <c r="U565" s="92"/>
      <c r="V565" s="92"/>
      <c r="W565" s="92"/>
      <c r="X565" s="92"/>
      <c r="Y565" s="93"/>
      <c r="Z565" s="94"/>
      <c r="AA565" s="94"/>
    </row>
    <row r="566" spans="1:27" ht="30" customHeight="1" x14ac:dyDescent="0.25">
      <c r="A566" s="89">
        <v>8</v>
      </c>
      <c r="B566" s="14" t="s">
        <v>2251</v>
      </c>
      <c r="C566" s="20" t="s">
        <v>60</v>
      </c>
      <c r="D566" s="125">
        <v>0.89296001484444432</v>
      </c>
      <c r="E566" s="424"/>
      <c r="F566" s="102">
        <v>0.3125</v>
      </c>
      <c r="G566" s="156">
        <v>20</v>
      </c>
      <c r="H566" s="102">
        <v>0.66666666666666663</v>
      </c>
      <c r="I566" s="156">
        <f t="shared" si="85"/>
        <v>20</v>
      </c>
      <c r="J566" s="102"/>
      <c r="K566" s="172" t="s">
        <v>1872</v>
      </c>
      <c r="L566" s="102"/>
      <c r="M566" s="14" t="s">
        <v>2066</v>
      </c>
      <c r="N566" s="126">
        <f t="shared" si="86"/>
        <v>510</v>
      </c>
      <c r="O566" s="89">
        <v>1505</v>
      </c>
      <c r="P566" s="156">
        <f t="shared" si="87"/>
        <v>767550</v>
      </c>
      <c r="Q566" s="89">
        <v>2</v>
      </c>
      <c r="R566" s="89" t="s">
        <v>2405</v>
      </c>
      <c r="S566" s="91">
        <f t="shared" si="89"/>
        <v>1505</v>
      </c>
      <c r="T566" s="91">
        <f t="shared" si="89"/>
        <v>767550</v>
      </c>
      <c r="U566" s="92"/>
      <c r="V566" s="92"/>
      <c r="W566" s="92"/>
      <c r="X566" s="92"/>
      <c r="Y566" s="93"/>
      <c r="Z566" s="94"/>
      <c r="AA566" s="94"/>
    </row>
    <row r="567" spans="1:27" ht="30" customHeight="1" x14ac:dyDescent="0.25">
      <c r="A567" s="89">
        <v>9</v>
      </c>
      <c r="B567" s="14" t="s">
        <v>2256</v>
      </c>
      <c r="C567" s="20" t="s">
        <v>2077</v>
      </c>
      <c r="D567" s="125">
        <v>3.4991000102222212</v>
      </c>
      <c r="E567" s="424"/>
      <c r="F567" s="102">
        <v>0.3125</v>
      </c>
      <c r="G567" s="156">
        <v>20</v>
      </c>
      <c r="H567" s="102">
        <v>0.66666666666666663</v>
      </c>
      <c r="I567" s="156">
        <f t="shared" si="85"/>
        <v>20</v>
      </c>
      <c r="J567" s="102"/>
      <c r="K567" s="172" t="s">
        <v>1872</v>
      </c>
      <c r="L567" s="102"/>
      <c r="M567" s="14" t="s">
        <v>2067</v>
      </c>
      <c r="N567" s="126">
        <f t="shared" si="86"/>
        <v>510</v>
      </c>
      <c r="O567" s="89">
        <v>4197</v>
      </c>
      <c r="P567" s="156">
        <f t="shared" si="87"/>
        <v>2140470</v>
      </c>
      <c r="Q567" s="89">
        <v>2</v>
      </c>
      <c r="R567" s="89" t="s">
        <v>2406</v>
      </c>
      <c r="S567" s="91">
        <f t="shared" si="89"/>
        <v>4197</v>
      </c>
      <c r="T567" s="91">
        <f t="shared" si="89"/>
        <v>2140470</v>
      </c>
      <c r="U567" s="92"/>
      <c r="V567" s="92"/>
      <c r="W567" s="92"/>
      <c r="X567" s="92"/>
      <c r="Y567" s="93"/>
      <c r="Z567" s="94"/>
      <c r="AA567" s="94"/>
    </row>
    <row r="568" spans="1:27" ht="60" x14ac:dyDescent="0.25">
      <c r="A568" s="89">
        <v>10</v>
      </c>
      <c r="B568" s="425" t="s">
        <v>2243</v>
      </c>
      <c r="C568" s="20" t="s">
        <v>2077</v>
      </c>
      <c r="D568" s="125">
        <v>2.5</v>
      </c>
      <c r="E568" s="424"/>
      <c r="F568" s="102">
        <v>0.3125</v>
      </c>
      <c r="G568" s="156">
        <v>20</v>
      </c>
      <c r="H568" s="102">
        <v>0.66666666666666663</v>
      </c>
      <c r="I568" s="156">
        <f t="shared" si="85"/>
        <v>20</v>
      </c>
      <c r="J568" s="102"/>
      <c r="K568" s="172" t="s">
        <v>1872</v>
      </c>
      <c r="L568" s="102"/>
      <c r="M568" s="425" t="s">
        <v>2186</v>
      </c>
      <c r="N568" s="126">
        <f t="shared" si="86"/>
        <v>510</v>
      </c>
      <c r="O568" s="89">
        <v>1781</v>
      </c>
      <c r="P568" s="156">
        <f t="shared" si="87"/>
        <v>908310</v>
      </c>
      <c r="Q568" s="89">
        <v>2</v>
      </c>
      <c r="R568" s="89" t="s">
        <v>2407</v>
      </c>
      <c r="S568" s="91">
        <f t="shared" si="89"/>
        <v>1781</v>
      </c>
      <c r="T568" s="91">
        <f t="shared" si="89"/>
        <v>908310</v>
      </c>
      <c r="U568" s="92"/>
      <c r="V568" s="92"/>
      <c r="W568" s="92"/>
      <c r="X568" s="92"/>
      <c r="Y568" s="93"/>
      <c r="Z568" s="94"/>
      <c r="AA568" s="94"/>
    </row>
    <row r="569" spans="1:27" ht="30" x14ac:dyDescent="0.25">
      <c r="A569" s="89">
        <v>11</v>
      </c>
      <c r="B569" s="425" t="s">
        <v>2184</v>
      </c>
      <c r="C569" s="20" t="s">
        <v>60</v>
      </c>
      <c r="D569" s="125">
        <v>3</v>
      </c>
      <c r="E569" s="424"/>
      <c r="F569" s="102">
        <v>0.3125</v>
      </c>
      <c r="G569" s="156">
        <v>20</v>
      </c>
      <c r="H569" s="102">
        <v>0.99930555555555556</v>
      </c>
      <c r="I569" s="156">
        <f t="shared" si="85"/>
        <v>20</v>
      </c>
      <c r="J569" s="102"/>
      <c r="K569" s="172" t="s">
        <v>1872</v>
      </c>
      <c r="L569" s="102"/>
      <c r="M569" s="14"/>
      <c r="N569" s="126">
        <f t="shared" si="86"/>
        <v>989</v>
      </c>
      <c r="O569" s="89">
        <v>1</v>
      </c>
      <c r="P569" s="156">
        <f t="shared" si="87"/>
        <v>989</v>
      </c>
      <c r="Q569" s="89">
        <v>2</v>
      </c>
      <c r="R569" s="89" t="s">
        <v>2408</v>
      </c>
      <c r="S569" s="91">
        <f t="shared" si="89"/>
        <v>1</v>
      </c>
      <c r="T569" s="91">
        <f t="shared" si="89"/>
        <v>989</v>
      </c>
      <c r="U569" s="92"/>
      <c r="V569" s="92"/>
      <c r="W569" s="92"/>
      <c r="X569" s="92"/>
      <c r="Y569" s="93"/>
      <c r="Z569" s="94"/>
      <c r="AA569" s="94"/>
    </row>
    <row r="570" spans="1:27" ht="30" x14ac:dyDescent="0.25">
      <c r="A570" s="89">
        <v>12</v>
      </c>
      <c r="B570" s="425" t="s">
        <v>2185</v>
      </c>
      <c r="C570" s="20" t="s">
        <v>60</v>
      </c>
      <c r="D570" s="125">
        <v>1.5</v>
      </c>
      <c r="E570" s="424"/>
      <c r="F570" s="102">
        <v>0.3125</v>
      </c>
      <c r="G570" s="156">
        <v>20</v>
      </c>
      <c r="H570" s="102">
        <v>0.99930555555555556</v>
      </c>
      <c r="I570" s="156">
        <f t="shared" si="85"/>
        <v>20</v>
      </c>
      <c r="J570" s="102"/>
      <c r="K570" s="172" t="s">
        <v>1872</v>
      </c>
      <c r="L570" s="102"/>
      <c r="M570" s="14"/>
      <c r="N570" s="126">
        <f t="shared" si="86"/>
        <v>989</v>
      </c>
      <c r="O570" s="89">
        <v>1</v>
      </c>
      <c r="P570" s="156">
        <f t="shared" si="87"/>
        <v>989</v>
      </c>
      <c r="Q570" s="89">
        <v>2</v>
      </c>
      <c r="R570" s="89" t="s">
        <v>2409</v>
      </c>
      <c r="S570" s="91">
        <f t="shared" si="89"/>
        <v>1</v>
      </c>
      <c r="T570" s="91">
        <f t="shared" si="89"/>
        <v>989</v>
      </c>
      <c r="U570" s="92"/>
      <c r="V570" s="92"/>
      <c r="W570" s="92"/>
      <c r="X570" s="92"/>
      <c r="Y570" s="93"/>
      <c r="Z570" s="94"/>
      <c r="AA570" s="94"/>
    </row>
    <row r="571" spans="1:27" ht="70.5" customHeight="1" x14ac:dyDescent="0.25">
      <c r="A571" s="89">
        <v>13</v>
      </c>
      <c r="B571" s="14" t="s">
        <v>2187</v>
      </c>
      <c r="C571" s="20" t="s">
        <v>60</v>
      </c>
      <c r="D571" s="125">
        <v>2.9</v>
      </c>
      <c r="E571" s="424"/>
      <c r="F571" s="102">
        <v>0.3125</v>
      </c>
      <c r="G571" s="156">
        <v>20</v>
      </c>
      <c r="H571" s="102">
        <v>0.5</v>
      </c>
      <c r="I571" s="156">
        <f t="shared" si="85"/>
        <v>20</v>
      </c>
      <c r="J571" s="451"/>
      <c r="K571" s="172" t="s">
        <v>1872</v>
      </c>
      <c r="L571" s="453"/>
      <c r="M571" s="14" t="s">
        <v>2183</v>
      </c>
      <c r="N571" s="455">
        <f t="shared" si="86"/>
        <v>270</v>
      </c>
      <c r="O571" s="193">
        <v>0</v>
      </c>
      <c r="P571" s="454">
        <f t="shared" si="87"/>
        <v>0</v>
      </c>
      <c r="Q571" s="89">
        <v>2</v>
      </c>
      <c r="R571" s="89" t="s">
        <v>2410</v>
      </c>
      <c r="S571" s="91">
        <f t="shared" si="89"/>
        <v>0</v>
      </c>
      <c r="T571" s="91">
        <f t="shared" si="89"/>
        <v>0</v>
      </c>
      <c r="U571" s="92"/>
      <c r="V571" s="92"/>
      <c r="W571" s="92"/>
      <c r="X571" s="92"/>
      <c r="Y571" s="93"/>
      <c r="Z571" s="94"/>
      <c r="AA571" s="94"/>
    </row>
    <row r="572" spans="1:27" ht="30" customHeight="1" x14ac:dyDescent="0.25">
      <c r="A572" s="89">
        <v>14</v>
      </c>
      <c r="B572" s="14" t="s">
        <v>2257</v>
      </c>
      <c r="C572" s="20" t="s">
        <v>58</v>
      </c>
      <c r="D572" s="125">
        <v>1.3315789473684214</v>
      </c>
      <c r="E572" s="424"/>
      <c r="F572" s="102">
        <v>0.29166666666666669</v>
      </c>
      <c r="G572" s="156">
        <v>20</v>
      </c>
      <c r="H572" s="102">
        <v>0.66666666666666663</v>
      </c>
      <c r="I572" s="156">
        <f t="shared" si="85"/>
        <v>20</v>
      </c>
      <c r="J572" s="102"/>
      <c r="K572" s="172" t="s">
        <v>1872</v>
      </c>
      <c r="L572" s="102"/>
      <c r="M572" s="14" t="s">
        <v>2114</v>
      </c>
      <c r="N572" s="126">
        <f t="shared" si="86"/>
        <v>540</v>
      </c>
      <c r="O572" s="89">
        <v>2153</v>
      </c>
      <c r="P572" s="156">
        <f t="shared" si="87"/>
        <v>1162620</v>
      </c>
      <c r="Q572" s="89">
        <v>2</v>
      </c>
      <c r="R572" s="89" t="s">
        <v>2411</v>
      </c>
      <c r="S572" s="91">
        <f t="shared" si="89"/>
        <v>2153</v>
      </c>
      <c r="T572" s="91">
        <f t="shared" si="89"/>
        <v>1162620</v>
      </c>
      <c r="U572" s="92"/>
      <c r="V572" s="92"/>
      <c r="W572" s="92"/>
      <c r="X572" s="92"/>
      <c r="Y572" s="93"/>
      <c r="Z572" s="94"/>
      <c r="AA572" s="94"/>
    </row>
    <row r="573" spans="1:27" ht="30" customHeight="1" x14ac:dyDescent="0.25">
      <c r="A573" s="89">
        <v>15</v>
      </c>
      <c r="B573" s="14" t="s">
        <v>2258</v>
      </c>
      <c r="C573" s="20" t="s">
        <v>2077</v>
      </c>
      <c r="D573" s="125">
        <v>4.4773343782456143</v>
      </c>
      <c r="E573" s="424"/>
      <c r="F573" s="102">
        <v>0.29166666666666669</v>
      </c>
      <c r="G573" s="156">
        <v>20</v>
      </c>
      <c r="H573" s="102">
        <v>0.66666666666666663</v>
      </c>
      <c r="I573" s="156">
        <f t="shared" si="85"/>
        <v>20</v>
      </c>
      <c r="J573" s="102"/>
      <c r="K573" s="172" t="s">
        <v>1872</v>
      </c>
      <c r="L573" s="102"/>
      <c r="M573" s="14" t="s">
        <v>2074</v>
      </c>
      <c r="N573" s="126">
        <f t="shared" si="86"/>
        <v>540</v>
      </c>
      <c r="O573" s="89">
        <v>4566</v>
      </c>
      <c r="P573" s="156">
        <f t="shared" si="87"/>
        <v>2465640</v>
      </c>
      <c r="Q573" s="89">
        <v>2</v>
      </c>
      <c r="R573" s="89" t="s">
        <v>2412</v>
      </c>
      <c r="S573" s="91">
        <f t="shared" si="89"/>
        <v>4566</v>
      </c>
      <c r="T573" s="91">
        <f t="shared" si="89"/>
        <v>2465640</v>
      </c>
      <c r="U573" s="92"/>
      <c r="V573" s="92"/>
      <c r="W573" s="92"/>
      <c r="X573" s="92"/>
      <c r="Y573" s="93"/>
      <c r="Z573" s="94"/>
      <c r="AA573" s="94"/>
    </row>
    <row r="574" spans="1:27" ht="30" customHeight="1" x14ac:dyDescent="0.25">
      <c r="A574" s="89">
        <v>16</v>
      </c>
      <c r="B574" s="14" t="s">
        <v>2287</v>
      </c>
      <c r="C574" s="20" t="s">
        <v>63</v>
      </c>
      <c r="D574" s="125">
        <v>5.4885164941894748</v>
      </c>
      <c r="E574" s="424"/>
      <c r="F574" s="102">
        <v>0.29166666666666669</v>
      </c>
      <c r="G574" s="156">
        <v>20</v>
      </c>
      <c r="H574" s="102">
        <v>0.66666666666666663</v>
      </c>
      <c r="I574" s="156">
        <f t="shared" si="85"/>
        <v>20</v>
      </c>
      <c r="J574" s="102"/>
      <c r="K574" s="172" t="s">
        <v>1872</v>
      </c>
      <c r="L574" s="102"/>
      <c r="M574" s="14" t="s">
        <v>2099</v>
      </c>
      <c r="N574" s="126">
        <f t="shared" si="86"/>
        <v>540</v>
      </c>
      <c r="O574" s="89">
        <v>10169</v>
      </c>
      <c r="P574" s="156">
        <f t="shared" si="87"/>
        <v>5491260</v>
      </c>
      <c r="Q574" s="89">
        <v>2</v>
      </c>
      <c r="R574" s="89" t="s">
        <v>2413</v>
      </c>
      <c r="S574" s="91">
        <f t="shared" si="89"/>
        <v>10169</v>
      </c>
      <c r="T574" s="91">
        <f t="shared" si="89"/>
        <v>5491260</v>
      </c>
      <c r="U574" s="92"/>
      <c r="V574" s="92"/>
      <c r="W574" s="92"/>
      <c r="X574" s="92"/>
      <c r="Y574" s="93"/>
      <c r="Z574" s="94"/>
      <c r="AA574" s="94"/>
    </row>
    <row r="575" spans="1:27" ht="30" customHeight="1" x14ac:dyDescent="0.25">
      <c r="A575" s="89">
        <v>17</v>
      </c>
      <c r="B575" s="14" t="s">
        <v>2286</v>
      </c>
      <c r="C575" s="20" t="s">
        <v>57</v>
      </c>
      <c r="D575" s="125">
        <v>5.5950453878596491</v>
      </c>
      <c r="E575" s="424"/>
      <c r="F575" s="102">
        <v>0.29166666666666669</v>
      </c>
      <c r="G575" s="156">
        <v>20</v>
      </c>
      <c r="H575" s="102">
        <v>0.66666666666666663</v>
      </c>
      <c r="I575" s="156">
        <f t="shared" si="85"/>
        <v>20</v>
      </c>
      <c r="J575" s="102"/>
      <c r="K575" s="172" t="s">
        <v>1872</v>
      </c>
      <c r="L575" s="102"/>
      <c r="M575" s="14" t="s">
        <v>2100</v>
      </c>
      <c r="N575" s="126">
        <f t="shared" si="86"/>
        <v>540</v>
      </c>
      <c r="O575" s="89">
        <v>5433</v>
      </c>
      <c r="P575" s="156">
        <f t="shared" si="87"/>
        <v>2933820</v>
      </c>
      <c r="Q575" s="89">
        <v>2</v>
      </c>
      <c r="R575" s="89" t="s">
        <v>2414</v>
      </c>
      <c r="S575" s="91">
        <f t="shared" si="89"/>
        <v>5433</v>
      </c>
      <c r="T575" s="91">
        <f t="shared" si="89"/>
        <v>2933820</v>
      </c>
      <c r="U575" s="92"/>
      <c r="V575" s="92"/>
      <c r="W575" s="92"/>
      <c r="X575" s="92"/>
      <c r="Y575" s="93"/>
      <c r="Z575" s="94"/>
      <c r="AA575" s="94"/>
    </row>
    <row r="576" spans="1:27" ht="36.75" customHeight="1" x14ac:dyDescent="0.25">
      <c r="A576" s="89">
        <v>18</v>
      </c>
      <c r="B576" s="14" t="s">
        <v>2288</v>
      </c>
      <c r="C576" s="20" t="s">
        <v>2242</v>
      </c>
      <c r="D576" s="125">
        <v>10.288079058596495</v>
      </c>
      <c r="E576" s="424"/>
      <c r="F576" s="102">
        <v>0.29166666666666669</v>
      </c>
      <c r="G576" s="156">
        <v>20</v>
      </c>
      <c r="H576" s="102">
        <v>0.66666666666666663</v>
      </c>
      <c r="I576" s="156">
        <f t="shared" si="85"/>
        <v>20</v>
      </c>
      <c r="J576" s="102"/>
      <c r="K576" s="172" t="s">
        <v>1872</v>
      </c>
      <c r="L576" s="102"/>
      <c r="M576" s="14" t="s">
        <v>2101</v>
      </c>
      <c r="N576" s="126">
        <f t="shared" si="86"/>
        <v>540</v>
      </c>
      <c r="O576" s="89">
        <v>10447</v>
      </c>
      <c r="P576" s="156">
        <f t="shared" si="87"/>
        <v>5641380</v>
      </c>
      <c r="Q576" s="89">
        <v>2</v>
      </c>
      <c r="R576" s="89" t="s">
        <v>2415</v>
      </c>
      <c r="S576" s="91">
        <f t="shared" si="89"/>
        <v>10447</v>
      </c>
      <c r="T576" s="91">
        <f t="shared" si="89"/>
        <v>5641380</v>
      </c>
      <c r="U576" s="92"/>
      <c r="V576" s="92"/>
      <c r="W576" s="92"/>
      <c r="X576" s="92"/>
      <c r="Y576" s="93"/>
      <c r="Z576" s="94"/>
      <c r="AA576" s="94"/>
    </row>
    <row r="577" spans="1:27" ht="37.5" customHeight="1" x14ac:dyDescent="0.25">
      <c r="A577" s="89">
        <v>19</v>
      </c>
      <c r="B577" s="14" t="s">
        <v>2289</v>
      </c>
      <c r="C577" s="20" t="s">
        <v>2242</v>
      </c>
      <c r="D577" s="125">
        <v>7.3344238225263148</v>
      </c>
      <c r="E577" s="424"/>
      <c r="F577" s="102">
        <v>0.29166666666666669</v>
      </c>
      <c r="G577" s="156">
        <v>20</v>
      </c>
      <c r="H577" s="102">
        <v>0.66666666666666663</v>
      </c>
      <c r="I577" s="156">
        <f t="shared" si="85"/>
        <v>20</v>
      </c>
      <c r="J577" s="102"/>
      <c r="K577" s="172" t="s">
        <v>1872</v>
      </c>
      <c r="L577" s="102"/>
      <c r="M577" s="14" t="s">
        <v>2103</v>
      </c>
      <c r="N577" s="126">
        <f t="shared" si="86"/>
        <v>540</v>
      </c>
      <c r="O577" s="89">
        <v>9509</v>
      </c>
      <c r="P577" s="156">
        <f t="shared" si="87"/>
        <v>5134860</v>
      </c>
      <c r="Q577" s="89">
        <v>2</v>
      </c>
      <c r="R577" s="89" t="s">
        <v>2416</v>
      </c>
      <c r="S577" s="91">
        <f t="shared" si="89"/>
        <v>9509</v>
      </c>
      <c r="T577" s="91">
        <f t="shared" si="89"/>
        <v>5134860</v>
      </c>
      <c r="U577" s="92"/>
      <c r="V577" s="92"/>
      <c r="W577" s="92"/>
      <c r="X577" s="92"/>
      <c r="Y577" s="93"/>
      <c r="Z577" s="94"/>
      <c r="AA577" s="94"/>
    </row>
    <row r="578" spans="1:27" ht="30" customHeight="1" x14ac:dyDescent="0.25">
      <c r="A578" s="89">
        <v>20</v>
      </c>
      <c r="B578" s="14" t="s">
        <v>2290</v>
      </c>
      <c r="C578" s="20" t="s">
        <v>57</v>
      </c>
      <c r="D578" s="125">
        <v>2.0838276515368421</v>
      </c>
      <c r="E578" s="424"/>
      <c r="F578" s="102">
        <v>0.29166666666666669</v>
      </c>
      <c r="G578" s="156">
        <v>20</v>
      </c>
      <c r="H578" s="102">
        <v>0.66666666666666663</v>
      </c>
      <c r="I578" s="156">
        <f t="shared" si="85"/>
        <v>20</v>
      </c>
      <c r="J578" s="102"/>
      <c r="K578" s="172" t="s">
        <v>1872</v>
      </c>
      <c r="L578" s="102"/>
      <c r="M578" s="14" t="s">
        <v>2104</v>
      </c>
      <c r="N578" s="126">
        <f t="shared" si="86"/>
        <v>540</v>
      </c>
      <c r="O578" s="89">
        <v>2093</v>
      </c>
      <c r="P578" s="156">
        <f t="shared" si="87"/>
        <v>1130220</v>
      </c>
      <c r="Q578" s="89">
        <v>2</v>
      </c>
      <c r="R578" s="89" t="s">
        <v>2417</v>
      </c>
      <c r="S578" s="91">
        <f t="shared" si="89"/>
        <v>2093</v>
      </c>
      <c r="T578" s="91">
        <f t="shared" si="89"/>
        <v>1130220</v>
      </c>
      <c r="U578" s="92"/>
      <c r="V578" s="92"/>
      <c r="W578" s="92"/>
      <c r="X578" s="92"/>
      <c r="Y578" s="93"/>
      <c r="Z578" s="94"/>
      <c r="AA578" s="94"/>
    </row>
    <row r="579" spans="1:27" ht="30" customHeight="1" x14ac:dyDescent="0.25">
      <c r="A579" s="89">
        <v>21</v>
      </c>
      <c r="B579" s="14" t="s">
        <v>2292</v>
      </c>
      <c r="C579" s="20" t="s">
        <v>57</v>
      </c>
      <c r="D579" s="125">
        <v>1.9403694063157892</v>
      </c>
      <c r="E579" s="424"/>
      <c r="F579" s="102">
        <v>0.29166666666666669</v>
      </c>
      <c r="G579" s="156">
        <v>20</v>
      </c>
      <c r="H579" s="102">
        <v>0.66666666666666663</v>
      </c>
      <c r="I579" s="156">
        <f t="shared" si="85"/>
        <v>20</v>
      </c>
      <c r="J579" s="102"/>
      <c r="K579" s="172" t="s">
        <v>1872</v>
      </c>
      <c r="L579" s="102"/>
      <c r="M579" s="14" t="s">
        <v>2105</v>
      </c>
      <c r="N579" s="126">
        <f t="shared" si="86"/>
        <v>540</v>
      </c>
      <c r="O579" s="89">
        <v>2784</v>
      </c>
      <c r="P579" s="156">
        <f t="shared" si="87"/>
        <v>1503360</v>
      </c>
      <c r="Q579" s="89">
        <v>2</v>
      </c>
      <c r="R579" s="89" t="s">
        <v>2418</v>
      </c>
      <c r="S579" s="91">
        <f t="shared" ref="S579:T603" si="90">O579</f>
        <v>2784</v>
      </c>
      <c r="T579" s="91">
        <f t="shared" si="90"/>
        <v>1503360</v>
      </c>
      <c r="U579" s="92"/>
      <c r="V579" s="92"/>
      <c r="W579" s="92"/>
      <c r="X579" s="92"/>
      <c r="Y579" s="93"/>
      <c r="Z579" s="94"/>
      <c r="AA579" s="94"/>
    </row>
    <row r="580" spans="1:27" ht="30" customHeight="1" x14ac:dyDescent="0.25">
      <c r="A580" s="89">
        <v>22</v>
      </c>
      <c r="B580" s="14" t="s">
        <v>2291</v>
      </c>
      <c r="C580" s="20" t="s">
        <v>57</v>
      </c>
      <c r="D580" s="125">
        <v>4.5858010850105257</v>
      </c>
      <c r="E580" s="424"/>
      <c r="F580" s="102">
        <v>0.29166666666666669</v>
      </c>
      <c r="G580" s="156">
        <v>20</v>
      </c>
      <c r="H580" s="102">
        <v>0.66666666666666663</v>
      </c>
      <c r="I580" s="156">
        <f t="shared" si="85"/>
        <v>20</v>
      </c>
      <c r="J580" s="102"/>
      <c r="K580" s="172" t="s">
        <v>1872</v>
      </c>
      <c r="L580" s="102"/>
      <c r="M580" s="14" t="s">
        <v>2106</v>
      </c>
      <c r="N580" s="126">
        <f t="shared" si="86"/>
        <v>540</v>
      </c>
      <c r="O580" s="89">
        <v>4972</v>
      </c>
      <c r="P580" s="156">
        <f t="shared" si="87"/>
        <v>2684880</v>
      </c>
      <c r="Q580" s="89">
        <v>2</v>
      </c>
      <c r="R580" s="89" t="s">
        <v>2419</v>
      </c>
      <c r="S580" s="91">
        <f t="shared" si="90"/>
        <v>4972</v>
      </c>
      <c r="T580" s="91">
        <f t="shared" si="90"/>
        <v>2684880</v>
      </c>
      <c r="U580" s="92"/>
      <c r="V580" s="92"/>
      <c r="W580" s="92"/>
      <c r="X580" s="92"/>
      <c r="Y580" s="93"/>
      <c r="Z580" s="94"/>
      <c r="AA580" s="94"/>
    </row>
    <row r="581" spans="1:27" ht="30" customHeight="1" x14ac:dyDescent="0.25">
      <c r="A581" s="89">
        <v>23</v>
      </c>
      <c r="B581" s="14" t="s">
        <v>2293</v>
      </c>
      <c r="C581" s="20" t="s">
        <v>2241</v>
      </c>
      <c r="D581" s="125">
        <v>7.7615022530526314</v>
      </c>
      <c r="E581" s="424"/>
      <c r="F581" s="102">
        <v>0.29166666666666669</v>
      </c>
      <c r="G581" s="156">
        <v>20</v>
      </c>
      <c r="H581" s="102">
        <v>0.66666666666666663</v>
      </c>
      <c r="I581" s="156">
        <f t="shared" si="85"/>
        <v>20</v>
      </c>
      <c r="J581" s="102"/>
      <c r="K581" s="172" t="s">
        <v>1872</v>
      </c>
      <c r="L581" s="102"/>
      <c r="M581" s="14" t="s">
        <v>2107</v>
      </c>
      <c r="N581" s="126">
        <f t="shared" si="86"/>
        <v>540</v>
      </c>
      <c r="O581" s="89">
        <v>7992</v>
      </c>
      <c r="P581" s="156">
        <f t="shared" si="87"/>
        <v>4315680</v>
      </c>
      <c r="Q581" s="89">
        <v>2</v>
      </c>
      <c r="R581" s="89" t="s">
        <v>2420</v>
      </c>
      <c r="S581" s="91">
        <f t="shared" si="90"/>
        <v>7992</v>
      </c>
      <c r="T581" s="91">
        <f t="shared" si="90"/>
        <v>4315680</v>
      </c>
      <c r="U581" s="92"/>
      <c r="V581" s="92"/>
      <c r="W581" s="92"/>
      <c r="X581" s="92"/>
      <c r="Y581" s="93"/>
      <c r="Z581" s="94"/>
      <c r="AA581" s="94"/>
    </row>
    <row r="582" spans="1:27" ht="30" customHeight="1" x14ac:dyDescent="0.25">
      <c r="A582" s="89">
        <v>24</v>
      </c>
      <c r="B582" s="14" t="s">
        <v>2294</v>
      </c>
      <c r="C582" s="20" t="s">
        <v>61</v>
      </c>
      <c r="D582" s="125">
        <v>4.9044589760842099</v>
      </c>
      <c r="E582" s="424"/>
      <c r="F582" s="102">
        <v>0.29166666666666669</v>
      </c>
      <c r="G582" s="156">
        <v>20</v>
      </c>
      <c r="H582" s="102">
        <v>0.66666666666666663</v>
      </c>
      <c r="I582" s="156">
        <f t="shared" si="85"/>
        <v>20</v>
      </c>
      <c r="J582" s="102"/>
      <c r="K582" s="172" t="s">
        <v>1872</v>
      </c>
      <c r="L582" s="102"/>
      <c r="M582" s="14" t="s">
        <v>2108</v>
      </c>
      <c r="N582" s="126">
        <f t="shared" si="86"/>
        <v>540</v>
      </c>
      <c r="O582" s="89">
        <v>8091</v>
      </c>
      <c r="P582" s="156">
        <f t="shared" si="87"/>
        <v>4369140</v>
      </c>
      <c r="Q582" s="89">
        <v>2</v>
      </c>
      <c r="R582" s="89" t="s">
        <v>2421</v>
      </c>
      <c r="S582" s="91">
        <f t="shared" si="90"/>
        <v>8091</v>
      </c>
      <c r="T582" s="91">
        <f t="shared" si="90"/>
        <v>4369140</v>
      </c>
      <c r="U582" s="92"/>
      <c r="V582" s="92"/>
      <c r="W582" s="92"/>
      <c r="X582" s="92"/>
      <c r="Y582" s="93"/>
      <c r="Z582" s="94"/>
      <c r="AA582" s="94"/>
    </row>
    <row r="583" spans="1:27" ht="30" customHeight="1" x14ac:dyDescent="0.25">
      <c r="A583" s="89">
        <v>25</v>
      </c>
      <c r="B583" s="14" t="s">
        <v>2295</v>
      </c>
      <c r="C583" s="20" t="s">
        <v>61</v>
      </c>
      <c r="D583" s="125">
        <v>0.53438494938947367</v>
      </c>
      <c r="E583" s="424"/>
      <c r="F583" s="102">
        <v>0.29166666666666669</v>
      </c>
      <c r="G583" s="156">
        <v>20</v>
      </c>
      <c r="H583" s="102">
        <v>0.66666666666666663</v>
      </c>
      <c r="I583" s="156">
        <f t="shared" si="85"/>
        <v>20</v>
      </c>
      <c r="J583" s="102"/>
      <c r="K583" s="172" t="s">
        <v>1872</v>
      </c>
      <c r="L583" s="102"/>
      <c r="M583" s="14" t="s">
        <v>2109</v>
      </c>
      <c r="N583" s="126">
        <f t="shared" si="86"/>
        <v>540</v>
      </c>
      <c r="O583" s="89">
        <v>592</v>
      </c>
      <c r="P583" s="156">
        <f t="shared" si="87"/>
        <v>319680</v>
      </c>
      <c r="Q583" s="89">
        <v>2</v>
      </c>
      <c r="R583" s="89" t="s">
        <v>2422</v>
      </c>
      <c r="S583" s="91">
        <f t="shared" si="90"/>
        <v>592</v>
      </c>
      <c r="T583" s="91">
        <f t="shared" si="90"/>
        <v>319680</v>
      </c>
      <c r="U583" s="92"/>
      <c r="V583" s="92"/>
      <c r="W583" s="92"/>
      <c r="X583" s="92"/>
      <c r="Y583" s="93"/>
      <c r="Z583" s="94"/>
      <c r="AA583" s="94"/>
    </row>
    <row r="584" spans="1:27" ht="30" customHeight="1" x14ac:dyDescent="0.25">
      <c r="A584" s="89">
        <v>26</v>
      </c>
      <c r="B584" s="14" t="s">
        <v>2296</v>
      </c>
      <c r="C584" s="20" t="s">
        <v>63</v>
      </c>
      <c r="D584" s="125">
        <v>1.1009418001403508</v>
      </c>
      <c r="E584" s="424"/>
      <c r="F584" s="102">
        <v>0.29166666666666669</v>
      </c>
      <c r="G584" s="156">
        <v>20</v>
      </c>
      <c r="H584" s="102">
        <v>0.66666666666666663</v>
      </c>
      <c r="I584" s="156">
        <f t="shared" si="85"/>
        <v>20</v>
      </c>
      <c r="J584" s="102"/>
      <c r="K584" s="172" t="s">
        <v>1872</v>
      </c>
      <c r="L584" s="102"/>
      <c r="M584" s="14" t="s">
        <v>2110</v>
      </c>
      <c r="N584" s="126">
        <f t="shared" si="86"/>
        <v>540</v>
      </c>
      <c r="O584" s="89">
        <v>2561</v>
      </c>
      <c r="P584" s="156">
        <f t="shared" si="87"/>
        <v>1382940</v>
      </c>
      <c r="Q584" s="89">
        <v>2</v>
      </c>
      <c r="R584" s="89" t="s">
        <v>2423</v>
      </c>
      <c r="S584" s="91">
        <f t="shared" si="90"/>
        <v>2561</v>
      </c>
      <c r="T584" s="91">
        <f t="shared" si="90"/>
        <v>1382940</v>
      </c>
      <c r="U584" s="92"/>
      <c r="V584" s="92"/>
      <c r="W584" s="92"/>
      <c r="X584" s="92"/>
      <c r="Y584" s="93"/>
      <c r="Z584" s="94"/>
      <c r="AA584" s="94"/>
    </row>
    <row r="585" spans="1:27" ht="30" customHeight="1" x14ac:dyDescent="0.25">
      <c r="A585" s="89">
        <v>27</v>
      </c>
      <c r="B585" s="14" t="s">
        <v>2297</v>
      </c>
      <c r="C585" s="20" t="s">
        <v>63</v>
      </c>
      <c r="D585" s="125">
        <v>3.190895890652631</v>
      </c>
      <c r="E585" s="424"/>
      <c r="F585" s="102">
        <v>0.29166666666666669</v>
      </c>
      <c r="G585" s="156">
        <v>20</v>
      </c>
      <c r="H585" s="102">
        <v>0.66666666666666663</v>
      </c>
      <c r="I585" s="156">
        <f t="shared" si="85"/>
        <v>20</v>
      </c>
      <c r="J585" s="102"/>
      <c r="K585" s="172" t="s">
        <v>1872</v>
      </c>
      <c r="L585" s="102"/>
      <c r="M585" s="14" t="s">
        <v>2111</v>
      </c>
      <c r="N585" s="126">
        <f t="shared" si="86"/>
        <v>540</v>
      </c>
      <c r="O585" s="89">
        <v>10648</v>
      </c>
      <c r="P585" s="156">
        <f t="shared" si="87"/>
        <v>5749920</v>
      </c>
      <c r="Q585" s="89">
        <v>2</v>
      </c>
      <c r="R585" s="89" t="s">
        <v>2424</v>
      </c>
      <c r="S585" s="91">
        <f t="shared" si="90"/>
        <v>10648</v>
      </c>
      <c r="T585" s="91">
        <f t="shared" si="90"/>
        <v>5749920</v>
      </c>
      <c r="U585" s="92"/>
      <c r="V585" s="92"/>
      <c r="W585" s="92"/>
      <c r="X585" s="92"/>
      <c r="Y585" s="93"/>
      <c r="Z585" s="94"/>
      <c r="AA585" s="94"/>
    </row>
    <row r="586" spans="1:27" ht="30" customHeight="1" x14ac:dyDescent="0.25">
      <c r="A586" s="89">
        <v>28</v>
      </c>
      <c r="B586" s="14" t="s">
        <v>2298</v>
      </c>
      <c r="C586" s="20" t="s">
        <v>62</v>
      </c>
      <c r="D586" s="125">
        <v>3.9868310826666673</v>
      </c>
      <c r="E586" s="424"/>
      <c r="F586" s="102">
        <v>0.29166666666666669</v>
      </c>
      <c r="G586" s="156">
        <v>20</v>
      </c>
      <c r="H586" s="102">
        <v>0.66666666666666663</v>
      </c>
      <c r="I586" s="156">
        <f t="shared" si="85"/>
        <v>20</v>
      </c>
      <c r="J586" s="102"/>
      <c r="K586" s="172" t="s">
        <v>1872</v>
      </c>
      <c r="L586" s="102"/>
      <c r="M586" s="14" t="s">
        <v>2112</v>
      </c>
      <c r="N586" s="126">
        <f t="shared" si="86"/>
        <v>540</v>
      </c>
      <c r="O586" s="89">
        <v>1159</v>
      </c>
      <c r="P586" s="156">
        <f t="shared" si="87"/>
        <v>625860</v>
      </c>
      <c r="Q586" s="89">
        <v>2</v>
      </c>
      <c r="R586" s="89" t="s">
        <v>2425</v>
      </c>
      <c r="S586" s="91">
        <f t="shared" si="90"/>
        <v>1159</v>
      </c>
      <c r="T586" s="91">
        <f t="shared" si="90"/>
        <v>625860</v>
      </c>
      <c r="U586" s="92"/>
      <c r="V586" s="92"/>
      <c r="W586" s="92"/>
      <c r="X586" s="92"/>
      <c r="Y586" s="93"/>
      <c r="Z586" s="94"/>
      <c r="AA586" s="94"/>
    </row>
    <row r="587" spans="1:27" ht="30" customHeight="1" x14ac:dyDescent="0.25">
      <c r="A587" s="89">
        <v>29</v>
      </c>
      <c r="B587" s="14" t="s">
        <v>2299</v>
      </c>
      <c r="C587" s="20" t="s">
        <v>62</v>
      </c>
      <c r="D587" s="125">
        <v>0.9855820832982457</v>
      </c>
      <c r="E587" s="424"/>
      <c r="F587" s="102">
        <v>0.29166666666666669</v>
      </c>
      <c r="G587" s="156">
        <v>20</v>
      </c>
      <c r="H587" s="102">
        <v>0.66666666666666663</v>
      </c>
      <c r="I587" s="156">
        <f t="shared" si="85"/>
        <v>20</v>
      </c>
      <c r="J587" s="102"/>
      <c r="K587" s="172" t="s">
        <v>1872</v>
      </c>
      <c r="L587" s="102"/>
      <c r="M587" s="14" t="s">
        <v>2113</v>
      </c>
      <c r="N587" s="126">
        <f t="shared" si="86"/>
        <v>540</v>
      </c>
      <c r="O587" s="89">
        <v>1159</v>
      </c>
      <c r="P587" s="156">
        <f t="shared" si="87"/>
        <v>625860</v>
      </c>
      <c r="Q587" s="89">
        <v>2</v>
      </c>
      <c r="R587" s="89" t="s">
        <v>2426</v>
      </c>
      <c r="S587" s="91">
        <f t="shared" si="90"/>
        <v>1159</v>
      </c>
      <c r="T587" s="91">
        <f t="shared" si="90"/>
        <v>625860</v>
      </c>
      <c r="U587" s="92"/>
      <c r="V587" s="92"/>
      <c r="W587" s="92"/>
      <c r="X587" s="92"/>
      <c r="Y587" s="93"/>
      <c r="Z587" s="94"/>
      <c r="AA587" s="94"/>
    </row>
    <row r="588" spans="1:27" ht="30" customHeight="1" x14ac:dyDescent="0.25">
      <c r="A588" s="89">
        <v>30</v>
      </c>
      <c r="B588" s="14" t="s">
        <v>2300</v>
      </c>
      <c r="C588" s="20" t="s">
        <v>59</v>
      </c>
      <c r="D588" s="125">
        <v>5.6173231528842109</v>
      </c>
      <c r="E588" s="424"/>
      <c r="F588" s="102">
        <v>0.29166666666666669</v>
      </c>
      <c r="G588" s="156">
        <v>20</v>
      </c>
      <c r="H588" s="102">
        <v>0.66666666666666663</v>
      </c>
      <c r="I588" s="156">
        <f t="shared" si="85"/>
        <v>20</v>
      </c>
      <c r="J588" s="102"/>
      <c r="K588" s="172" t="s">
        <v>1872</v>
      </c>
      <c r="L588" s="102"/>
      <c r="M588" s="14" t="s">
        <v>2121</v>
      </c>
      <c r="N588" s="126">
        <f t="shared" si="86"/>
        <v>540</v>
      </c>
      <c r="O588" s="89">
        <v>7685</v>
      </c>
      <c r="P588" s="156">
        <f t="shared" si="87"/>
        <v>4149900</v>
      </c>
      <c r="Q588" s="89">
        <v>2</v>
      </c>
      <c r="R588" s="89" t="s">
        <v>2427</v>
      </c>
      <c r="S588" s="91">
        <f t="shared" si="90"/>
        <v>7685</v>
      </c>
      <c r="T588" s="91">
        <f t="shared" si="90"/>
        <v>4149900</v>
      </c>
      <c r="U588" s="92"/>
      <c r="V588" s="92"/>
      <c r="W588" s="92"/>
      <c r="X588" s="92"/>
      <c r="Y588" s="93"/>
      <c r="Z588" s="94"/>
      <c r="AA588" s="94"/>
    </row>
    <row r="589" spans="1:27" ht="30" customHeight="1" x14ac:dyDescent="0.25">
      <c r="A589" s="89">
        <v>31</v>
      </c>
      <c r="B589" s="14" t="s">
        <v>2301</v>
      </c>
      <c r="C589" s="20" t="s">
        <v>59</v>
      </c>
      <c r="D589" s="125">
        <v>0.54128601503157903</v>
      </c>
      <c r="E589" s="424"/>
      <c r="F589" s="102">
        <v>0.29166666666666669</v>
      </c>
      <c r="G589" s="156">
        <v>20</v>
      </c>
      <c r="H589" s="102">
        <v>0.66666666666666663</v>
      </c>
      <c r="I589" s="156">
        <f t="shared" si="85"/>
        <v>20</v>
      </c>
      <c r="J589" s="102"/>
      <c r="K589" s="172" t="s">
        <v>1872</v>
      </c>
      <c r="L589" s="102"/>
      <c r="M589" s="14" t="s">
        <v>2122</v>
      </c>
      <c r="N589" s="126">
        <f t="shared" si="86"/>
        <v>540</v>
      </c>
      <c r="O589" s="89">
        <v>894</v>
      </c>
      <c r="P589" s="156">
        <f t="shared" si="87"/>
        <v>482760</v>
      </c>
      <c r="Q589" s="89">
        <v>2</v>
      </c>
      <c r="R589" s="89" t="s">
        <v>2428</v>
      </c>
      <c r="S589" s="91">
        <f t="shared" si="90"/>
        <v>894</v>
      </c>
      <c r="T589" s="91">
        <f t="shared" si="90"/>
        <v>482760</v>
      </c>
      <c r="U589" s="92"/>
      <c r="V589" s="92"/>
      <c r="W589" s="92"/>
      <c r="X589" s="92"/>
      <c r="Y589" s="93"/>
      <c r="Z589" s="94"/>
      <c r="AA589" s="94"/>
    </row>
    <row r="590" spans="1:27" ht="75" x14ac:dyDescent="0.25">
      <c r="A590" s="89">
        <v>32</v>
      </c>
      <c r="B590" s="14" t="s">
        <v>2189</v>
      </c>
      <c r="C590" s="20" t="s">
        <v>1909</v>
      </c>
      <c r="D590" s="125">
        <v>7.245259437333333</v>
      </c>
      <c r="E590" s="424"/>
      <c r="F590" s="102">
        <v>0.3125</v>
      </c>
      <c r="G590" s="156">
        <v>20</v>
      </c>
      <c r="H590" s="102">
        <v>0.66666666666666663</v>
      </c>
      <c r="I590" s="156">
        <f t="shared" si="85"/>
        <v>20</v>
      </c>
      <c r="J590" s="102"/>
      <c r="K590" s="172" t="s">
        <v>1872</v>
      </c>
      <c r="L590" s="102"/>
      <c r="M590" s="425" t="s">
        <v>2190</v>
      </c>
      <c r="N590" s="126">
        <f t="shared" si="86"/>
        <v>510</v>
      </c>
      <c r="O590" s="89">
        <v>3851</v>
      </c>
      <c r="P590" s="156">
        <f t="shared" si="87"/>
        <v>1964010</v>
      </c>
      <c r="Q590" s="89">
        <v>2</v>
      </c>
      <c r="R590" s="89" t="s">
        <v>2429</v>
      </c>
      <c r="S590" s="91">
        <f t="shared" si="90"/>
        <v>3851</v>
      </c>
      <c r="T590" s="91">
        <f t="shared" si="90"/>
        <v>1964010</v>
      </c>
      <c r="U590" s="92"/>
      <c r="V590" s="92"/>
      <c r="W590" s="92"/>
      <c r="X590" s="92"/>
      <c r="Y590" s="93"/>
      <c r="Z590" s="94"/>
      <c r="AA590" s="94"/>
    </row>
    <row r="591" spans="1:27" ht="30" customHeight="1" x14ac:dyDescent="0.25">
      <c r="A591" s="89">
        <v>33</v>
      </c>
      <c r="B591" s="14" t="s">
        <v>2302</v>
      </c>
      <c r="C591" s="20" t="s">
        <v>60</v>
      </c>
      <c r="D591" s="125">
        <v>3.4624697188</v>
      </c>
      <c r="E591" s="424"/>
      <c r="F591" s="102">
        <v>0.3125</v>
      </c>
      <c r="G591" s="156">
        <v>20</v>
      </c>
      <c r="H591" s="102">
        <v>0.5</v>
      </c>
      <c r="I591" s="156">
        <f t="shared" si="85"/>
        <v>20</v>
      </c>
      <c r="J591" s="102"/>
      <c r="K591" s="172" t="s">
        <v>1872</v>
      </c>
      <c r="L591" s="102"/>
      <c r="M591" s="14" t="s">
        <v>1979</v>
      </c>
      <c r="N591" s="126">
        <f t="shared" si="86"/>
        <v>270</v>
      </c>
      <c r="O591" s="89">
        <v>1057</v>
      </c>
      <c r="P591" s="156">
        <f t="shared" si="87"/>
        <v>285390</v>
      </c>
      <c r="Q591" s="89">
        <v>2</v>
      </c>
      <c r="R591" s="89" t="s">
        <v>2430</v>
      </c>
      <c r="S591" s="91">
        <f t="shared" si="90"/>
        <v>1057</v>
      </c>
      <c r="T591" s="91">
        <f t="shared" si="90"/>
        <v>285390</v>
      </c>
      <c r="U591" s="92"/>
      <c r="V591" s="92"/>
      <c r="W591" s="92"/>
      <c r="X591" s="92"/>
      <c r="Y591" s="93"/>
      <c r="Z591" s="94"/>
      <c r="AA591" s="94"/>
    </row>
    <row r="592" spans="1:27" ht="30" customHeight="1" x14ac:dyDescent="0.25">
      <c r="A592" s="89">
        <v>34</v>
      </c>
      <c r="B592" s="14" t="s">
        <v>2303</v>
      </c>
      <c r="C592" s="20" t="s">
        <v>60</v>
      </c>
      <c r="D592" s="125">
        <v>1.4431201778666665</v>
      </c>
      <c r="E592" s="424"/>
      <c r="F592" s="102">
        <v>0.3125</v>
      </c>
      <c r="G592" s="156">
        <v>20</v>
      </c>
      <c r="H592" s="102">
        <v>0.5</v>
      </c>
      <c r="I592" s="156">
        <f t="shared" si="85"/>
        <v>20</v>
      </c>
      <c r="J592" s="102"/>
      <c r="K592" s="172" t="s">
        <v>1872</v>
      </c>
      <c r="L592" s="102"/>
      <c r="M592" s="14" t="s">
        <v>1871</v>
      </c>
      <c r="N592" s="126">
        <f t="shared" si="86"/>
        <v>270</v>
      </c>
      <c r="O592" s="89">
        <v>2888</v>
      </c>
      <c r="P592" s="156">
        <f t="shared" si="87"/>
        <v>779760</v>
      </c>
      <c r="Q592" s="89">
        <v>2</v>
      </c>
      <c r="R592" s="89" t="s">
        <v>2431</v>
      </c>
      <c r="S592" s="91">
        <f t="shared" si="90"/>
        <v>2888</v>
      </c>
      <c r="T592" s="91">
        <f t="shared" si="90"/>
        <v>779760</v>
      </c>
      <c r="U592" s="92"/>
      <c r="V592" s="92"/>
      <c r="W592" s="92"/>
      <c r="X592" s="92"/>
      <c r="Y592" s="93"/>
      <c r="Z592" s="94"/>
      <c r="AA592" s="94"/>
    </row>
    <row r="593" spans="1:27" ht="36" customHeight="1" x14ac:dyDescent="0.25">
      <c r="A593" s="89">
        <v>35</v>
      </c>
      <c r="B593" s="425" t="s">
        <v>2191</v>
      </c>
      <c r="C593" s="20" t="s">
        <v>60</v>
      </c>
      <c r="D593" s="125">
        <v>5</v>
      </c>
      <c r="E593" s="424"/>
      <c r="F593" s="102">
        <v>0.3125</v>
      </c>
      <c r="G593" s="156">
        <v>20</v>
      </c>
      <c r="H593" s="102">
        <v>0.66666666666666663</v>
      </c>
      <c r="I593" s="156">
        <f t="shared" si="85"/>
        <v>20</v>
      </c>
      <c r="J593" s="102"/>
      <c r="K593" s="172" t="s">
        <v>1872</v>
      </c>
      <c r="L593" s="102"/>
      <c r="M593" s="425" t="s">
        <v>2191</v>
      </c>
      <c r="N593" s="126">
        <f t="shared" si="86"/>
        <v>510</v>
      </c>
      <c r="O593" s="89">
        <v>1</v>
      </c>
      <c r="P593" s="156">
        <f t="shared" si="87"/>
        <v>510</v>
      </c>
      <c r="Q593" s="89">
        <v>2</v>
      </c>
      <c r="R593" s="89" t="s">
        <v>2432</v>
      </c>
      <c r="S593" s="91">
        <f t="shared" si="90"/>
        <v>1</v>
      </c>
      <c r="T593" s="91">
        <f t="shared" si="90"/>
        <v>510</v>
      </c>
      <c r="U593" s="92"/>
      <c r="V593" s="92"/>
      <c r="W593" s="92"/>
      <c r="X593" s="92"/>
      <c r="Y593" s="93"/>
      <c r="Z593" s="94"/>
      <c r="AA593" s="94"/>
    </row>
    <row r="594" spans="1:27" ht="70.5" customHeight="1" x14ac:dyDescent="0.25">
      <c r="A594" s="89">
        <v>36</v>
      </c>
      <c r="B594" s="14" t="s">
        <v>2192</v>
      </c>
      <c r="C594" s="20" t="s">
        <v>59</v>
      </c>
      <c r="D594" s="125">
        <v>3.9</v>
      </c>
      <c r="E594" s="424"/>
      <c r="F594" s="102">
        <v>0.29166666666666669</v>
      </c>
      <c r="G594" s="156">
        <v>20</v>
      </c>
      <c r="H594" s="102">
        <v>0.99930555555555556</v>
      </c>
      <c r="I594" s="156">
        <f t="shared" si="85"/>
        <v>20</v>
      </c>
      <c r="J594" s="451"/>
      <c r="K594" s="172" t="s">
        <v>1872</v>
      </c>
      <c r="L594" s="453"/>
      <c r="M594" s="14" t="s">
        <v>2193</v>
      </c>
      <c r="N594" s="455">
        <f t="shared" si="86"/>
        <v>1019</v>
      </c>
      <c r="O594" s="193">
        <v>0</v>
      </c>
      <c r="P594" s="454">
        <f t="shared" si="87"/>
        <v>0</v>
      </c>
      <c r="Q594" s="89">
        <v>2</v>
      </c>
      <c r="R594" s="89" t="s">
        <v>2433</v>
      </c>
      <c r="S594" s="91">
        <f t="shared" si="90"/>
        <v>0</v>
      </c>
      <c r="T594" s="91">
        <f t="shared" si="90"/>
        <v>0</v>
      </c>
      <c r="U594" s="92"/>
      <c r="V594" s="92"/>
      <c r="W594" s="92"/>
      <c r="X594" s="92"/>
      <c r="Y594" s="93"/>
      <c r="Z594" s="94"/>
      <c r="AA594" s="94"/>
    </row>
    <row r="595" spans="1:27" s="94" customFormat="1" ht="30.75" customHeight="1" x14ac:dyDescent="0.2">
      <c r="A595" s="255"/>
      <c r="B595" s="521" t="s">
        <v>1865</v>
      </c>
      <c r="C595" s="446"/>
      <c r="D595" s="519">
        <f>SUM(D559:D594)</f>
        <v>133.84824110604708</v>
      </c>
      <c r="E595" s="448"/>
      <c r="F595" s="169"/>
      <c r="G595" s="258"/>
      <c r="H595" s="169"/>
      <c r="I595" s="258"/>
      <c r="J595" s="169"/>
      <c r="K595" s="449"/>
      <c r="L595" s="169"/>
      <c r="M595" s="449"/>
      <c r="N595" s="450"/>
      <c r="O595" s="255"/>
      <c r="P595" s="258"/>
      <c r="Q595" s="255"/>
      <c r="R595" s="90"/>
      <c r="S595" s="91">
        <f t="shared" si="90"/>
        <v>0</v>
      </c>
      <c r="T595" s="91">
        <f t="shared" si="90"/>
        <v>0</v>
      </c>
      <c r="U595" s="91"/>
      <c r="V595" s="91"/>
      <c r="W595" s="91"/>
      <c r="X595" s="91"/>
      <c r="Y595" s="263"/>
    </row>
    <row r="596" spans="1:27" ht="27.75" customHeight="1" x14ac:dyDescent="0.25">
      <c r="A596" s="701" t="s">
        <v>2232</v>
      </c>
      <c r="B596" s="702"/>
      <c r="C596" s="702"/>
      <c r="D596" s="702"/>
      <c r="E596" s="702"/>
      <c r="F596" s="702"/>
      <c r="G596" s="702"/>
      <c r="H596" s="702"/>
      <c r="I596" s="702"/>
      <c r="J596" s="702"/>
      <c r="K596" s="702"/>
      <c r="L596" s="702"/>
      <c r="M596" s="702"/>
      <c r="N596" s="702"/>
      <c r="O596" s="702"/>
      <c r="P596" s="702"/>
      <c r="Q596" s="703"/>
      <c r="S596" s="91">
        <f t="shared" si="90"/>
        <v>0</v>
      </c>
      <c r="T596" s="91">
        <f t="shared" si="90"/>
        <v>0</v>
      </c>
      <c r="U596" s="91"/>
      <c r="V596" s="92"/>
      <c r="W596" s="92"/>
      <c r="X596" s="92"/>
      <c r="Y596" s="93"/>
      <c r="Z596" s="94"/>
      <c r="AA596" s="94"/>
    </row>
    <row r="597" spans="1:27" ht="30" customHeight="1" x14ac:dyDescent="0.25">
      <c r="A597" s="89">
        <v>1</v>
      </c>
      <c r="B597" s="14" t="s">
        <v>2380</v>
      </c>
      <c r="C597" s="89" t="s">
        <v>60</v>
      </c>
      <c r="D597" s="125">
        <v>3</v>
      </c>
      <c r="E597" s="424"/>
      <c r="F597" s="102">
        <v>0.66666666666666663</v>
      </c>
      <c r="G597" s="156">
        <v>20</v>
      </c>
      <c r="H597" s="102">
        <v>0.99930555555555556</v>
      </c>
      <c r="I597" s="156">
        <f>+G597</f>
        <v>20</v>
      </c>
      <c r="J597" s="102"/>
      <c r="K597" s="172" t="s">
        <v>1872</v>
      </c>
      <c r="L597" s="102"/>
      <c r="M597" s="165" t="s">
        <v>2374</v>
      </c>
      <c r="N597" s="126">
        <f>VALUE(DAY(I597)*24*60+VALUE(HOUR(H597)*60+MINUTE(H597)))-SUM(VALUE(DAY(G597)*24*60+VALUE(HOUR(F597)*60+MINUTE(F597))))</f>
        <v>479</v>
      </c>
      <c r="O597" s="89">
        <v>1542</v>
      </c>
      <c r="P597" s="156">
        <f>O597*N597</f>
        <v>738618</v>
      </c>
      <c r="Q597" s="89">
        <v>2</v>
      </c>
      <c r="R597" s="89" t="s">
        <v>2434</v>
      </c>
      <c r="S597" s="91">
        <f>O597</f>
        <v>1542</v>
      </c>
      <c r="T597" s="91">
        <f>P597</f>
        <v>738618</v>
      </c>
      <c r="U597" s="92"/>
      <c r="V597" s="92"/>
      <c r="W597" s="92"/>
      <c r="X597" s="92"/>
      <c r="Y597" s="93"/>
      <c r="Z597" s="94"/>
      <c r="AA597" s="94"/>
    </row>
    <row r="598" spans="1:27" ht="30" customHeight="1" x14ac:dyDescent="0.25">
      <c r="A598" s="89">
        <v>2</v>
      </c>
      <c r="B598" s="425" t="s">
        <v>2375</v>
      </c>
      <c r="C598" s="89" t="s">
        <v>60</v>
      </c>
      <c r="D598" s="125">
        <v>6.1557612695999993</v>
      </c>
      <c r="E598" s="424"/>
      <c r="F598" s="102">
        <v>0.66666666666666663</v>
      </c>
      <c r="G598" s="156">
        <v>20</v>
      </c>
      <c r="H598" s="102">
        <v>0.99930555555555556</v>
      </c>
      <c r="I598" s="156">
        <f>+G598</f>
        <v>20</v>
      </c>
      <c r="J598" s="102"/>
      <c r="K598" s="172" t="s">
        <v>1872</v>
      </c>
      <c r="L598" s="102"/>
      <c r="M598" s="165" t="s">
        <v>2137</v>
      </c>
      <c r="N598" s="126">
        <f t="shared" ref="N598:N600" si="91">VALUE(DAY(I598)*24*60+VALUE(HOUR(H598)*60+MINUTE(H598)))-SUM(VALUE(DAY(G598)*24*60+VALUE(HOUR(F598)*60+MINUTE(F598))))</f>
        <v>479</v>
      </c>
      <c r="O598" s="89">
        <v>381</v>
      </c>
      <c r="P598" s="156">
        <f t="shared" ref="P598:P601" si="92">O598*N598</f>
        <v>182499</v>
      </c>
      <c r="Q598" s="89"/>
      <c r="R598" s="89" t="s">
        <v>2434</v>
      </c>
      <c r="S598" s="91">
        <f>O598</f>
        <v>381</v>
      </c>
      <c r="T598" s="91"/>
      <c r="U598" s="92"/>
      <c r="V598" s="92"/>
      <c r="W598" s="92"/>
      <c r="X598" s="92"/>
      <c r="Y598" s="93"/>
      <c r="Z598" s="94"/>
      <c r="AA598" s="94"/>
    </row>
    <row r="599" spans="1:27" ht="30" customHeight="1" x14ac:dyDescent="0.25">
      <c r="A599" s="89">
        <v>3</v>
      </c>
      <c r="B599" s="14" t="s">
        <v>2304</v>
      </c>
      <c r="C599" s="89" t="s">
        <v>60</v>
      </c>
      <c r="D599" s="125">
        <v>1.3583607375058826</v>
      </c>
      <c r="E599" s="424"/>
      <c r="F599" s="102">
        <v>0.66666666666666663</v>
      </c>
      <c r="G599" s="156">
        <v>20</v>
      </c>
      <c r="H599" s="102">
        <v>0.99930555555555556</v>
      </c>
      <c r="I599" s="156">
        <f>+G599</f>
        <v>20</v>
      </c>
      <c r="J599" s="102"/>
      <c r="K599" s="172" t="s">
        <v>1872</v>
      </c>
      <c r="L599" s="102"/>
      <c r="M599" s="165" t="s">
        <v>2070</v>
      </c>
      <c r="N599" s="126">
        <f t="shared" si="91"/>
        <v>479</v>
      </c>
      <c r="O599" s="89">
        <v>1651</v>
      </c>
      <c r="P599" s="156">
        <f t="shared" si="92"/>
        <v>790829</v>
      </c>
      <c r="Q599" s="89">
        <v>2</v>
      </c>
      <c r="R599" s="89" t="s">
        <v>2434</v>
      </c>
      <c r="S599" s="91">
        <f>O599</f>
        <v>1651</v>
      </c>
      <c r="T599" s="91">
        <f>P599</f>
        <v>790829</v>
      </c>
      <c r="U599" s="92"/>
      <c r="V599" s="92"/>
      <c r="W599" s="92"/>
      <c r="X599" s="92"/>
      <c r="Y599" s="93"/>
      <c r="Z599" s="94"/>
      <c r="AA599" s="94"/>
    </row>
    <row r="600" spans="1:27" ht="30" customHeight="1" x14ac:dyDescent="0.25">
      <c r="A600" s="89">
        <v>4</v>
      </c>
      <c r="B600" s="14" t="s">
        <v>2305</v>
      </c>
      <c r="C600" s="89" t="s">
        <v>57</v>
      </c>
      <c r="D600" s="125">
        <v>5.4168151730196072</v>
      </c>
      <c r="E600" s="424"/>
      <c r="F600" s="102">
        <v>0.66666666666666663</v>
      </c>
      <c r="G600" s="156">
        <v>20</v>
      </c>
      <c r="H600" s="102">
        <v>0.99930555555555556</v>
      </c>
      <c r="I600" s="156">
        <f t="shared" si="85"/>
        <v>20</v>
      </c>
      <c r="J600" s="102"/>
      <c r="K600" s="172" t="s">
        <v>1872</v>
      </c>
      <c r="L600" s="102"/>
      <c r="M600" s="165" t="s">
        <v>2071</v>
      </c>
      <c r="N600" s="126">
        <f t="shared" si="91"/>
        <v>479</v>
      </c>
      <c r="O600" s="89">
        <v>2917</v>
      </c>
      <c r="P600" s="156">
        <f t="shared" si="92"/>
        <v>1397243</v>
      </c>
      <c r="Q600" s="89">
        <v>2</v>
      </c>
      <c r="R600" s="89" t="s">
        <v>2435</v>
      </c>
      <c r="S600" s="91">
        <f t="shared" si="90"/>
        <v>2917</v>
      </c>
      <c r="T600" s="91">
        <f t="shared" si="90"/>
        <v>1397243</v>
      </c>
      <c r="U600" s="92"/>
      <c r="V600" s="92"/>
      <c r="W600" s="92"/>
      <c r="X600" s="92"/>
      <c r="Y600" s="93"/>
      <c r="Z600" s="94"/>
      <c r="AA600" s="94"/>
    </row>
    <row r="601" spans="1:27" ht="30" customHeight="1" x14ac:dyDescent="0.25">
      <c r="A601" s="89">
        <v>5</v>
      </c>
      <c r="B601" s="14" t="s">
        <v>2306</v>
      </c>
      <c r="C601" s="89" t="s">
        <v>2073</v>
      </c>
      <c r="D601" s="125">
        <v>4.134507632</v>
      </c>
      <c r="E601" s="424"/>
      <c r="F601" s="102">
        <v>0.66666666666666663</v>
      </c>
      <c r="G601" s="156">
        <v>20</v>
      </c>
      <c r="H601" s="102">
        <v>0.99930555555555556</v>
      </c>
      <c r="I601" s="156">
        <f t="shared" si="85"/>
        <v>20</v>
      </c>
      <c r="J601" s="102"/>
      <c r="K601" s="172" t="s">
        <v>1872</v>
      </c>
      <c r="L601" s="102"/>
      <c r="M601" s="165" t="s">
        <v>2072</v>
      </c>
      <c r="N601" s="126">
        <f t="shared" si="86"/>
        <v>479</v>
      </c>
      <c r="O601" s="89">
        <v>2887</v>
      </c>
      <c r="P601" s="156">
        <f t="shared" si="92"/>
        <v>1382873</v>
      </c>
      <c r="Q601" s="89">
        <v>2</v>
      </c>
      <c r="R601" s="89" t="s">
        <v>2436</v>
      </c>
      <c r="S601" s="91">
        <f t="shared" si="90"/>
        <v>2887</v>
      </c>
      <c r="T601" s="91">
        <f t="shared" si="90"/>
        <v>1382873</v>
      </c>
      <c r="U601" s="92"/>
      <c r="V601" s="92"/>
      <c r="W601" s="92"/>
      <c r="X601" s="92"/>
      <c r="Y601" s="93"/>
      <c r="Z601" s="94"/>
      <c r="AA601" s="94"/>
    </row>
    <row r="602" spans="1:27" ht="30" customHeight="1" x14ac:dyDescent="0.25">
      <c r="A602" s="89">
        <v>6</v>
      </c>
      <c r="B602" s="14" t="s">
        <v>2308</v>
      </c>
      <c r="C602" s="89" t="s">
        <v>61</v>
      </c>
      <c r="D602" s="125">
        <v>9.9210790115294145</v>
      </c>
      <c r="E602" s="424"/>
      <c r="F602" s="102">
        <v>0.66666666666666663</v>
      </c>
      <c r="G602" s="156">
        <v>20</v>
      </c>
      <c r="H602" s="102">
        <v>0.99930555555555556</v>
      </c>
      <c r="I602" s="156">
        <f t="shared" si="85"/>
        <v>20</v>
      </c>
      <c r="J602" s="102"/>
      <c r="K602" s="172" t="s">
        <v>1872</v>
      </c>
      <c r="L602" s="102"/>
      <c r="M602" s="165" t="s">
        <v>2064</v>
      </c>
      <c r="N602" s="126">
        <f t="shared" si="86"/>
        <v>479</v>
      </c>
      <c r="O602" s="89">
        <v>4725</v>
      </c>
      <c r="P602" s="156">
        <f t="shared" si="87"/>
        <v>2263275</v>
      </c>
      <c r="Q602" s="89">
        <v>2</v>
      </c>
      <c r="R602" s="89" t="s">
        <v>2437</v>
      </c>
      <c r="S602" s="91">
        <f t="shared" si="90"/>
        <v>4725</v>
      </c>
      <c r="T602" s="91">
        <f t="shared" si="90"/>
        <v>2263275</v>
      </c>
      <c r="U602" s="92"/>
      <c r="V602" s="92"/>
      <c r="W602" s="92"/>
      <c r="X602" s="92"/>
      <c r="Y602" s="93"/>
      <c r="Z602" s="94"/>
      <c r="AA602" s="94"/>
    </row>
    <row r="603" spans="1:27" ht="48.75" customHeight="1" x14ac:dyDescent="0.25">
      <c r="A603" s="89">
        <v>7</v>
      </c>
      <c r="B603" s="517" t="s">
        <v>2194</v>
      </c>
      <c r="C603" s="173" t="s">
        <v>61</v>
      </c>
      <c r="D603" s="125">
        <v>8</v>
      </c>
      <c r="E603" s="424"/>
      <c r="F603" s="102">
        <v>0.66666666666666663</v>
      </c>
      <c r="G603" s="156">
        <v>20</v>
      </c>
      <c r="H603" s="102">
        <v>0.29166666666666669</v>
      </c>
      <c r="I603" s="156">
        <v>21</v>
      </c>
      <c r="J603" s="102"/>
      <c r="K603" s="172" t="s">
        <v>1872</v>
      </c>
      <c r="L603" s="102"/>
      <c r="M603" s="517" t="s">
        <v>2194</v>
      </c>
      <c r="N603" s="126">
        <f t="shared" si="86"/>
        <v>900</v>
      </c>
      <c r="O603" s="89">
        <v>1</v>
      </c>
      <c r="P603" s="156">
        <f t="shared" si="87"/>
        <v>900</v>
      </c>
      <c r="Q603" s="89">
        <v>2</v>
      </c>
      <c r="R603" s="89" t="s">
        <v>2438</v>
      </c>
      <c r="S603" s="91">
        <f t="shared" si="90"/>
        <v>1</v>
      </c>
      <c r="T603" s="91">
        <f t="shared" si="90"/>
        <v>900</v>
      </c>
      <c r="U603" s="92"/>
      <c r="V603" s="92"/>
      <c r="W603" s="92"/>
      <c r="X603" s="92"/>
      <c r="Y603" s="93"/>
      <c r="Z603" s="94"/>
      <c r="AA603" s="94"/>
    </row>
    <row r="604" spans="1:27" ht="30" customHeight="1" x14ac:dyDescent="0.25">
      <c r="A604" s="89">
        <v>8</v>
      </c>
      <c r="B604" s="14" t="s">
        <v>2309</v>
      </c>
      <c r="C604" s="89" t="s">
        <v>1926</v>
      </c>
      <c r="D604" s="125">
        <v>3.5396196135686284</v>
      </c>
      <c r="E604" s="424"/>
      <c r="F604" s="102">
        <v>0.66666666666666663</v>
      </c>
      <c r="G604" s="156">
        <v>20</v>
      </c>
      <c r="H604" s="102">
        <v>0.99930555555555556</v>
      </c>
      <c r="I604" s="156">
        <f t="shared" ref="I604" si="93">+G604</f>
        <v>20</v>
      </c>
      <c r="J604" s="102"/>
      <c r="K604" s="172" t="s">
        <v>1872</v>
      </c>
      <c r="L604" s="102"/>
      <c r="M604" s="165" t="s">
        <v>2075</v>
      </c>
      <c r="N604" s="126">
        <f t="shared" si="86"/>
        <v>479</v>
      </c>
      <c r="O604" s="89">
        <v>4061</v>
      </c>
      <c r="P604" s="156">
        <f t="shared" si="87"/>
        <v>1945219</v>
      </c>
      <c r="Q604" s="89">
        <v>2</v>
      </c>
      <c r="R604" s="89" t="s">
        <v>2439</v>
      </c>
      <c r="S604" s="91">
        <f t="shared" ref="S604:T623" si="94">O604</f>
        <v>4061</v>
      </c>
      <c r="T604" s="91">
        <f t="shared" si="94"/>
        <v>1945219</v>
      </c>
      <c r="U604" s="92"/>
      <c r="V604" s="92"/>
      <c r="W604" s="92"/>
      <c r="X604" s="92"/>
      <c r="Y604" s="93"/>
      <c r="Z604" s="94"/>
      <c r="AA604" s="94"/>
    </row>
    <row r="605" spans="1:27" ht="30" customHeight="1" x14ac:dyDescent="0.25">
      <c r="A605" s="89">
        <v>9</v>
      </c>
      <c r="B605" s="517" t="s">
        <v>2195</v>
      </c>
      <c r="C605" s="173" t="s">
        <v>63</v>
      </c>
      <c r="D605" s="125">
        <v>3.5666666666666669</v>
      </c>
      <c r="E605" s="424"/>
      <c r="F605" s="102">
        <v>0.66666666666666663</v>
      </c>
      <c r="G605" s="156">
        <v>20</v>
      </c>
      <c r="H605" s="102">
        <v>0.29166666666666669</v>
      </c>
      <c r="I605" s="156">
        <v>21</v>
      </c>
      <c r="J605" s="102"/>
      <c r="K605" s="172" t="s">
        <v>1872</v>
      </c>
      <c r="L605" s="102"/>
      <c r="M605" s="517" t="s">
        <v>2195</v>
      </c>
      <c r="N605" s="126">
        <f t="shared" si="86"/>
        <v>900</v>
      </c>
      <c r="O605" s="89">
        <v>652</v>
      </c>
      <c r="P605" s="156">
        <f t="shared" si="87"/>
        <v>586800</v>
      </c>
      <c r="Q605" s="89">
        <v>2</v>
      </c>
      <c r="R605" s="89" t="s">
        <v>2440</v>
      </c>
      <c r="S605" s="91">
        <f t="shared" si="94"/>
        <v>652</v>
      </c>
      <c r="T605" s="91">
        <f t="shared" si="94"/>
        <v>586800</v>
      </c>
      <c r="U605" s="92"/>
      <c r="V605" s="92"/>
      <c r="W605" s="92"/>
      <c r="X605" s="92"/>
      <c r="Y605" s="93"/>
      <c r="Z605" s="94"/>
      <c r="AA605" s="94"/>
    </row>
    <row r="606" spans="1:27" ht="30" customHeight="1" x14ac:dyDescent="0.25">
      <c r="A606" s="89">
        <v>10</v>
      </c>
      <c r="B606" s="517" t="s">
        <v>2196</v>
      </c>
      <c r="C606" s="173" t="s">
        <v>59</v>
      </c>
      <c r="D606" s="125">
        <v>3</v>
      </c>
      <c r="E606" s="424"/>
      <c r="F606" s="102">
        <v>0.66666666666666663</v>
      </c>
      <c r="G606" s="156">
        <v>20</v>
      </c>
      <c r="H606" s="102">
        <v>0.29166666666666669</v>
      </c>
      <c r="I606" s="156">
        <v>21</v>
      </c>
      <c r="J606" s="102"/>
      <c r="K606" s="172" t="s">
        <v>1872</v>
      </c>
      <c r="L606" s="102"/>
      <c r="M606" s="517" t="s">
        <v>2196</v>
      </c>
      <c r="N606" s="126">
        <f t="shared" si="86"/>
        <v>900</v>
      </c>
      <c r="O606" s="89">
        <v>9</v>
      </c>
      <c r="P606" s="156">
        <f t="shared" si="87"/>
        <v>8100</v>
      </c>
      <c r="Q606" s="89">
        <v>2</v>
      </c>
      <c r="R606" s="89" t="s">
        <v>2441</v>
      </c>
      <c r="S606" s="91">
        <f t="shared" si="94"/>
        <v>9</v>
      </c>
      <c r="T606" s="91">
        <f t="shared" si="94"/>
        <v>8100</v>
      </c>
      <c r="U606" s="92"/>
      <c r="V606" s="92"/>
      <c r="W606" s="92"/>
      <c r="X606" s="92"/>
      <c r="Y606" s="93"/>
      <c r="Z606" s="94"/>
      <c r="AA606" s="94"/>
    </row>
    <row r="607" spans="1:27" ht="30" customHeight="1" x14ac:dyDescent="0.25">
      <c r="A607" s="89">
        <v>11</v>
      </c>
      <c r="B607" s="14" t="s">
        <v>2314</v>
      </c>
      <c r="C607" s="89" t="s">
        <v>62</v>
      </c>
      <c r="D607" s="125">
        <v>4.2738337291764701</v>
      </c>
      <c r="E607" s="424"/>
      <c r="F607" s="102">
        <v>0.66666666666666663</v>
      </c>
      <c r="G607" s="156">
        <v>20</v>
      </c>
      <c r="H607" s="102">
        <v>0.99930555555555556</v>
      </c>
      <c r="I607" s="156">
        <f>+G607</f>
        <v>20</v>
      </c>
      <c r="J607" s="102"/>
      <c r="K607" s="172" t="s">
        <v>1872</v>
      </c>
      <c r="L607" s="102"/>
      <c r="M607" s="165" t="s">
        <v>2076</v>
      </c>
      <c r="N607" s="126">
        <f t="shared" si="86"/>
        <v>479</v>
      </c>
      <c r="O607" s="89">
        <v>3390</v>
      </c>
      <c r="P607" s="156">
        <f t="shared" si="87"/>
        <v>1623810</v>
      </c>
      <c r="Q607" s="89">
        <v>2</v>
      </c>
      <c r="R607" s="89" t="s">
        <v>2442</v>
      </c>
      <c r="S607" s="91">
        <f t="shared" si="94"/>
        <v>3390</v>
      </c>
      <c r="T607" s="91">
        <f t="shared" si="94"/>
        <v>1623810</v>
      </c>
      <c r="U607" s="92"/>
      <c r="V607" s="92"/>
      <c r="W607" s="92"/>
      <c r="X607" s="92"/>
      <c r="Y607" s="93"/>
      <c r="Z607" s="94"/>
      <c r="AA607" s="94"/>
    </row>
    <row r="608" spans="1:27" ht="30" customHeight="1" x14ac:dyDescent="0.25">
      <c r="A608" s="89">
        <v>12</v>
      </c>
      <c r="B608" s="165" t="s">
        <v>2371</v>
      </c>
      <c r="C608" s="89" t="s">
        <v>60</v>
      </c>
      <c r="D608" s="125">
        <v>5.604647027638709</v>
      </c>
      <c r="E608" s="424"/>
      <c r="F608" s="102">
        <v>0.66666666666666663</v>
      </c>
      <c r="G608" s="156">
        <v>20</v>
      </c>
      <c r="H608" s="102">
        <v>0.29166666666666669</v>
      </c>
      <c r="I608" s="156">
        <v>21</v>
      </c>
      <c r="J608" s="102"/>
      <c r="K608" s="172" t="s">
        <v>1872</v>
      </c>
      <c r="L608" s="102"/>
      <c r="M608" s="165" t="s">
        <v>2044</v>
      </c>
      <c r="N608" s="126">
        <f t="shared" si="86"/>
        <v>900</v>
      </c>
      <c r="O608" s="89">
        <v>19</v>
      </c>
      <c r="P608" s="156">
        <f t="shared" si="87"/>
        <v>17100</v>
      </c>
      <c r="Q608" s="89">
        <v>2</v>
      </c>
      <c r="R608" s="89" t="s">
        <v>2443</v>
      </c>
      <c r="S608" s="91">
        <f t="shared" si="94"/>
        <v>19</v>
      </c>
      <c r="T608" s="91">
        <f t="shared" si="94"/>
        <v>17100</v>
      </c>
      <c r="U608" s="92"/>
      <c r="V608" s="92"/>
      <c r="W608" s="92"/>
      <c r="X608" s="92"/>
      <c r="Y608" s="93"/>
      <c r="Z608" s="94"/>
      <c r="AA608" s="94"/>
    </row>
    <row r="609" spans="1:28" ht="30" customHeight="1" x14ac:dyDescent="0.25">
      <c r="A609" s="89">
        <v>13</v>
      </c>
      <c r="B609" s="165" t="s">
        <v>2372</v>
      </c>
      <c r="C609" s="89" t="s">
        <v>60</v>
      </c>
      <c r="D609" s="125">
        <v>3.423164554477419</v>
      </c>
      <c r="E609" s="424"/>
      <c r="F609" s="102">
        <v>0.66666666666666663</v>
      </c>
      <c r="G609" s="156">
        <v>20</v>
      </c>
      <c r="H609" s="102">
        <v>0.29166666666666669</v>
      </c>
      <c r="I609" s="156">
        <v>21</v>
      </c>
      <c r="J609" s="102"/>
      <c r="K609" s="172" t="s">
        <v>1872</v>
      </c>
      <c r="L609" s="102"/>
      <c r="M609" s="165" t="s">
        <v>2045</v>
      </c>
      <c r="N609" s="126">
        <f t="shared" si="86"/>
        <v>900</v>
      </c>
      <c r="O609" s="89">
        <v>5</v>
      </c>
      <c r="P609" s="156">
        <f t="shared" si="87"/>
        <v>4500</v>
      </c>
      <c r="Q609" s="89">
        <v>2</v>
      </c>
      <c r="R609" s="89" t="s">
        <v>2443</v>
      </c>
      <c r="S609" s="91">
        <f t="shared" si="94"/>
        <v>5</v>
      </c>
      <c r="T609" s="91">
        <f t="shared" si="94"/>
        <v>4500</v>
      </c>
      <c r="U609" s="92"/>
      <c r="V609" s="92"/>
      <c r="W609" s="92"/>
      <c r="X609" s="92"/>
      <c r="Y609" s="93"/>
      <c r="Z609" s="94"/>
      <c r="AA609" s="94"/>
    </row>
    <row r="610" spans="1:28" ht="30" customHeight="1" x14ac:dyDescent="0.25">
      <c r="A610" s="89">
        <v>14</v>
      </c>
      <c r="B610" s="165" t="s">
        <v>2390</v>
      </c>
      <c r="C610" s="89" t="s">
        <v>60</v>
      </c>
      <c r="D610" s="125">
        <v>1.6</v>
      </c>
      <c r="E610" s="424"/>
      <c r="F610" s="102">
        <v>0.66666666666666663</v>
      </c>
      <c r="G610" s="156">
        <v>20</v>
      </c>
      <c r="H610" s="102">
        <v>0.29166666666666669</v>
      </c>
      <c r="I610" s="156">
        <v>21</v>
      </c>
      <c r="J610" s="102"/>
      <c r="K610" s="172" t="s">
        <v>1872</v>
      </c>
      <c r="L610" s="102"/>
      <c r="M610" s="165" t="s">
        <v>2046</v>
      </c>
      <c r="N610" s="126">
        <f t="shared" si="86"/>
        <v>900</v>
      </c>
      <c r="O610" s="89">
        <v>12</v>
      </c>
      <c r="P610" s="156">
        <f t="shared" si="87"/>
        <v>10800</v>
      </c>
      <c r="Q610" s="89"/>
      <c r="R610" s="89" t="s">
        <v>2443</v>
      </c>
      <c r="S610" s="91"/>
      <c r="T610" s="91"/>
      <c r="U610" s="92"/>
      <c r="V610" s="92"/>
      <c r="W610" s="92"/>
      <c r="X610" s="92"/>
      <c r="Y610" s="93"/>
      <c r="Z610" s="94"/>
      <c r="AA610" s="94"/>
    </row>
    <row r="611" spans="1:28" ht="120" x14ac:dyDescent="0.25">
      <c r="A611" s="89">
        <v>15</v>
      </c>
      <c r="B611" s="165" t="s">
        <v>2197</v>
      </c>
      <c r="C611" s="89" t="s">
        <v>60</v>
      </c>
      <c r="D611" s="125">
        <v>7.1507494764666646</v>
      </c>
      <c r="E611" s="424"/>
      <c r="F611" s="102"/>
      <c r="G611" s="156">
        <v>12</v>
      </c>
      <c r="H611" s="102"/>
      <c r="I611" s="156">
        <v>12</v>
      </c>
      <c r="J611" s="102"/>
      <c r="K611" s="172" t="s">
        <v>1872</v>
      </c>
      <c r="L611" s="102"/>
      <c r="M611" s="517" t="s">
        <v>2199</v>
      </c>
      <c r="N611" s="126">
        <f t="shared" si="86"/>
        <v>0</v>
      </c>
      <c r="O611" s="89">
        <v>0</v>
      </c>
      <c r="P611" s="156">
        <f t="shared" si="87"/>
        <v>0</v>
      </c>
      <c r="Q611" s="89">
        <v>2</v>
      </c>
      <c r="R611" s="89" t="s">
        <v>2443</v>
      </c>
      <c r="S611" s="91">
        <f t="shared" si="94"/>
        <v>0</v>
      </c>
      <c r="T611" s="91">
        <f t="shared" si="94"/>
        <v>0</v>
      </c>
      <c r="U611" s="92"/>
      <c r="V611" s="92"/>
      <c r="W611" s="92"/>
      <c r="X611" s="92"/>
      <c r="Y611" s="93"/>
      <c r="Z611" s="94"/>
      <c r="AA611" s="94"/>
    </row>
    <row r="612" spans="1:28" ht="63.75" customHeight="1" x14ac:dyDescent="0.25">
      <c r="A612" s="89">
        <v>16</v>
      </c>
      <c r="B612" s="165" t="s">
        <v>2373</v>
      </c>
      <c r="C612" s="89" t="s">
        <v>60</v>
      </c>
      <c r="D612" s="125">
        <v>10.342416893548384</v>
      </c>
      <c r="E612" s="424"/>
      <c r="F612" s="102">
        <v>0.66666666666666663</v>
      </c>
      <c r="G612" s="156">
        <v>20</v>
      </c>
      <c r="H612" s="102">
        <v>0.29166666666666669</v>
      </c>
      <c r="I612" s="156">
        <v>21</v>
      </c>
      <c r="J612" s="102"/>
      <c r="K612" s="172" t="s">
        <v>1872</v>
      </c>
      <c r="L612" s="102"/>
      <c r="M612" s="165" t="s">
        <v>2048</v>
      </c>
      <c r="N612" s="126">
        <f t="shared" si="86"/>
        <v>900</v>
      </c>
      <c r="O612" s="89">
        <v>259</v>
      </c>
      <c r="P612" s="156">
        <f t="shared" si="87"/>
        <v>233100</v>
      </c>
      <c r="Q612" s="89">
        <v>2</v>
      </c>
      <c r="R612" s="89" t="s">
        <v>2443</v>
      </c>
      <c r="S612" s="91">
        <f t="shared" si="94"/>
        <v>259</v>
      </c>
      <c r="T612" s="91">
        <f t="shared" si="94"/>
        <v>233100</v>
      </c>
      <c r="U612" s="92"/>
      <c r="V612" s="92"/>
      <c r="W612" s="92"/>
      <c r="X612" s="92"/>
      <c r="Y612" s="93"/>
      <c r="Z612" s="94"/>
      <c r="AA612" s="94"/>
    </row>
    <row r="613" spans="1:28" ht="63.75" customHeight="1" x14ac:dyDescent="0.25">
      <c r="A613" s="89">
        <v>17</v>
      </c>
      <c r="B613" s="165" t="s">
        <v>2382</v>
      </c>
      <c r="C613" s="89" t="s">
        <v>64</v>
      </c>
      <c r="D613" s="125">
        <v>5.9</v>
      </c>
      <c r="E613" s="424"/>
      <c r="F613" s="102">
        <v>0.66666666666666663</v>
      </c>
      <c r="G613" s="156">
        <v>20</v>
      </c>
      <c r="H613" s="102">
        <v>0.29166666666666669</v>
      </c>
      <c r="I613" s="156">
        <v>21</v>
      </c>
      <c r="J613" s="102"/>
      <c r="K613" s="172" t="s">
        <v>1872</v>
      </c>
      <c r="L613" s="102"/>
      <c r="M613" s="165" t="s">
        <v>2055</v>
      </c>
      <c r="N613" s="126">
        <f t="shared" si="86"/>
        <v>900</v>
      </c>
      <c r="O613" s="89">
        <v>378</v>
      </c>
      <c r="P613" s="156">
        <f t="shared" si="87"/>
        <v>340200</v>
      </c>
      <c r="Q613" s="89"/>
      <c r="R613" s="89" t="s">
        <v>2501</v>
      </c>
      <c r="S613" s="91"/>
      <c r="T613" s="91"/>
      <c r="U613" s="92"/>
      <c r="V613" s="92"/>
      <c r="W613" s="92"/>
      <c r="X613" s="92"/>
      <c r="Y613" s="93"/>
      <c r="Z613" s="94"/>
      <c r="AA613" s="94"/>
    </row>
    <row r="614" spans="1:28" ht="45" x14ac:dyDescent="0.25">
      <c r="A614" s="89">
        <v>18</v>
      </c>
      <c r="B614" s="165" t="s">
        <v>2198</v>
      </c>
      <c r="C614" s="89" t="s">
        <v>60</v>
      </c>
      <c r="D614" s="125">
        <v>1.1987902851500001</v>
      </c>
      <c r="E614" s="424"/>
      <c r="F614" s="102">
        <v>0.66666666666666663</v>
      </c>
      <c r="G614" s="156">
        <v>20</v>
      </c>
      <c r="H614" s="102">
        <v>0.29166666666666669</v>
      </c>
      <c r="I614" s="156">
        <v>21</v>
      </c>
      <c r="J614" s="102"/>
      <c r="K614" s="172" t="s">
        <v>1872</v>
      </c>
      <c r="L614" s="102"/>
      <c r="M614" s="517" t="s">
        <v>2200</v>
      </c>
      <c r="N614" s="126">
        <f t="shared" si="86"/>
        <v>900</v>
      </c>
      <c r="O614" s="89">
        <v>0</v>
      </c>
      <c r="P614" s="156">
        <f t="shared" si="87"/>
        <v>0</v>
      </c>
      <c r="Q614" s="89">
        <v>2</v>
      </c>
      <c r="R614" s="89" t="s">
        <v>2443</v>
      </c>
      <c r="S614" s="91">
        <f t="shared" si="94"/>
        <v>0</v>
      </c>
      <c r="T614" s="91">
        <f t="shared" si="94"/>
        <v>0</v>
      </c>
      <c r="U614" s="92"/>
      <c r="V614" s="92"/>
      <c r="W614" s="92"/>
      <c r="X614" s="92"/>
      <c r="Y614" s="93"/>
      <c r="Z614" s="94"/>
      <c r="AA614" s="94"/>
    </row>
    <row r="615" spans="1:28" ht="90" x14ac:dyDescent="0.25">
      <c r="A615" s="89">
        <v>19</v>
      </c>
      <c r="B615" s="165" t="s">
        <v>2317</v>
      </c>
      <c r="C615" s="89" t="s">
        <v>60</v>
      </c>
      <c r="D615" s="125">
        <v>6.6622485555268804</v>
      </c>
      <c r="E615" s="424"/>
      <c r="F615" s="102">
        <v>0.66666666666666663</v>
      </c>
      <c r="G615" s="156">
        <v>20</v>
      </c>
      <c r="H615" s="102">
        <v>0.29166666666666669</v>
      </c>
      <c r="I615" s="156">
        <v>21</v>
      </c>
      <c r="J615" s="102"/>
      <c r="K615" s="172" t="s">
        <v>1872</v>
      </c>
      <c r="L615" s="102"/>
      <c r="M615" s="517" t="s">
        <v>2201</v>
      </c>
      <c r="N615" s="126">
        <f t="shared" si="86"/>
        <v>900</v>
      </c>
      <c r="O615" s="89">
        <v>37</v>
      </c>
      <c r="P615" s="156">
        <f t="shared" si="87"/>
        <v>33300</v>
      </c>
      <c r="Q615" s="89">
        <v>2</v>
      </c>
      <c r="R615" s="89" t="s">
        <v>2443</v>
      </c>
      <c r="S615" s="91">
        <f t="shared" si="94"/>
        <v>37</v>
      </c>
      <c r="T615" s="91">
        <f t="shared" si="94"/>
        <v>33300</v>
      </c>
      <c r="U615" s="92"/>
      <c r="V615" s="92"/>
      <c r="W615" s="92"/>
      <c r="X615" s="92"/>
      <c r="Y615" s="93"/>
      <c r="Z615" s="94"/>
      <c r="AA615" s="94"/>
    </row>
    <row r="616" spans="1:28" ht="30" customHeight="1" x14ac:dyDescent="0.25">
      <c r="A616" s="89">
        <v>20</v>
      </c>
      <c r="B616" s="165" t="s">
        <v>2318</v>
      </c>
      <c r="C616" s="89" t="s">
        <v>2082</v>
      </c>
      <c r="D616" s="125">
        <v>9</v>
      </c>
      <c r="E616" s="424"/>
      <c r="F616" s="102">
        <v>0.66666666666666663</v>
      </c>
      <c r="G616" s="156">
        <v>20</v>
      </c>
      <c r="H616" s="102">
        <v>0.29166666666666669</v>
      </c>
      <c r="I616" s="156">
        <v>21</v>
      </c>
      <c r="J616" s="102"/>
      <c r="K616" s="172" t="s">
        <v>1872</v>
      </c>
      <c r="L616" s="102"/>
      <c r="M616" s="165" t="s">
        <v>2081</v>
      </c>
      <c r="N616" s="126">
        <f t="shared" si="86"/>
        <v>900</v>
      </c>
      <c r="O616" s="89">
        <v>274</v>
      </c>
      <c r="P616" s="156">
        <f t="shared" si="87"/>
        <v>246600</v>
      </c>
      <c r="Q616" s="89"/>
      <c r="R616" s="89" t="s">
        <v>2498</v>
      </c>
      <c r="S616" s="91"/>
      <c r="T616" s="91"/>
      <c r="U616" s="92"/>
      <c r="V616" s="92"/>
      <c r="W616" s="92"/>
      <c r="X616" s="92"/>
      <c r="Y616" s="93"/>
      <c r="Z616" s="94"/>
      <c r="AA616" s="94"/>
    </row>
    <row r="617" spans="1:28" ht="30" customHeight="1" x14ac:dyDescent="0.25">
      <c r="A617" s="89">
        <v>21</v>
      </c>
      <c r="B617" s="165" t="s">
        <v>2324</v>
      </c>
      <c r="C617" s="89" t="s">
        <v>2089</v>
      </c>
      <c r="D617" s="125">
        <v>6.4000000000000012</v>
      </c>
      <c r="E617" s="424"/>
      <c r="F617" s="102">
        <v>0.66666666666666663</v>
      </c>
      <c r="G617" s="156">
        <v>20</v>
      </c>
      <c r="H617" s="102">
        <v>0.29166666666666669</v>
      </c>
      <c r="I617" s="156">
        <v>21</v>
      </c>
      <c r="J617" s="102"/>
      <c r="K617" s="172" t="s">
        <v>1872</v>
      </c>
      <c r="L617" s="102"/>
      <c r="M617" s="165" t="s">
        <v>2310</v>
      </c>
      <c r="N617" s="126">
        <f t="shared" si="86"/>
        <v>900</v>
      </c>
      <c r="O617" s="89">
        <v>1</v>
      </c>
      <c r="P617" s="156">
        <f t="shared" si="87"/>
        <v>900</v>
      </c>
      <c r="Q617" s="89">
        <v>2</v>
      </c>
      <c r="R617" s="89" t="s">
        <v>2448</v>
      </c>
      <c r="S617" s="91">
        <f t="shared" si="94"/>
        <v>1</v>
      </c>
      <c r="T617" s="91">
        <f t="shared" si="94"/>
        <v>900</v>
      </c>
      <c r="U617" s="92"/>
      <c r="V617" s="92"/>
      <c r="W617" s="92"/>
      <c r="X617" s="92"/>
      <c r="Y617" s="93"/>
      <c r="Z617" s="94"/>
      <c r="AA617" s="94"/>
    </row>
    <row r="618" spans="1:28" ht="30" customHeight="1" x14ac:dyDescent="0.25">
      <c r="A618" s="89">
        <v>22</v>
      </c>
      <c r="B618" s="165" t="s">
        <v>2325</v>
      </c>
      <c r="C618" s="89" t="s">
        <v>2090</v>
      </c>
      <c r="D618" s="125">
        <v>5.3533505504313723</v>
      </c>
      <c r="E618" s="424"/>
      <c r="F618" s="102">
        <v>0.66666666666666663</v>
      </c>
      <c r="G618" s="156">
        <v>20</v>
      </c>
      <c r="H618" s="102">
        <v>0.29166666666666669</v>
      </c>
      <c r="I618" s="156">
        <v>21</v>
      </c>
      <c r="J618" s="102"/>
      <c r="K618" s="172" t="s">
        <v>1872</v>
      </c>
      <c r="L618" s="102"/>
      <c r="M618" s="165" t="s">
        <v>2311</v>
      </c>
      <c r="N618" s="126">
        <f t="shared" si="86"/>
        <v>900</v>
      </c>
      <c r="O618" s="89">
        <v>2</v>
      </c>
      <c r="P618" s="156">
        <f t="shared" si="87"/>
        <v>1800</v>
      </c>
      <c r="Q618" s="89">
        <v>2</v>
      </c>
      <c r="R618" s="89" t="s">
        <v>2449</v>
      </c>
      <c r="S618" s="91">
        <f t="shared" si="94"/>
        <v>2</v>
      </c>
      <c r="T618" s="91">
        <f t="shared" si="94"/>
        <v>1800</v>
      </c>
      <c r="U618" s="92"/>
      <c r="V618" s="92"/>
      <c r="W618" s="92"/>
      <c r="X618" s="92"/>
      <c r="Y618" s="93"/>
      <c r="Z618" s="94"/>
      <c r="AA618" s="94"/>
    </row>
    <row r="619" spans="1:28" ht="60" x14ac:dyDescent="0.25">
      <c r="A619" s="89">
        <v>23</v>
      </c>
      <c r="B619" s="165" t="s">
        <v>2312</v>
      </c>
      <c r="C619" s="89" t="s">
        <v>2091</v>
      </c>
      <c r="D619" s="125">
        <v>5.9408201987833342</v>
      </c>
      <c r="E619" s="424"/>
      <c r="F619" s="102"/>
      <c r="G619" s="156"/>
      <c r="H619" s="102"/>
      <c r="I619" s="156"/>
      <c r="J619" s="102"/>
      <c r="K619" s="172" t="s">
        <v>1872</v>
      </c>
      <c r="L619" s="102"/>
      <c r="M619" s="165" t="s">
        <v>2205</v>
      </c>
      <c r="N619" s="126">
        <f t="shared" si="86"/>
        <v>0</v>
      </c>
      <c r="O619" s="89">
        <v>0</v>
      </c>
      <c r="P619" s="156">
        <f t="shared" si="87"/>
        <v>0</v>
      </c>
      <c r="Q619" s="89">
        <v>2</v>
      </c>
      <c r="R619" s="89" t="s">
        <v>2450</v>
      </c>
      <c r="S619" s="91">
        <f t="shared" si="94"/>
        <v>0</v>
      </c>
      <c r="T619" s="91">
        <f t="shared" si="94"/>
        <v>0</v>
      </c>
      <c r="U619" s="92"/>
      <c r="V619" s="92"/>
      <c r="W619" s="92"/>
      <c r="X619" s="92"/>
      <c r="Y619" s="93"/>
      <c r="Z619" s="94"/>
      <c r="AA619" s="94"/>
    </row>
    <row r="620" spans="1:28" ht="30" customHeight="1" x14ac:dyDescent="0.25">
      <c r="A620" s="89">
        <v>24</v>
      </c>
      <c r="B620" s="14" t="s">
        <v>2381</v>
      </c>
      <c r="C620" s="89" t="s">
        <v>2092</v>
      </c>
      <c r="D620" s="125">
        <v>2.3873020009904762</v>
      </c>
      <c r="E620" s="424"/>
      <c r="F620" s="102">
        <v>0.29166666666666669</v>
      </c>
      <c r="G620" s="156">
        <v>20</v>
      </c>
      <c r="H620" s="102">
        <v>0.99930555555555556</v>
      </c>
      <c r="I620" s="156">
        <v>20</v>
      </c>
      <c r="J620" s="102"/>
      <c r="K620" s="172" t="s">
        <v>1872</v>
      </c>
      <c r="L620" s="102"/>
      <c r="M620" s="165" t="s">
        <v>2313</v>
      </c>
      <c r="N620" s="126">
        <f t="shared" si="86"/>
        <v>1019</v>
      </c>
      <c r="O620" s="89">
        <v>1</v>
      </c>
      <c r="P620" s="156">
        <f t="shared" si="87"/>
        <v>1019</v>
      </c>
      <c r="Q620" s="89">
        <v>2</v>
      </c>
      <c r="R620" s="89" t="s">
        <v>2451</v>
      </c>
      <c r="S620" s="91">
        <f t="shared" si="94"/>
        <v>1</v>
      </c>
      <c r="T620" s="91">
        <f t="shared" si="94"/>
        <v>1019</v>
      </c>
      <c r="U620" s="92"/>
      <c r="V620" s="92"/>
      <c r="W620" s="92"/>
      <c r="X620" s="92"/>
      <c r="Y620" s="93"/>
      <c r="Z620" s="94"/>
      <c r="AA620" s="94"/>
    </row>
    <row r="621" spans="1:28" ht="30" customHeight="1" x14ac:dyDescent="0.25">
      <c r="A621" s="89">
        <v>25</v>
      </c>
      <c r="B621" s="14" t="s">
        <v>2327</v>
      </c>
      <c r="C621" s="89" t="s">
        <v>2097</v>
      </c>
      <c r="D621" s="125">
        <v>0.33333333333333326</v>
      </c>
      <c r="E621" s="424"/>
      <c r="F621" s="102">
        <v>0.66666666666666663</v>
      </c>
      <c r="G621" s="156">
        <v>20</v>
      </c>
      <c r="H621" s="102">
        <v>0.29166666666666669</v>
      </c>
      <c r="I621" s="156">
        <v>21</v>
      </c>
      <c r="J621" s="102"/>
      <c r="K621" s="172" t="s">
        <v>1872</v>
      </c>
      <c r="L621" s="102"/>
      <c r="M621" s="165" t="s">
        <v>2096</v>
      </c>
      <c r="N621" s="126">
        <f t="shared" si="86"/>
        <v>900</v>
      </c>
      <c r="O621" s="89">
        <v>1</v>
      </c>
      <c r="P621" s="156">
        <f t="shared" si="87"/>
        <v>900</v>
      </c>
      <c r="Q621" s="89">
        <v>2</v>
      </c>
      <c r="R621" s="89" t="s">
        <v>2452</v>
      </c>
      <c r="S621" s="91">
        <f t="shared" si="94"/>
        <v>1</v>
      </c>
      <c r="T621" s="91">
        <f t="shared" si="94"/>
        <v>900</v>
      </c>
      <c r="U621" s="92"/>
      <c r="V621" s="92"/>
      <c r="W621" s="92"/>
      <c r="X621" s="92"/>
      <c r="Y621" s="93"/>
      <c r="Z621" s="94"/>
      <c r="AA621" s="94"/>
    </row>
    <row r="622" spans="1:28" ht="30" customHeight="1" x14ac:dyDescent="0.25">
      <c r="A622" s="89">
        <v>26</v>
      </c>
      <c r="B622" s="14" t="s">
        <v>2328</v>
      </c>
      <c r="C622" s="89" t="s">
        <v>2098</v>
      </c>
      <c r="D622" s="125">
        <v>3.6666666666666683</v>
      </c>
      <c r="E622" s="424"/>
      <c r="F622" s="102">
        <v>0.66666666666666663</v>
      </c>
      <c r="G622" s="156">
        <v>20</v>
      </c>
      <c r="H622" s="102">
        <v>0.29166666666666669</v>
      </c>
      <c r="I622" s="156">
        <v>21</v>
      </c>
      <c r="J622" s="102"/>
      <c r="K622" s="172" t="s">
        <v>1872</v>
      </c>
      <c r="L622" s="102"/>
      <c r="M622" s="165" t="s">
        <v>1941</v>
      </c>
      <c r="N622" s="126">
        <f t="shared" si="86"/>
        <v>900</v>
      </c>
      <c r="O622" s="89">
        <v>1</v>
      </c>
      <c r="P622" s="156">
        <f t="shared" si="87"/>
        <v>900</v>
      </c>
      <c r="Q622" s="89">
        <v>2</v>
      </c>
      <c r="R622" s="89" t="s">
        <v>2098</v>
      </c>
      <c r="S622" s="91">
        <f t="shared" si="94"/>
        <v>1</v>
      </c>
      <c r="T622" s="91">
        <f t="shared" si="94"/>
        <v>900</v>
      </c>
      <c r="U622" s="92"/>
      <c r="V622" s="92"/>
      <c r="W622" s="92"/>
      <c r="X622" s="92"/>
      <c r="Y622" s="93"/>
      <c r="Z622" s="94"/>
      <c r="AA622" s="94"/>
    </row>
    <row r="623" spans="1:28" s="94" customFormat="1" ht="30.75" customHeight="1" x14ac:dyDescent="0.2">
      <c r="A623" s="255"/>
      <c r="B623" s="521" t="s">
        <v>1865</v>
      </c>
      <c r="C623" s="446"/>
      <c r="D623" s="519">
        <f>SUM(D597:E622)</f>
        <v>127.33013337607991</v>
      </c>
      <c r="E623" s="448"/>
      <c r="F623" s="169"/>
      <c r="G623" s="258"/>
      <c r="H623" s="169"/>
      <c r="I623" s="258"/>
      <c r="J623" s="169"/>
      <c r="K623" s="449"/>
      <c r="L623" s="169"/>
      <c r="M623" s="449"/>
      <c r="N623" s="450"/>
      <c r="O623" s="255"/>
      <c r="P623" s="258"/>
      <c r="Q623" s="255"/>
      <c r="R623" s="90"/>
      <c r="S623" s="91">
        <f t="shared" si="94"/>
        <v>0</v>
      </c>
      <c r="T623" s="91">
        <f t="shared" si="94"/>
        <v>0</v>
      </c>
      <c r="U623" s="91"/>
      <c r="V623" s="91"/>
      <c r="W623" s="91"/>
      <c r="X623" s="91"/>
      <c r="Y623" s="263"/>
    </row>
    <row r="624" spans="1:28" ht="24.75" customHeight="1" x14ac:dyDescent="0.25">
      <c r="A624" s="90" t="s">
        <v>9</v>
      </c>
      <c r="B624" s="799" t="s">
        <v>2179</v>
      </c>
      <c r="C624" s="799"/>
      <c r="D624" s="799"/>
      <c r="E624" s="799"/>
      <c r="F624" s="799"/>
      <c r="G624" s="799"/>
      <c r="H624" s="799"/>
      <c r="I624" s="799"/>
      <c r="J624" s="799"/>
      <c r="K624" s="799"/>
      <c r="L624" s="799"/>
      <c r="M624" s="799"/>
      <c r="N624" s="799"/>
      <c r="O624" s="799"/>
      <c r="P624" s="799"/>
      <c r="Q624" s="799"/>
      <c r="R624" s="90" t="s">
        <v>51</v>
      </c>
      <c r="S624" s="277"/>
      <c r="T624" s="277"/>
      <c r="U624" s="277"/>
      <c r="V624" s="277"/>
      <c r="W624" s="277"/>
      <c r="X624" s="277"/>
      <c r="Y624" s="277"/>
      <c r="Z624" s="277"/>
      <c r="AA624" s="277"/>
      <c r="AB624" s="277"/>
    </row>
    <row r="625" spans="1:28" ht="16.5" customHeight="1" x14ac:dyDescent="0.25">
      <c r="A625" s="668" t="s">
        <v>25</v>
      </c>
      <c r="B625" s="668"/>
      <c r="C625" s="668" t="s">
        <v>10</v>
      </c>
      <c r="D625" s="668"/>
      <c r="E625" s="668"/>
      <c r="F625" s="668"/>
      <c r="G625" s="668"/>
      <c r="H625" s="668"/>
      <c r="I625" s="668"/>
      <c r="J625" s="668"/>
      <c r="K625" s="257" t="s">
        <v>11</v>
      </c>
      <c r="L625" s="668" t="s">
        <v>12</v>
      </c>
      <c r="M625" s="668"/>
      <c r="N625" s="668" t="s">
        <v>26</v>
      </c>
      <c r="O625" s="668"/>
      <c r="P625" s="680">
        <v>472369</v>
      </c>
      <c r="Q625" s="680"/>
      <c r="R625" s="90" t="s">
        <v>50</v>
      </c>
      <c r="S625" s="277"/>
      <c r="T625" s="277"/>
      <c r="U625" s="277"/>
      <c r="V625" s="277"/>
      <c r="W625" s="277"/>
    </row>
    <row r="626" spans="1:28" ht="30.75" customHeight="1" x14ac:dyDescent="0.25">
      <c r="A626" s="667" t="s">
        <v>1866</v>
      </c>
      <c r="B626" s="667"/>
      <c r="C626" s="681">
        <v>191.88</v>
      </c>
      <c r="D626" s="682"/>
      <c r="E626" s="682"/>
      <c r="F626" s="682"/>
      <c r="G626" s="682"/>
      <c r="H626" s="682"/>
      <c r="I626" s="682"/>
      <c r="J626" s="683"/>
      <c r="K626" s="346">
        <v>1.78</v>
      </c>
      <c r="L626" s="681">
        <v>0.45</v>
      </c>
      <c r="M626" s="683"/>
      <c r="N626" s="677" t="s">
        <v>27</v>
      </c>
      <c r="O626" s="677"/>
      <c r="P626" s="684" t="s">
        <v>4</v>
      </c>
      <c r="Q626" s="684"/>
      <c r="R626" s="90" t="s">
        <v>52</v>
      </c>
      <c r="S626" s="277"/>
      <c r="T626" s="277"/>
      <c r="U626" s="277"/>
      <c r="V626" s="277"/>
      <c r="W626" s="277"/>
      <c r="Y626" s="277"/>
    </row>
    <row r="627" spans="1:28" ht="30.75" customHeight="1" x14ac:dyDescent="0.25">
      <c r="A627" s="667" t="s">
        <v>2148</v>
      </c>
      <c r="B627" s="667"/>
      <c r="C627" s="685">
        <v>202.1</v>
      </c>
      <c r="D627" s="685"/>
      <c r="E627" s="685"/>
      <c r="F627" s="685"/>
      <c r="G627" s="685"/>
      <c r="H627" s="685"/>
      <c r="I627" s="685"/>
      <c r="J627" s="685"/>
      <c r="K627" s="278">
        <v>0.68</v>
      </c>
      <c r="L627" s="686">
        <v>0</v>
      </c>
      <c r="M627" s="686"/>
      <c r="N627" s="258"/>
      <c r="O627" s="258">
        <f>S624</f>
        <v>0</v>
      </c>
      <c r="P627" s="677">
        <f>T624</f>
        <v>0</v>
      </c>
      <c r="Q627" s="677"/>
      <c r="S627" s="281"/>
    </row>
    <row r="628" spans="1:28" ht="27" hidden="1" customHeight="1" x14ac:dyDescent="0.25">
      <c r="A628" s="667" t="s">
        <v>69</v>
      </c>
      <c r="B628" s="667"/>
      <c r="C628" s="685">
        <f>C629+C630+C631</f>
        <v>0</v>
      </c>
      <c r="D628" s="685"/>
      <c r="E628" s="685"/>
      <c r="F628" s="685"/>
      <c r="G628" s="685"/>
      <c r="H628" s="685"/>
      <c r="I628" s="685"/>
      <c r="J628" s="685"/>
      <c r="K628" s="278">
        <f>K629+K630+K631</f>
        <v>0</v>
      </c>
      <c r="L628" s="686">
        <f>U624/P625</f>
        <v>0</v>
      </c>
      <c r="M628" s="686"/>
      <c r="N628" s="258"/>
      <c r="O628" s="258">
        <f>U624</f>
        <v>0</v>
      </c>
      <c r="P628" s="677">
        <f>T625</f>
        <v>0</v>
      </c>
      <c r="Q628" s="677"/>
      <c r="S628" s="281"/>
    </row>
    <row r="629" spans="1:28" ht="29.25" hidden="1" customHeight="1" x14ac:dyDescent="0.25">
      <c r="A629" s="667" t="s">
        <v>1867</v>
      </c>
      <c r="B629" s="667"/>
      <c r="C629" s="686">
        <f>P629/P625</f>
        <v>0</v>
      </c>
      <c r="D629" s="686"/>
      <c r="E629" s="686"/>
      <c r="F629" s="686"/>
      <c r="G629" s="686"/>
      <c r="H629" s="686"/>
      <c r="I629" s="686"/>
      <c r="J629" s="686"/>
      <c r="K629" s="279">
        <f>O629/P625</f>
        <v>0</v>
      </c>
      <c r="L629" s="686">
        <f>U624/P625</f>
        <v>0</v>
      </c>
      <c r="M629" s="686"/>
      <c r="N629" s="258" t="s">
        <v>5</v>
      </c>
      <c r="O629" s="156">
        <f>+S624</f>
        <v>0</v>
      </c>
      <c r="P629" s="687">
        <f>+T624</f>
        <v>0</v>
      </c>
      <c r="Q629" s="687"/>
      <c r="S629" s="281"/>
    </row>
    <row r="630" spans="1:28" ht="36.75" hidden="1" customHeight="1" x14ac:dyDescent="0.25">
      <c r="A630" s="667" t="s">
        <v>45</v>
      </c>
      <c r="B630" s="667"/>
      <c r="C630" s="686">
        <f>P630/P625</f>
        <v>0</v>
      </c>
      <c r="D630" s="686"/>
      <c r="E630" s="686"/>
      <c r="F630" s="686"/>
      <c r="G630" s="686"/>
      <c r="H630" s="686"/>
      <c r="I630" s="686"/>
      <c r="J630" s="686"/>
      <c r="K630" s="279">
        <f>O630/P625</f>
        <v>0</v>
      </c>
      <c r="L630" s="686">
        <v>0</v>
      </c>
      <c r="M630" s="686"/>
      <c r="N630" s="258" t="s">
        <v>3</v>
      </c>
      <c r="O630" s="156">
        <f>Y624</f>
        <v>0</v>
      </c>
      <c r="P630" s="687">
        <f>Z624</f>
        <v>0</v>
      </c>
      <c r="Q630" s="687"/>
    </row>
    <row r="631" spans="1:28" ht="33.75" hidden="1" customHeight="1" x14ac:dyDescent="0.25">
      <c r="A631" s="667" t="s">
        <v>65</v>
      </c>
      <c r="B631" s="667"/>
      <c r="C631" s="686">
        <f>P631/P625</f>
        <v>0</v>
      </c>
      <c r="D631" s="686"/>
      <c r="E631" s="686"/>
      <c r="F631" s="686"/>
      <c r="G631" s="686"/>
      <c r="H631" s="686"/>
      <c r="I631" s="686"/>
      <c r="J631" s="686"/>
      <c r="K631" s="279">
        <f>O631/P625</f>
        <v>0</v>
      </c>
      <c r="L631" s="686">
        <v>0</v>
      </c>
      <c r="M631" s="686"/>
      <c r="N631" s="258" t="s">
        <v>36</v>
      </c>
      <c r="O631" s="156">
        <f>W624</f>
        <v>0</v>
      </c>
      <c r="P631" s="687">
        <f>V624</f>
        <v>0</v>
      </c>
      <c r="Q631" s="687"/>
    </row>
    <row r="632" spans="1:28" ht="43.5" hidden="1" customHeight="1" x14ac:dyDescent="0.25">
      <c r="A632" s="667" t="s">
        <v>71</v>
      </c>
      <c r="B632" s="667"/>
      <c r="C632" s="686">
        <f>P632/P625</f>
        <v>0</v>
      </c>
      <c r="D632" s="686"/>
      <c r="E632" s="686"/>
      <c r="F632" s="686"/>
      <c r="G632" s="686"/>
      <c r="H632" s="686"/>
      <c r="I632" s="686"/>
      <c r="J632" s="686"/>
      <c r="K632" s="279">
        <f>O632/P625</f>
        <v>0</v>
      </c>
      <c r="L632" s="686">
        <v>0</v>
      </c>
      <c r="M632" s="686"/>
      <c r="N632" s="258" t="s">
        <v>36</v>
      </c>
      <c r="O632" s="156">
        <f>W624</f>
        <v>0</v>
      </c>
      <c r="P632" s="687">
        <f>V624</f>
        <v>0</v>
      </c>
      <c r="Q632" s="687"/>
    </row>
    <row r="633" spans="1:28" ht="30" customHeight="1" x14ac:dyDescent="0.25">
      <c r="A633" s="667" t="s">
        <v>70</v>
      </c>
      <c r="B633" s="667"/>
      <c r="C633" s="688">
        <v>0</v>
      </c>
      <c r="D633" s="688"/>
      <c r="E633" s="688"/>
      <c r="F633" s="688"/>
      <c r="G633" s="688"/>
      <c r="H633" s="688"/>
      <c r="I633" s="688"/>
      <c r="J633" s="688"/>
      <c r="K633" s="282">
        <v>0</v>
      </c>
      <c r="L633" s="688">
        <f>L629</f>
        <v>0</v>
      </c>
      <c r="M633" s="688"/>
      <c r="N633" s="258"/>
      <c r="O633" s="258"/>
      <c r="P633" s="677"/>
      <c r="Q633" s="677"/>
    </row>
    <row r="634" spans="1:28" ht="95.25" customHeight="1" x14ac:dyDescent="0.25">
      <c r="A634" s="488" t="s">
        <v>9</v>
      </c>
      <c r="B634" s="795" t="s">
        <v>2176</v>
      </c>
      <c r="C634" s="795"/>
      <c r="D634" s="795"/>
      <c r="E634" s="795"/>
      <c r="F634" s="795"/>
      <c r="G634" s="795"/>
      <c r="H634" s="795"/>
      <c r="I634" s="795"/>
      <c r="J634" s="795"/>
      <c r="K634" s="795"/>
      <c r="L634" s="795"/>
      <c r="M634" s="795"/>
      <c r="N634" s="795"/>
      <c r="O634" s="795"/>
      <c r="P634" s="795"/>
      <c r="Q634" s="795"/>
    </row>
    <row r="635" spans="1:28" ht="27.75" customHeight="1" x14ac:dyDescent="0.25">
      <c r="A635" s="488"/>
      <c r="B635" s="489"/>
      <c r="C635" s="488"/>
      <c r="D635" s="489"/>
      <c r="E635" s="490"/>
      <c r="F635" s="489"/>
      <c r="G635" s="489"/>
      <c r="H635" s="489"/>
      <c r="I635" s="489"/>
      <c r="J635" s="489"/>
      <c r="K635" s="489"/>
      <c r="L635" s="489"/>
      <c r="M635" s="489"/>
      <c r="N635" s="488"/>
      <c r="O635" s="488"/>
      <c r="P635" s="489"/>
      <c r="Q635" s="489"/>
    </row>
    <row r="636" spans="1:28" ht="8.25" customHeight="1" x14ac:dyDescent="0.25">
      <c r="A636" s="488"/>
      <c r="B636" s="489"/>
      <c r="C636" s="488"/>
      <c r="D636" s="489"/>
      <c r="E636" s="490"/>
      <c r="F636" s="489"/>
      <c r="G636" s="489"/>
      <c r="H636" s="489"/>
      <c r="I636" s="489"/>
      <c r="J636" s="489"/>
      <c r="K636" s="489"/>
      <c r="L636" s="489"/>
      <c r="M636" s="489"/>
      <c r="N636" s="488"/>
      <c r="O636" s="488"/>
      <c r="P636" s="489"/>
      <c r="Q636" s="489"/>
    </row>
    <row r="637" spans="1:28" ht="38.25" customHeight="1" x14ac:dyDescent="0.25">
      <c r="A637" s="796" t="s">
        <v>2022</v>
      </c>
      <c r="B637" s="796"/>
      <c r="C637" s="678" t="s">
        <v>54</v>
      </c>
      <c r="D637" s="678"/>
      <c r="E637" s="678"/>
      <c r="F637" s="678"/>
      <c r="G637" s="678"/>
      <c r="H637" s="678" t="s">
        <v>32</v>
      </c>
      <c r="I637" s="678"/>
      <c r="J637" s="678"/>
      <c r="K637" s="678"/>
      <c r="L637" s="90"/>
      <c r="M637" s="678" t="s">
        <v>2180</v>
      </c>
      <c r="N637" s="678"/>
      <c r="O637" s="678"/>
      <c r="P637" s="678"/>
      <c r="Q637" s="678"/>
    </row>
    <row r="638" spans="1:28" ht="138.75" customHeight="1" x14ac:dyDescent="0.25">
      <c r="A638" s="797" t="s">
        <v>2149</v>
      </c>
      <c r="B638" s="797"/>
      <c r="C638" s="798" t="s">
        <v>1803</v>
      </c>
      <c r="D638" s="798"/>
      <c r="E638" s="798"/>
      <c r="F638" s="798"/>
      <c r="G638" s="798"/>
      <c r="H638" s="678" t="s">
        <v>2285</v>
      </c>
      <c r="I638" s="678"/>
      <c r="J638" s="678"/>
      <c r="K638" s="678"/>
      <c r="L638" s="90"/>
      <c r="M638" s="678" t="s">
        <v>82</v>
      </c>
      <c r="N638" s="678"/>
      <c r="O638" s="678"/>
      <c r="P638" s="678"/>
      <c r="Q638" s="678"/>
    </row>
    <row r="639" spans="1:28" ht="5.25" customHeight="1" x14ac:dyDescent="0.25">
      <c r="A639" s="492"/>
      <c r="B639" s="491"/>
      <c r="C639" s="492"/>
      <c r="D639" s="493"/>
      <c r="E639" s="494"/>
      <c r="F639" s="90"/>
      <c r="G639" s="90"/>
      <c r="H639" s="678"/>
      <c r="I639" s="678"/>
      <c r="J639" s="678"/>
      <c r="K639" s="678"/>
      <c r="L639" s="90"/>
      <c r="M639" s="678"/>
      <c r="N639" s="678"/>
      <c r="O639" s="678"/>
      <c r="P639" s="678"/>
      <c r="Q639" s="678"/>
    </row>
    <row r="640" spans="1:28" s="90" customFormat="1" x14ac:dyDescent="0.25">
      <c r="B640" s="262"/>
      <c r="D640" s="495"/>
      <c r="E640" s="496"/>
      <c r="K640" s="262"/>
      <c r="M640" s="482"/>
      <c r="P640" s="262"/>
      <c r="Q640" s="262"/>
      <c r="S640" s="95"/>
      <c r="T640" s="95"/>
      <c r="U640" s="95"/>
      <c r="V640" s="95"/>
      <c r="W640" s="95"/>
      <c r="X640" s="95"/>
      <c r="Y640" s="95"/>
      <c r="Z640" s="95"/>
      <c r="AA640" s="95"/>
      <c r="AB640" s="95"/>
    </row>
    <row r="641" spans="1:28" s="90" customFormat="1" x14ac:dyDescent="0.25">
      <c r="B641" s="262"/>
      <c r="D641" s="495"/>
      <c r="E641" s="496"/>
      <c r="K641" s="262"/>
      <c r="M641" s="482"/>
      <c r="P641" s="262"/>
      <c r="Q641" s="262"/>
      <c r="S641" s="95"/>
      <c r="T641" s="95"/>
      <c r="U641" s="95"/>
      <c r="V641" s="95"/>
      <c r="W641" s="95"/>
      <c r="X641" s="95"/>
      <c r="Y641" s="95"/>
      <c r="Z641" s="95"/>
      <c r="AA641" s="95"/>
      <c r="AB641" s="95"/>
    </row>
    <row r="648" spans="1:28" s="118" customFormat="1" ht="34.5" hidden="1" customHeight="1" x14ac:dyDescent="0.25">
      <c r="A648" s="105">
        <v>11</v>
      </c>
      <c r="B648" s="522" t="s">
        <v>1704</v>
      </c>
      <c r="C648" s="434" t="s">
        <v>1</v>
      </c>
      <c r="D648" s="435">
        <v>3</v>
      </c>
      <c r="E648" s="436"/>
      <c r="F648" s="437">
        <v>0.45833333333333298</v>
      </c>
      <c r="G648" s="438">
        <v>18</v>
      </c>
      <c r="H648" s="437">
        <v>0.70833333333333304</v>
      </c>
      <c r="I648" s="438">
        <f>+G648</f>
        <v>18</v>
      </c>
      <c r="J648" s="437"/>
      <c r="K648" s="439" t="s">
        <v>1688</v>
      </c>
      <c r="L648" s="437"/>
      <c r="M648" s="439" t="s">
        <v>1710</v>
      </c>
      <c r="N648" s="440">
        <f>VALUE(DAY(I648)*24*60+VALUE(HOUR(H648)*60+MINUTE(H648)))-SUM(VALUE(DAY(G648)*24*60+VALUE(HOUR(F648)*60+MINUTE(F648))))</f>
        <v>360</v>
      </c>
      <c r="O648" s="105">
        <v>3885</v>
      </c>
      <c r="P648" s="438">
        <f>O648*N648</f>
        <v>1398600</v>
      </c>
      <c r="Q648" s="105">
        <v>2</v>
      </c>
      <c r="R648" s="113"/>
      <c r="S648" s="114">
        <f t="shared" ref="S648:T652" si="95">O648</f>
        <v>3885</v>
      </c>
      <c r="T648" s="114">
        <f t="shared" si="95"/>
        <v>1398600</v>
      </c>
      <c r="U648" s="115"/>
      <c r="V648" s="115"/>
      <c r="W648" s="115"/>
      <c r="X648" s="115"/>
      <c r="Y648" s="116"/>
      <c r="Z648" s="117"/>
      <c r="AA648" s="117"/>
    </row>
    <row r="649" spans="1:28" s="118" customFormat="1" ht="29.25" hidden="1" customHeight="1" x14ac:dyDescent="0.25">
      <c r="A649" s="105">
        <v>12</v>
      </c>
      <c r="B649" s="522" t="s">
        <v>1705</v>
      </c>
      <c r="C649" s="434" t="s">
        <v>58</v>
      </c>
      <c r="D649" s="435">
        <v>2</v>
      </c>
      <c r="E649" s="436"/>
      <c r="F649" s="437">
        <v>0.45833333333333298</v>
      </c>
      <c r="G649" s="438">
        <v>18</v>
      </c>
      <c r="H649" s="437">
        <v>0.70833333333333304</v>
      </c>
      <c r="I649" s="438">
        <f>+G649</f>
        <v>18</v>
      </c>
      <c r="J649" s="437"/>
      <c r="K649" s="439" t="s">
        <v>1688</v>
      </c>
      <c r="L649" s="437"/>
      <c r="M649" s="439" t="s">
        <v>1711</v>
      </c>
      <c r="N649" s="440">
        <f>VALUE(DAY(I649)*24*60+VALUE(HOUR(H649)*60+MINUTE(H649)))-SUM(VALUE(DAY(G649)*24*60+VALUE(HOUR(F649)*60+MINUTE(F649))))</f>
        <v>360</v>
      </c>
      <c r="O649" s="105">
        <v>3284</v>
      </c>
      <c r="P649" s="438">
        <f>O649*N649</f>
        <v>1182240</v>
      </c>
      <c r="Q649" s="105">
        <v>2</v>
      </c>
      <c r="R649" s="113"/>
      <c r="S649" s="114">
        <f t="shared" si="95"/>
        <v>3284</v>
      </c>
      <c r="T649" s="114">
        <f t="shared" si="95"/>
        <v>1182240</v>
      </c>
      <c r="U649" s="115"/>
      <c r="V649" s="115"/>
      <c r="W649" s="115"/>
      <c r="X649" s="115"/>
      <c r="Y649" s="116"/>
      <c r="Z649" s="117"/>
      <c r="AA649" s="117"/>
    </row>
    <row r="650" spans="1:28" s="118" customFormat="1" ht="29.25" hidden="1" customHeight="1" x14ac:dyDescent="0.25">
      <c r="A650" s="105">
        <v>13</v>
      </c>
      <c r="B650" s="522" t="s">
        <v>1706</v>
      </c>
      <c r="C650" s="434" t="s">
        <v>1</v>
      </c>
      <c r="D650" s="435">
        <v>2</v>
      </c>
      <c r="E650" s="436"/>
      <c r="F650" s="437">
        <v>0.45833333333333298</v>
      </c>
      <c r="G650" s="438">
        <v>18</v>
      </c>
      <c r="H650" s="437">
        <v>0.70833333333333304</v>
      </c>
      <c r="I650" s="438">
        <f>+G650</f>
        <v>18</v>
      </c>
      <c r="J650" s="437"/>
      <c r="K650" s="439" t="s">
        <v>1688</v>
      </c>
      <c r="L650" s="437"/>
      <c r="M650" s="439" t="s">
        <v>193</v>
      </c>
      <c r="N650" s="440">
        <f>VALUE(DAY(I650)*24*60+VALUE(HOUR(H650)*60+MINUTE(H650)))-SUM(VALUE(DAY(G650)*24*60+VALUE(HOUR(F650)*60+MINUTE(F650))))</f>
        <v>360</v>
      </c>
      <c r="O650" s="105">
        <v>1325</v>
      </c>
      <c r="P650" s="438">
        <f>O650*N650</f>
        <v>477000</v>
      </c>
      <c r="Q650" s="105">
        <v>2</v>
      </c>
      <c r="R650" s="113"/>
      <c r="S650" s="114">
        <f t="shared" si="95"/>
        <v>1325</v>
      </c>
      <c r="T650" s="114">
        <f t="shared" si="95"/>
        <v>477000</v>
      </c>
      <c r="U650" s="115"/>
      <c r="V650" s="115"/>
      <c r="W650" s="115"/>
      <c r="X650" s="115"/>
      <c r="Y650" s="116"/>
      <c r="Z650" s="117"/>
      <c r="AA650" s="117"/>
    </row>
    <row r="651" spans="1:28" s="118" customFormat="1" ht="29.25" hidden="1" customHeight="1" x14ac:dyDescent="0.25">
      <c r="A651" s="105">
        <v>14</v>
      </c>
      <c r="B651" s="522" t="s">
        <v>1707</v>
      </c>
      <c r="C651" s="434" t="s">
        <v>57</v>
      </c>
      <c r="D651" s="435">
        <v>2</v>
      </c>
      <c r="E651" s="436"/>
      <c r="F651" s="437">
        <v>0.45833333333333298</v>
      </c>
      <c r="G651" s="438">
        <v>18</v>
      </c>
      <c r="H651" s="437">
        <v>0.70833333333333304</v>
      </c>
      <c r="I651" s="438">
        <f>+G651</f>
        <v>18</v>
      </c>
      <c r="J651" s="437"/>
      <c r="K651" s="439" t="s">
        <v>1688</v>
      </c>
      <c r="L651" s="437"/>
      <c r="M651" s="439" t="s">
        <v>1712</v>
      </c>
      <c r="N651" s="440">
        <f>VALUE(DAY(I651)*24*60+VALUE(HOUR(H651)*60+MINUTE(H651)))-SUM(VALUE(DAY(G651)*24*60+VALUE(HOUR(F651)*60+MINUTE(F651))))</f>
        <v>360</v>
      </c>
      <c r="O651" s="105">
        <v>1593</v>
      </c>
      <c r="P651" s="438">
        <f>O651*N651</f>
        <v>573480</v>
      </c>
      <c r="Q651" s="105">
        <v>2</v>
      </c>
      <c r="R651" s="113"/>
      <c r="S651" s="114">
        <f t="shared" si="95"/>
        <v>1593</v>
      </c>
      <c r="T651" s="114">
        <f t="shared" si="95"/>
        <v>573480</v>
      </c>
      <c r="U651" s="115"/>
      <c r="V651" s="115"/>
      <c r="W651" s="115"/>
      <c r="X651" s="115"/>
      <c r="Y651" s="116"/>
      <c r="Z651" s="117"/>
      <c r="AA651" s="117"/>
    </row>
    <row r="652" spans="1:28" ht="45" hidden="1" customHeight="1" x14ac:dyDescent="0.25">
      <c r="A652" s="89">
        <v>23</v>
      </c>
      <c r="B652" s="165" t="s">
        <v>1863</v>
      </c>
      <c r="C652" s="171" t="s">
        <v>60</v>
      </c>
      <c r="D652" s="308">
        <v>2</v>
      </c>
      <c r="E652" s="424"/>
      <c r="F652" s="102">
        <v>0.47916666666666702</v>
      </c>
      <c r="G652" s="156">
        <v>22</v>
      </c>
      <c r="H652" s="102">
        <v>0.70833333333333304</v>
      </c>
      <c r="I652" s="156">
        <f t="shared" ref="I652" si="96">+G652</f>
        <v>22</v>
      </c>
      <c r="J652" s="102"/>
      <c r="K652" s="172" t="s">
        <v>1864</v>
      </c>
      <c r="L652" s="102"/>
      <c r="M652" s="172" t="s">
        <v>296</v>
      </c>
      <c r="N652" s="126">
        <f t="shared" ref="N652" si="97">VALUE(DAY(I652)*24*60+VALUE(HOUR(H652)*60+MINUTE(H652)))-SUM(VALUE(DAY(G652)*24*60+VALUE(HOUR(F652)*60+MINUTE(F652))))</f>
        <v>330</v>
      </c>
      <c r="O652" s="89">
        <v>1516</v>
      </c>
      <c r="P652" s="156">
        <f t="shared" ref="P652" si="98">O652*N652</f>
        <v>500280</v>
      </c>
      <c r="Q652" s="89">
        <v>2</v>
      </c>
      <c r="S652" s="91">
        <f t="shared" si="95"/>
        <v>1516</v>
      </c>
      <c r="T652" s="91">
        <f t="shared" si="95"/>
        <v>500280</v>
      </c>
      <c r="U652" s="92"/>
      <c r="V652" s="92"/>
      <c r="W652" s="92"/>
      <c r="X652" s="92"/>
      <c r="Y652" s="93"/>
      <c r="Z652" s="94"/>
      <c r="AA652" s="94"/>
    </row>
  </sheetData>
  <protectedRanges>
    <protectedRange sqref="M648:M651" name="Range1_6_2_2_1_1_3_1_1_1_1"/>
    <protectedRange sqref="M652" name="Range1_6_2_2_1_1_3_1_1_1_1_1"/>
    <protectedRange sqref="L33:L34" name="Range1_6_2_1_1_1_1_1_1"/>
    <protectedRange sqref="M72 M101" name="Range1_6_2_2_1_1_3_1_1_1_1_1_10"/>
    <protectedRange sqref="L103:L104" name="Range1_6_2_1_1_1_1_1_1_10"/>
    <protectedRange sqref="M143 M163" name="Range1_6_2_2_1_1_3_1_1_1_1_1_11"/>
    <protectedRange sqref="L165:L166" name="Range1_6_2_1_1_1_1_1_1_11"/>
    <protectedRange sqref="M204 M230" name="Range1_6_2_2_1_1_3_1_1_1_1_1_12"/>
    <protectedRange sqref="L232:L233" name="Range1_6_2_1_1_1_1_1_1_12"/>
    <protectedRange sqref="M272 M292" name="Range1_6_2_2_1_1_3_1_1_1_1_1_13"/>
    <protectedRange sqref="L294:L295" name="Range1_6_2_1_1_1_1_1_1_13"/>
    <protectedRange sqref="M333 M355" name="Range1_6_2_2_1_1_3_1_1_1_1_1_14"/>
    <protectedRange sqref="L357:L358" name="Range1_6_2_1_1_1_1_1_1_14"/>
    <protectedRange sqref="M397 M415" name="Range1_6_2_2_1_1_3_1_1_1_1_1_15"/>
    <protectedRange sqref="L417:L418" name="Range1_6_2_1_1_1_1_1_1_15"/>
    <protectedRange sqref="M456 M483" name="Range1_6_2_2_1_1_3_1_1_1_1_1_16"/>
    <protectedRange sqref="L485:L486" name="Range1_6_2_1_1_1_1_1_1_16"/>
    <protectedRange sqref="M525 M554" name="Range1_6_2_2_1_1_3_1_1_1_1_1_17"/>
    <protectedRange sqref="L556:L557" name="Range1_6_2_1_1_1_1_1_1_17"/>
    <protectedRange sqref="M595 M623" name="Range1_6_2_2_1_1_3_1_1_1_1_1_18"/>
  </protectedRanges>
  <mergeCells count="128">
    <mergeCell ref="L1:Q1"/>
    <mergeCell ref="A2:F2"/>
    <mergeCell ref="G2:Q2"/>
    <mergeCell ref="B3:P3"/>
    <mergeCell ref="B4:Q4"/>
    <mergeCell ref="B5:Q5"/>
    <mergeCell ref="A13:A14"/>
    <mergeCell ref="B13:B14"/>
    <mergeCell ref="A15:A16"/>
    <mergeCell ref="B15:B16"/>
    <mergeCell ref="A17:A18"/>
    <mergeCell ref="B17:B18"/>
    <mergeCell ref="B6:Q6"/>
    <mergeCell ref="B7:F7"/>
    <mergeCell ref="A9:A10"/>
    <mergeCell ref="B9:B10"/>
    <mergeCell ref="A11:A12"/>
    <mergeCell ref="B11:B12"/>
    <mergeCell ref="A25:A26"/>
    <mergeCell ref="B25:B26"/>
    <mergeCell ref="B27:F27"/>
    <mergeCell ref="A28:A30"/>
    <mergeCell ref="B28:B30"/>
    <mergeCell ref="C28:C30"/>
    <mergeCell ref="D28:D30"/>
    <mergeCell ref="F28:I28"/>
    <mergeCell ref="A19:A20"/>
    <mergeCell ref="B19:B20"/>
    <mergeCell ref="A21:A22"/>
    <mergeCell ref="B21:B22"/>
    <mergeCell ref="A23:A24"/>
    <mergeCell ref="B23:B24"/>
    <mergeCell ref="V29:W29"/>
    <mergeCell ref="X29:Y29"/>
    <mergeCell ref="A32:Q32"/>
    <mergeCell ref="B34:Q34"/>
    <mergeCell ref="A35:Q35"/>
    <mergeCell ref="J28:J30"/>
    <mergeCell ref="K28:L29"/>
    <mergeCell ref="M28:M30"/>
    <mergeCell ref="N28:N30"/>
    <mergeCell ref="O28:O30"/>
    <mergeCell ref="P28:P30"/>
    <mergeCell ref="A73:Q73"/>
    <mergeCell ref="A102:Q102"/>
    <mergeCell ref="B104:Q104"/>
    <mergeCell ref="A105:Q105"/>
    <mergeCell ref="A144:Q144"/>
    <mergeCell ref="A164:Q164"/>
    <mergeCell ref="Q28:Q30"/>
    <mergeCell ref="R28:R35"/>
    <mergeCell ref="F29:G29"/>
    <mergeCell ref="H29:I29"/>
    <mergeCell ref="A273:Q273"/>
    <mergeCell ref="A293:Q293"/>
    <mergeCell ref="B295:Q295"/>
    <mergeCell ref="A296:Q296"/>
    <mergeCell ref="A334:Q334"/>
    <mergeCell ref="A356:Q356"/>
    <mergeCell ref="B166:Q166"/>
    <mergeCell ref="A167:Q167"/>
    <mergeCell ref="A205:Q205"/>
    <mergeCell ref="A231:Q231"/>
    <mergeCell ref="B233:Q233"/>
    <mergeCell ref="A234:Q234"/>
    <mergeCell ref="A457:Q457"/>
    <mergeCell ref="A484:Q484"/>
    <mergeCell ref="B486:Q486"/>
    <mergeCell ref="A487:Q487"/>
    <mergeCell ref="A526:Q526"/>
    <mergeCell ref="A555:Q555"/>
    <mergeCell ref="B358:Q358"/>
    <mergeCell ref="A359:Q359"/>
    <mergeCell ref="A398:Q398"/>
    <mergeCell ref="A416:Q416"/>
    <mergeCell ref="B418:Q418"/>
    <mergeCell ref="A419:Q419"/>
    <mergeCell ref="B557:Q557"/>
    <mergeCell ref="A558:Q558"/>
    <mergeCell ref="A596:Q596"/>
    <mergeCell ref="B624:Q624"/>
    <mergeCell ref="A625:B625"/>
    <mergeCell ref="C625:J625"/>
    <mergeCell ref="L625:M625"/>
    <mergeCell ref="N625:O625"/>
    <mergeCell ref="P625:Q625"/>
    <mergeCell ref="A628:B628"/>
    <mergeCell ref="C628:J628"/>
    <mergeCell ref="L628:M628"/>
    <mergeCell ref="P628:Q628"/>
    <mergeCell ref="A629:B629"/>
    <mergeCell ref="C629:J629"/>
    <mergeCell ref="L629:M629"/>
    <mergeCell ref="P629:Q629"/>
    <mergeCell ref="A626:B626"/>
    <mergeCell ref="C626:J626"/>
    <mergeCell ref="L626:M626"/>
    <mergeCell ref="N626:O626"/>
    <mergeCell ref="P626:Q626"/>
    <mergeCell ref="A627:B627"/>
    <mergeCell ref="C627:J627"/>
    <mergeCell ref="L627:M627"/>
    <mergeCell ref="P627:Q627"/>
    <mergeCell ref="A632:B632"/>
    <mergeCell ref="C632:J632"/>
    <mergeCell ref="L632:M632"/>
    <mergeCell ref="P632:Q632"/>
    <mergeCell ref="A633:B633"/>
    <mergeCell ref="C633:J633"/>
    <mergeCell ref="L633:M633"/>
    <mergeCell ref="P633:Q633"/>
    <mergeCell ref="A630:B630"/>
    <mergeCell ref="C630:J630"/>
    <mergeCell ref="L630:M630"/>
    <mergeCell ref="P630:Q630"/>
    <mergeCell ref="A631:B631"/>
    <mergeCell ref="C631:J631"/>
    <mergeCell ref="L631:M631"/>
    <mergeCell ref="P631:Q631"/>
    <mergeCell ref="B634:Q634"/>
    <mergeCell ref="A637:B637"/>
    <mergeCell ref="C637:G637"/>
    <mergeCell ref="H637:K637"/>
    <mergeCell ref="M637:Q637"/>
    <mergeCell ref="A638:B638"/>
    <mergeCell ref="C638:G638"/>
    <mergeCell ref="H638:K639"/>
    <mergeCell ref="M638:Q639"/>
  </mergeCells>
  <conditionalFormatting sqref="A33">
    <cfRule type="duplicateValues" dxfId="1297" priority="77" stopIfTrue="1"/>
  </conditionalFormatting>
  <conditionalFormatting sqref="A34">
    <cfRule type="duplicateValues" dxfId="1296" priority="73" stopIfTrue="1"/>
  </conditionalFormatting>
  <conditionalFormatting sqref="A103">
    <cfRule type="duplicateValues" dxfId="1295" priority="68" stopIfTrue="1"/>
  </conditionalFormatting>
  <conditionalFormatting sqref="A104">
    <cfRule type="duplicateValues" dxfId="1294" priority="64" stopIfTrue="1"/>
  </conditionalFormatting>
  <conditionalFormatting sqref="A165">
    <cfRule type="duplicateValues" dxfId="1293" priority="59" stopIfTrue="1"/>
  </conditionalFormatting>
  <conditionalFormatting sqref="A166">
    <cfRule type="duplicateValues" dxfId="1292" priority="55" stopIfTrue="1"/>
  </conditionalFormatting>
  <conditionalFormatting sqref="A232">
    <cfRule type="duplicateValues" dxfId="1291" priority="50" stopIfTrue="1"/>
  </conditionalFormatting>
  <conditionalFormatting sqref="A233">
    <cfRule type="duplicateValues" dxfId="1290" priority="46" stopIfTrue="1"/>
  </conditionalFormatting>
  <conditionalFormatting sqref="A294">
    <cfRule type="duplicateValues" dxfId="1289" priority="41" stopIfTrue="1"/>
  </conditionalFormatting>
  <conditionalFormatting sqref="A295">
    <cfRule type="duplicateValues" dxfId="1288" priority="37" stopIfTrue="1"/>
  </conditionalFormatting>
  <conditionalFormatting sqref="A357">
    <cfRule type="duplicateValues" dxfId="1287" priority="32" stopIfTrue="1"/>
  </conditionalFormatting>
  <conditionalFormatting sqref="A358">
    <cfRule type="duplicateValues" dxfId="1286" priority="28" stopIfTrue="1"/>
  </conditionalFormatting>
  <conditionalFormatting sqref="A417">
    <cfRule type="duplicateValues" dxfId="1285" priority="23" stopIfTrue="1"/>
  </conditionalFormatting>
  <conditionalFormatting sqref="A418">
    <cfRule type="duplicateValues" dxfId="1284" priority="19" stopIfTrue="1"/>
  </conditionalFormatting>
  <conditionalFormatting sqref="A485">
    <cfRule type="duplicateValues" dxfId="1283" priority="14" stopIfTrue="1"/>
  </conditionalFormatting>
  <conditionalFormatting sqref="A486">
    <cfRule type="duplicateValues" dxfId="1282" priority="10" stopIfTrue="1"/>
  </conditionalFormatting>
  <conditionalFormatting sqref="A556">
    <cfRule type="duplicateValues" dxfId="1281" priority="5" stopIfTrue="1"/>
  </conditionalFormatting>
  <conditionalFormatting sqref="A557">
    <cfRule type="duplicateValues" dxfId="1280" priority="1" stopIfTrue="1"/>
  </conditionalFormatting>
  <conditionalFormatting sqref="B33">
    <cfRule type="duplicateValues" dxfId="1279" priority="78" stopIfTrue="1"/>
    <cfRule type="duplicateValues" dxfId="1278" priority="80" stopIfTrue="1"/>
    <cfRule type="duplicateValues" dxfId="1277" priority="81" stopIfTrue="1"/>
  </conditionalFormatting>
  <conditionalFormatting sqref="B34">
    <cfRule type="duplicateValues" dxfId="1276" priority="74" stopIfTrue="1"/>
    <cfRule type="duplicateValues" dxfId="1275" priority="75" stopIfTrue="1"/>
    <cfRule type="duplicateValues" dxfId="1274" priority="76" stopIfTrue="1"/>
  </conditionalFormatting>
  <conditionalFormatting sqref="B103">
    <cfRule type="duplicateValues" dxfId="1273" priority="69" stopIfTrue="1"/>
    <cfRule type="duplicateValues" dxfId="1272" priority="71" stopIfTrue="1"/>
    <cfRule type="duplicateValues" dxfId="1271" priority="72" stopIfTrue="1"/>
  </conditionalFormatting>
  <conditionalFormatting sqref="B104">
    <cfRule type="duplicateValues" dxfId="1270" priority="65" stopIfTrue="1"/>
    <cfRule type="duplicateValues" dxfId="1269" priority="66" stopIfTrue="1"/>
    <cfRule type="duplicateValues" dxfId="1268" priority="67" stopIfTrue="1"/>
  </conditionalFormatting>
  <conditionalFormatting sqref="B165">
    <cfRule type="duplicateValues" dxfId="1267" priority="60" stopIfTrue="1"/>
    <cfRule type="duplicateValues" dxfId="1266" priority="62" stopIfTrue="1"/>
    <cfRule type="duplicateValues" dxfId="1265" priority="63" stopIfTrue="1"/>
  </conditionalFormatting>
  <conditionalFormatting sqref="B166">
    <cfRule type="duplicateValues" dxfId="1264" priority="56" stopIfTrue="1"/>
    <cfRule type="duplicateValues" dxfId="1263" priority="57" stopIfTrue="1"/>
    <cfRule type="duplicateValues" dxfId="1262" priority="58" stopIfTrue="1"/>
  </conditionalFormatting>
  <conditionalFormatting sqref="B232">
    <cfRule type="duplicateValues" dxfId="1261" priority="51" stopIfTrue="1"/>
    <cfRule type="duplicateValues" dxfId="1260" priority="53" stopIfTrue="1"/>
    <cfRule type="duplicateValues" dxfId="1259" priority="54" stopIfTrue="1"/>
  </conditionalFormatting>
  <conditionalFormatting sqref="B233">
    <cfRule type="duplicateValues" dxfId="1258" priority="47" stopIfTrue="1"/>
    <cfRule type="duplicateValues" dxfId="1257" priority="48" stopIfTrue="1"/>
    <cfRule type="duplicateValues" dxfId="1256" priority="49" stopIfTrue="1"/>
  </conditionalFormatting>
  <conditionalFormatting sqref="B294">
    <cfRule type="duplicateValues" dxfId="1255" priority="42" stopIfTrue="1"/>
    <cfRule type="duplicateValues" dxfId="1254" priority="44" stopIfTrue="1"/>
    <cfRule type="duplicateValues" dxfId="1253" priority="45" stopIfTrue="1"/>
  </conditionalFormatting>
  <conditionalFormatting sqref="B295">
    <cfRule type="duplicateValues" dxfId="1252" priority="38" stopIfTrue="1"/>
    <cfRule type="duplicateValues" dxfId="1251" priority="39" stopIfTrue="1"/>
    <cfRule type="duplicateValues" dxfId="1250" priority="40" stopIfTrue="1"/>
  </conditionalFormatting>
  <conditionalFormatting sqref="B357">
    <cfRule type="duplicateValues" dxfId="1249" priority="33" stopIfTrue="1"/>
    <cfRule type="duplicateValues" dxfId="1248" priority="35" stopIfTrue="1"/>
    <cfRule type="duplicateValues" dxfId="1247" priority="36" stopIfTrue="1"/>
  </conditionalFormatting>
  <conditionalFormatting sqref="B358">
    <cfRule type="duplicateValues" dxfId="1246" priority="29" stopIfTrue="1"/>
    <cfRule type="duplicateValues" dxfId="1245" priority="30" stopIfTrue="1"/>
    <cfRule type="duplicateValues" dxfId="1244" priority="31" stopIfTrue="1"/>
  </conditionalFormatting>
  <conditionalFormatting sqref="B417">
    <cfRule type="duplicateValues" dxfId="1243" priority="24" stopIfTrue="1"/>
    <cfRule type="duplicateValues" dxfId="1242" priority="26" stopIfTrue="1"/>
    <cfRule type="duplicateValues" dxfId="1241" priority="27" stopIfTrue="1"/>
  </conditionalFormatting>
  <conditionalFormatting sqref="B418">
    <cfRule type="duplicateValues" dxfId="1240" priority="20" stopIfTrue="1"/>
    <cfRule type="duplicateValues" dxfId="1239" priority="21" stopIfTrue="1"/>
    <cfRule type="duplicateValues" dxfId="1238" priority="22" stopIfTrue="1"/>
  </conditionalFormatting>
  <conditionalFormatting sqref="B485">
    <cfRule type="duplicateValues" dxfId="1237" priority="15" stopIfTrue="1"/>
    <cfRule type="duplicateValues" dxfId="1236" priority="17" stopIfTrue="1"/>
    <cfRule type="duplicateValues" dxfId="1235" priority="18" stopIfTrue="1"/>
  </conditionalFormatting>
  <conditionalFormatting sqref="B486">
    <cfRule type="duplicateValues" dxfId="1234" priority="11" stopIfTrue="1"/>
    <cfRule type="duplicateValues" dxfId="1233" priority="12" stopIfTrue="1"/>
    <cfRule type="duplicateValues" dxfId="1232" priority="13" stopIfTrue="1"/>
  </conditionalFormatting>
  <conditionalFormatting sqref="B556">
    <cfRule type="duplicateValues" dxfId="1231" priority="6" stopIfTrue="1"/>
    <cfRule type="duplicateValues" dxfId="1230" priority="8" stopIfTrue="1"/>
    <cfRule type="duplicateValues" dxfId="1229" priority="9" stopIfTrue="1"/>
  </conditionalFormatting>
  <conditionalFormatting sqref="B557">
    <cfRule type="duplicateValues" dxfId="1228" priority="2" stopIfTrue="1"/>
    <cfRule type="duplicateValues" dxfId="1227" priority="3" stopIfTrue="1"/>
    <cfRule type="duplicateValues" dxfId="1226" priority="4" stopIfTrue="1"/>
  </conditionalFormatting>
  <conditionalFormatting sqref="B629:B637 B639:B641">
    <cfRule type="duplicateValues" dxfId="1225" priority="168" stopIfTrue="1"/>
  </conditionalFormatting>
  <conditionalFormatting sqref="B633">
    <cfRule type="duplicateValues" dxfId="1224" priority="90" stopIfTrue="1"/>
  </conditionalFormatting>
  <conditionalFormatting sqref="B640:B641 B789">
    <cfRule type="duplicateValues" dxfId="1223" priority="167" stopIfTrue="1"/>
  </conditionalFormatting>
  <conditionalFormatting sqref="B693:B695">
    <cfRule type="duplicateValues" dxfId="1222" priority="130" stopIfTrue="1"/>
  </conditionalFormatting>
  <conditionalFormatting sqref="B696:B697">
    <cfRule type="duplicateValues" dxfId="1221" priority="131" stopIfTrue="1"/>
  </conditionalFormatting>
  <conditionalFormatting sqref="B698:B699">
    <cfRule type="duplicateValues" dxfId="1220" priority="129" stopIfTrue="1"/>
  </conditionalFormatting>
  <conditionalFormatting sqref="B700">
    <cfRule type="duplicateValues" dxfId="1219" priority="128" stopIfTrue="1"/>
  </conditionalFormatting>
  <conditionalFormatting sqref="B718">
    <cfRule type="duplicateValues" dxfId="1218" priority="153" stopIfTrue="1"/>
  </conditionalFormatting>
  <conditionalFormatting sqref="B721:B723">
    <cfRule type="duplicateValues" dxfId="1217" priority="93" stopIfTrue="1"/>
  </conditionalFormatting>
  <conditionalFormatting sqref="B724:B725">
    <cfRule type="duplicateValues" dxfId="1216" priority="94" stopIfTrue="1"/>
  </conditionalFormatting>
  <conditionalFormatting sqref="B726:B727">
    <cfRule type="duplicateValues" dxfId="1215" priority="92" stopIfTrue="1"/>
  </conditionalFormatting>
  <conditionalFormatting sqref="B728">
    <cfRule type="duplicateValues" dxfId="1214" priority="91" stopIfTrue="1"/>
  </conditionalFormatting>
  <conditionalFormatting sqref="B742:B759 B764:B821 B824">
    <cfRule type="duplicateValues" dxfId="1213" priority="154" stopIfTrue="1"/>
  </conditionalFormatting>
  <conditionalFormatting sqref="B746">
    <cfRule type="duplicateValues" dxfId="1212" priority="114" stopIfTrue="1"/>
  </conditionalFormatting>
  <conditionalFormatting sqref="B761">
    <cfRule type="duplicateValues" dxfId="1211" priority="86" stopIfTrue="1"/>
    <cfRule type="duplicateValues" dxfId="1210" priority="142" stopIfTrue="1"/>
  </conditionalFormatting>
  <conditionalFormatting sqref="B770:B787 B792:B849 B852">
    <cfRule type="duplicateValues" dxfId="1209" priority="115" stopIfTrue="1"/>
  </conditionalFormatting>
  <conditionalFormatting sqref="B789">
    <cfRule type="duplicateValues" dxfId="1208" priority="82" stopIfTrue="1"/>
  </conditionalFormatting>
  <conditionalFormatting sqref="B802">
    <cfRule type="duplicateValues" dxfId="1207" priority="151" stopIfTrue="1"/>
  </conditionalFormatting>
  <conditionalFormatting sqref="B803">
    <cfRule type="duplicateValues" dxfId="1206" priority="152" stopIfTrue="1"/>
  </conditionalFormatting>
  <conditionalFormatting sqref="B804">
    <cfRule type="duplicateValues" dxfId="1205" priority="150" stopIfTrue="1"/>
  </conditionalFormatting>
  <conditionalFormatting sqref="B805">
    <cfRule type="duplicateValues" dxfId="1204" priority="145" stopIfTrue="1"/>
  </conditionalFormatting>
  <conditionalFormatting sqref="B806">
    <cfRule type="duplicateValues" dxfId="1203" priority="146" stopIfTrue="1"/>
  </conditionalFormatting>
  <conditionalFormatting sqref="B807">
    <cfRule type="duplicateValues" dxfId="1202" priority="144" stopIfTrue="1"/>
  </conditionalFormatting>
  <conditionalFormatting sqref="B808">
    <cfRule type="duplicateValues" dxfId="1201" priority="138" stopIfTrue="1"/>
  </conditionalFormatting>
  <conditionalFormatting sqref="B808:B810 B812">
    <cfRule type="duplicateValues" dxfId="1200" priority="147" stopIfTrue="1"/>
  </conditionalFormatting>
  <conditionalFormatting sqref="B809">
    <cfRule type="duplicateValues" dxfId="1199" priority="137" stopIfTrue="1"/>
  </conditionalFormatting>
  <conditionalFormatting sqref="B810">
    <cfRule type="duplicateValues" dxfId="1198" priority="141" stopIfTrue="1"/>
  </conditionalFormatting>
  <conditionalFormatting sqref="B811 B819">
    <cfRule type="duplicateValues" dxfId="1197" priority="149" stopIfTrue="1"/>
  </conditionalFormatting>
  <conditionalFormatting sqref="B811">
    <cfRule type="duplicateValues" dxfId="1196" priority="133" stopIfTrue="1"/>
  </conditionalFormatting>
  <conditionalFormatting sqref="B811:B813">
    <cfRule type="duplicateValues" dxfId="1195" priority="140" stopIfTrue="1"/>
  </conditionalFormatting>
  <conditionalFormatting sqref="B812">
    <cfRule type="duplicateValues" dxfId="1194" priority="132" stopIfTrue="1"/>
  </conditionalFormatting>
  <conditionalFormatting sqref="B813">
    <cfRule type="duplicateValues" dxfId="1193" priority="143" stopIfTrue="1"/>
  </conditionalFormatting>
  <conditionalFormatting sqref="B814:B815">
    <cfRule type="duplicateValues" dxfId="1192" priority="148" stopIfTrue="1"/>
  </conditionalFormatting>
  <conditionalFormatting sqref="B815:B817 B819">
    <cfRule type="duplicateValues" dxfId="1191" priority="134" stopIfTrue="1"/>
  </conditionalFormatting>
  <conditionalFormatting sqref="B818 B828">
    <cfRule type="duplicateValues" dxfId="1190" priority="136" stopIfTrue="1"/>
  </conditionalFormatting>
  <conditionalFormatting sqref="B819">
    <cfRule type="duplicateValues" dxfId="1189" priority="87" stopIfTrue="1"/>
  </conditionalFormatting>
  <conditionalFormatting sqref="B823:B824">
    <cfRule type="duplicateValues" dxfId="1188" priority="135" stopIfTrue="1"/>
  </conditionalFormatting>
  <conditionalFormatting sqref="B824">
    <cfRule type="duplicateValues" dxfId="1187" priority="88" stopIfTrue="1"/>
  </conditionalFormatting>
  <conditionalFormatting sqref="B825">
    <cfRule type="duplicateValues" dxfId="1186" priority="165" stopIfTrue="1"/>
  </conditionalFormatting>
  <conditionalFormatting sqref="B826">
    <cfRule type="duplicateValues" dxfId="1185" priority="161" stopIfTrue="1"/>
  </conditionalFormatting>
  <conditionalFormatting sqref="B827">
    <cfRule type="duplicateValues" dxfId="1184" priority="160" stopIfTrue="1"/>
  </conditionalFormatting>
  <conditionalFormatting sqref="B828">
    <cfRule type="duplicateValues" dxfId="1183" priority="166" stopIfTrue="1"/>
  </conditionalFormatting>
  <conditionalFormatting sqref="B829">
    <cfRule type="duplicateValues" dxfId="1182" priority="156" stopIfTrue="1"/>
  </conditionalFormatting>
  <conditionalFormatting sqref="B829:B831">
    <cfRule type="duplicateValues" dxfId="1181" priority="164" stopIfTrue="1"/>
  </conditionalFormatting>
  <conditionalFormatting sqref="B830">
    <cfRule type="duplicateValues" dxfId="1180" priority="155" stopIfTrue="1"/>
  </conditionalFormatting>
  <conditionalFormatting sqref="B831">
    <cfRule type="duplicateValues" dxfId="1179" priority="113" stopIfTrue="1"/>
  </conditionalFormatting>
  <conditionalFormatting sqref="B832">
    <cfRule type="duplicateValues" dxfId="1178" priority="112" stopIfTrue="1"/>
  </conditionalFormatting>
  <conditionalFormatting sqref="B833">
    <cfRule type="duplicateValues" dxfId="1177" priority="107" stopIfTrue="1"/>
  </conditionalFormatting>
  <conditionalFormatting sqref="B833:B835 B837">
    <cfRule type="duplicateValues" dxfId="1176" priority="157" stopIfTrue="1"/>
  </conditionalFormatting>
  <conditionalFormatting sqref="B834">
    <cfRule type="duplicateValues" dxfId="1175" priority="108" stopIfTrue="1"/>
  </conditionalFormatting>
  <conditionalFormatting sqref="B835">
    <cfRule type="duplicateValues" dxfId="1174" priority="106" stopIfTrue="1"/>
  </conditionalFormatting>
  <conditionalFormatting sqref="B836 B846">
    <cfRule type="duplicateValues" dxfId="1173" priority="159" stopIfTrue="1"/>
  </conditionalFormatting>
  <conditionalFormatting sqref="B836">
    <cfRule type="duplicateValues" dxfId="1172" priority="101" stopIfTrue="1"/>
  </conditionalFormatting>
  <conditionalFormatting sqref="B836:B838 B840">
    <cfRule type="duplicateValues" dxfId="1171" priority="109" stopIfTrue="1"/>
  </conditionalFormatting>
  <conditionalFormatting sqref="B837">
    <cfRule type="duplicateValues" dxfId="1170" priority="100" stopIfTrue="1"/>
  </conditionalFormatting>
  <conditionalFormatting sqref="B838">
    <cfRule type="duplicateValues" dxfId="1169" priority="104" stopIfTrue="1"/>
  </conditionalFormatting>
  <conditionalFormatting sqref="B839 B847">
    <cfRule type="duplicateValues" dxfId="1168" priority="111" stopIfTrue="1"/>
  </conditionalFormatting>
  <conditionalFormatting sqref="B839">
    <cfRule type="duplicateValues" dxfId="1167" priority="96" stopIfTrue="1"/>
  </conditionalFormatting>
  <conditionalFormatting sqref="B839:B841">
    <cfRule type="duplicateValues" dxfId="1166" priority="103" stopIfTrue="1"/>
  </conditionalFormatting>
  <conditionalFormatting sqref="B840">
    <cfRule type="duplicateValues" dxfId="1165" priority="95" stopIfTrue="1"/>
  </conditionalFormatting>
  <conditionalFormatting sqref="B841">
    <cfRule type="duplicateValues" dxfId="1164" priority="105" stopIfTrue="1"/>
  </conditionalFormatting>
  <conditionalFormatting sqref="B841:B842">
    <cfRule type="duplicateValues" dxfId="1163" priority="158" stopIfTrue="1"/>
  </conditionalFormatting>
  <conditionalFormatting sqref="B842:B843">
    <cfRule type="duplicateValues" dxfId="1162" priority="110" stopIfTrue="1"/>
  </conditionalFormatting>
  <conditionalFormatting sqref="B843:B845 B847">
    <cfRule type="duplicateValues" dxfId="1161" priority="97" stopIfTrue="1"/>
  </conditionalFormatting>
  <conditionalFormatting sqref="B846 B856">
    <cfRule type="duplicateValues" dxfId="1160" priority="99" stopIfTrue="1"/>
  </conditionalFormatting>
  <conditionalFormatting sqref="B846">
    <cfRule type="duplicateValues" dxfId="1159" priority="89" stopIfTrue="1"/>
  </conditionalFormatting>
  <conditionalFormatting sqref="B847">
    <cfRule type="duplicateValues" dxfId="1158" priority="162" stopIfTrue="1"/>
  </conditionalFormatting>
  <conditionalFormatting sqref="B849">
    <cfRule type="duplicateValues" dxfId="1157" priority="139" stopIfTrue="1"/>
  </conditionalFormatting>
  <conditionalFormatting sqref="B851:B852">
    <cfRule type="duplicateValues" dxfId="1156" priority="98" stopIfTrue="1"/>
  </conditionalFormatting>
  <conditionalFormatting sqref="B852">
    <cfRule type="duplicateValues" dxfId="1155" priority="83" stopIfTrue="1"/>
  </conditionalFormatting>
  <conditionalFormatting sqref="B853">
    <cfRule type="duplicateValues" dxfId="1154" priority="126" stopIfTrue="1"/>
  </conditionalFormatting>
  <conditionalFormatting sqref="B854">
    <cfRule type="duplicateValues" dxfId="1153" priority="122" stopIfTrue="1"/>
  </conditionalFormatting>
  <conditionalFormatting sqref="B855">
    <cfRule type="duplicateValues" dxfId="1152" priority="121" stopIfTrue="1"/>
  </conditionalFormatting>
  <conditionalFormatting sqref="B856">
    <cfRule type="duplicateValues" dxfId="1151" priority="127" stopIfTrue="1"/>
  </conditionalFormatting>
  <conditionalFormatting sqref="B857">
    <cfRule type="duplicateValues" dxfId="1150" priority="117" stopIfTrue="1"/>
  </conditionalFormatting>
  <conditionalFormatting sqref="B857:B859">
    <cfRule type="duplicateValues" dxfId="1149" priority="125" stopIfTrue="1"/>
  </conditionalFormatting>
  <conditionalFormatting sqref="B858">
    <cfRule type="duplicateValues" dxfId="1148" priority="116" stopIfTrue="1"/>
  </conditionalFormatting>
  <conditionalFormatting sqref="B861:B863 B865">
    <cfRule type="duplicateValues" dxfId="1147" priority="118" stopIfTrue="1"/>
  </conditionalFormatting>
  <conditionalFormatting sqref="B864 B874">
    <cfRule type="duplicateValues" dxfId="1146" priority="120" stopIfTrue="1"/>
  </conditionalFormatting>
  <conditionalFormatting sqref="B865">
    <cfRule type="duplicateValues" dxfId="1145" priority="84" stopIfTrue="1"/>
  </conditionalFormatting>
  <conditionalFormatting sqref="B867">
    <cfRule type="duplicateValues" dxfId="1144" priority="163" stopIfTrue="1"/>
  </conditionalFormatting>
  <conditionalFormatting sqref="B869:B870">
    <cfRule type="duplicateValues" dxfId="1143" priority="119" stopIfTrue="1"/>
  </conditionalFormatting>
  <conditionalFormatting sqref="B874">
    <cfRule type="duplicateValues" dxfId="1142" priority="85" stopIfTrue="1"/>
  </conditionalFormatting>
  <conditionalFormatting sqref="B875">
    <cfRule type="duplicateValues" dxfId="1141" priority="123" stopIfTrue="1"/>
  </conditionalFormatting>
  <conditionalFormatting sqref="B877">
    <cfRule type="duplicateValues" dxfId="1140" priority="102" stopIfTrue="1"/>
  </conditionalFormatting>
  <conditionalFormatting sqref="B895">
    <cfRule type="duplicateValues" dxfId="1139" priority="124" stopIfTrue="1"/>
  </conditionalFormatting>
  <conditionalFormatting sqref="D33:E33">
    <cfRule type="cellIs" dxfId="1138" priority="79" operator="equal">
      <formula>0</formula>
    </cfRule>
  </conditionalFormatting>
  <conditionalFormatting sqref="D103:E103">
    <cfRule type="cellIs" dxfId="1137" priority="70" operator="equal">
      <formula>0</formula>
    </cfRule>
  </conditionalFormatting>
  <conditionalFormatting sqref="D165:E165">
    <cfRule type="cellIs" dxfId="1136" priority="61" operator="equal">
      <formula>0</formula>
    </cfRule>
  </conditionalFormatting>
  <conditionalFormatting sqref="D232:E232">
    <cfRule type="cellIs" dxfId="1135" priority="52" operator="equal">
      <formula>0</formula>
    </cfRule>
  </conditionalFormatting>
  <conditionalFormatting sqref="D294:E294">
    <cfRule type="cellIs" dxfId="1134" priority="43" operator="equal">
      <formula>0</formula>
    </cfRule>
  </conditionalFormatting>
  <conditionalFormatting sqref="D357:E357">
    <cfRule type="cellIs" dxfId="1133" priority="34" operator="equal">
      <formula>0</formula>
    </cfRule>
  </conditionalFormatting>
  <conditionalFormatting sqref="D417:E417">
    <cfRule type="cellIs" dxfId="1132" priority="25" operator="equal">
      <formula>0</formula>
    </cfRule>
  </conditionalFormatting>
  <conditionalFormatting sqref="D485:E485">
    <cfRule type="cellIs" dxfId="1131" priority="16" operator="equal">
      <formula>0</formula>
    </cfRule>
  </conditionalFormatting>
  <conditionalFormatting sqref="D556:E556">
    <cfRule type="cellIs" dxfId="1130" priority="7" operator="equal">
      <formula>0</formula>
    </cfRule>
  </conditionalFormatting>
  <dataValidations count="1">
    <dataValidation type="list" allowBlank="1" showInputMessage="1" showErrorMessage="1" sqref="J648:J652 J38:J39 J41:J47 J72 J49:J70 J74:J101 J108:J109 J111:J117 J119:J143 J145:J163 J170:J171 J173:J179 J204 J181:J202 J206:J230 J237:J238 J240:J246 J248:J272 J274:J292 J299:J300 J302:J308 J333 J310:J331 J335:J355 J362:J363 J365:J371 J373:J397 J399:J415 J422:J423 J425:J431 J456 J433:J454 J458:J483 J490:J491 J493:J499 J501:J525 J527:J554 J561:J562 J564:J570 J595 J572:J593 J597:J623" xr:uid="{00000000-0002-0000-0E00-000000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623" max="16" man="1"/>
  </rowBreaks>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123"/>
  <sheetViews>
    <sheetView zoomScaleNormal="100" zoomScaleSheetLayoutView="85" workbookViewId="0">
      <selection activeCell="C84" sqref="C84"/>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2" t="s">
        <v>217</v>
      </c>
      <c r="B9" s="502" t="s">
        <v>18</v>
      </c>
      <c r="C9" s="502" t="s">
        <v>2154</v>
      </c>
      <c r="D9" s="503" t="s">
        <v>2172</v>
      </c>
      <c r="E9" s="503"/>
      <c r="F9" s="503" t="s">
        <v>2173</v>
      </c>
      <c r="G9" s="503" t="s">
        <v>2174</v>
      </c>
      <c r="H9" s="502" t="s">
        <v>108</v>
      </c>
      <c r="I9" s="498"/>
      <c r="J9" s="499"/>
      <c r="N9" s="99"/>
    </row>
    <row r="10" spans="1:18" ht="27.75" customHeight="1" x14ac:dyDescent="0.25">
      <c r="A10" s="808">
        <v>1</v>
      </c>
      <c r="B10" s="808" t="s">
        <v>2155</v>
      </c>
      <c r="C10" s="504" t="s">
        <v>2156</v>
      </c>
      <c r="D10" s="504" t="s">
        <v>2157</v>
      </c>
      <c r="E10" s="504"/>
      <c r="F10" s="504" t="s">
        <v>2158</v>
      </c>
      <c r="G10" s="504" t="s">
        <v>2167</v>
      </c>
      <c r="H10" s="505"/>
      <c r="I10" s="500"/>
      <c r="J10" s="501"/>
      <c r="N10" s="99"/>
    </row>
    <row r="11" spans="1:18" ht="27.75" customHeight="1" x14ac:dyDescent="0.25">
      <c r="A11" s="808"/>
      <c r="B11" s="808"/>
      <c r="C11" s="504" t="s">
        <v>2159</v>
      </c>
      <c r="D11" s="504" t="s">
        <v>2160</v>
      </c>
      <c r="E11" s="504"/>
      <c r="F11" s="504" t="s">
        <v>2161</v>
      </c>
      <c r="G11" s="504" t="s">
        <v>2168</v>
      </c>
      <c r="H11" s="505"/>
      <c r="I11" s="500"/>
      <c r="J11" s="501"/>
      <c r="N11" s="99"/>
    </row>
    <row r="12" spans="1:18" ht="27.75" customHeight="1" x14ac:dyDescent="0.25">
      <c r="A12" s="808">
        <v>2</v>
      </c>
      <c r="B12" s="808" t="s">
        <v>2162</v>
      </c>
      <c r="C12" s="504" t="s">
        <v>2156</v>
      </c>
      <c r="D12" s="504" t="s">
        <v>2157</v>
      </c>
      <c r="E12" s="504"/>
      <c r="F12" s="504" t="s">
        <v>2158</v>
      </c>
      <c r="G12" s="504" t="s">
        <v>2167</v>
      </c>
      <c r="H12" s="505"/>
      <c r="I12" s="500"/>
      <c r="J12" s="501"/>
      <c r="N12" s="99"/>
    </row>
    <row r="13" spans="1:18" ht="27.75" customHeight="1" x14ac:dyDescent="0.25">
      <c r="A13" s="808"/>
      <c r="B13" s="808"/>
      <c r="C13" s="504" t="s">
        <v>2159</v>
      </c>
      <c r="D13" s="504" t="s">
        <v>2160</v>
      </c>
      <c r="E13" s="504"/>
      <c r="F13" s="504" t="s">
        <v>2161</v>
      </c>
      <c r="G13" s="504" t="s">
        <v>2168</v>
      </c>
      <c r="H13" s="505"/>
      <c r="I13" s="500"/>
      <c r="J13" s="501"/>
      <c r="N13" s="99"/>
    </row>
    <row r="14" spans="1:18" ht="27.75" customHeight="1" x14ac:dyDescent="0.25">
      <c r="A14" s="809">
        <v>3</v>
      </c>
      <c r="B14" s="810" t="s">
        <v>2171</v>
      </c>
      <c r="C14" s="504" t="s">
        <v>2156</v>
      </c>
      <c r="D14" s="504" t="s">
        <v>2163</v>
      </c>
      <c r="E14" s="504"/>
      <c r="F14" s="504" t="s">
        <v>2164</v>
      </c>
      <c r="G14" s="504" t="s">
        <v>2169</v>
      </c>
      <c r="H14" s="505"/>
      <c r="I14" s="500"/>
      <c r="J14" s="501"/>
      <c r="N14" s="99"/>
    </row>
    <row r="15" spans="1:18" ht="27.75" customHeight="1" x14ac:dyDescent="0.25">
      <c r="A15" s="809"/>
      <c r="B15" s="810"/>
      <c r="C15" s="504" t="s">
        <v>2159</v>
      </c>
      <c r="D15" s="504" t="s">
        <v>2165</v>
      </c>
      <c r="E15" s="504"/>
      <c r="F15" s="504" t="s">
        <v>2166</v>
      </c>
      <c r="G15" s="504" t="s">
        <v>2170</v>
      </c>
      <c r="H15" s="505"/>
      <c r="I15" s="500"/>
      <c r="J15" s="501"/>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2181</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63" customHeight="1" x14ac:dyDescent="0.25">
      <c r="A26" s="255">
        <v>1</v>
      </c>
      <c r="B26" s="168" t="s">
        <v>147</v>
      </c>
      <c r="C26" s="89" t="s">
        <v>148</v>
      </c>
      <c r="D26" s="89">
        <v>25</v>
      </c>
      <c r="E26" s="169">
        <v>0.47916666666666669</v>
      </c>
      <c r="F26" s="102">
        <v>0.29166666666666669</v>
      </c>
      <c r="G26" s="156">
        <v>12</v>
      </c>
      <c r="H26" s="102">
        <v>4.1666666666666664E-2</v>
      </c>
      <c r="I26" s="156">
        <v>13</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2182</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72.75" customHeight="1" x14ac:dyDescent="0.25">
      <c r="A29" s="89">
        <v>1</v>
      </c>
      <c r="B29" s="14" t="s">
        <v>2133</v>
      </c>
      <c r="C29" s="20" t="s">
        <v>60</v>
      </c>
      <c r="D29" s="98">
        <v>6.5328859127696992</v>
      </c>
      <c r="E29" s="424"/>
      <c r="F29" s="102">
        <v>0.29166666666666669</v>
      </c>
      <c r="G29" s="156">
        <v>12</v>
      </c>
      <c r="H29" s="102">
        <v>0.5</v>
      </c>
      <c r="I29" s="156">
        <f t="shared" ref="I29" si="1">+G29</f>
        <v>12</v>
      </c>
      <c r="J29" s="451"/>
      <c r="K29" s="172" t="s">
        <v>1872</v>
      </c>
      <c r="L29" s="453"/>
      <c r="M29" s="14" t="s">
        <v>2183</v>
      </c>
      <c r="N29" s="455">
        <f t="shared" ref="N29:N30" si="2">VALUE(DAY(I29)*24*60+VALUE(HOUR(H29)*60+MINUTE(H29)))-SUM(VALUE(DAY(G29)*24*60+VALUE(HOUR(F29)*60+MINUTE(F29))))</f>
        <v>300</v>
      </c>
      <c r="O29" s="193">
        <v>0</v>
      </c>
      <c r="P29" s="454">
        <f t="shared" ref="P29:P30" si="3">O29*N29</f>
        <v>0</v>
      </c>
      <c r="Q29" s="89">
        <v>2</v>
      </c>
      <c r="S29" s="91">
        <f t="shared" ref="S29:S30" si="4">O29</f>
        <v>0</v>
      </c>
      <c r="T29" s="91">
        <f t="shared" ref="T29:T30" si="5">P29</f>
        <v>0</v>
      </c>
      <c r="U29" s="92"/>
      <c r="V29" s="92"/>
      <c r="W29" s="92"/>
      <c r="X29" s="92"/>
      <c r="Y29" s="93"/>
      <c r="Z29" s="94"/>
      <c r="AA29" s="94"/>
    </row>
    <row r="30" spans="1:28" ht="70.5" customHeight="1" x14ac:dyDescent="0.25">
      <c r="A30" s="89">
        <v>2</v>
      </c>
      <c r="B30" s="14" t="s">
        <v>2134</v>
      </c>
      <c r="C30" s="20" t="s">
        <v>60</v>
      </c>
      <c r="D30" s="98">
        <v>1.8213056968727273</v>
      </c>
      <c r="E30" s="424"/>
      <c r="F30" s="102">
        <v>0.29166666666666669</v>
      </c>
      <c r="G30" s="156">
        <v>12</v>
      </c>
      <c r="H30" s="102">
        <v>0.5</v>
      </c>
      <c r="I30" s="156">
        <f t="shared" ref="I30" si="6">+G30</f>
        <v>12</v>
      </c>
      <c r="J30" s="451"/>
      <c r="K30" s="172" t="s">
        <v>1872</v>
      </c>
      <c r="L30" s="453"/>
      <c r="M30" s="14" t="s">
        <v>2183</v>
      </c>
      <c r="N30" s="455">
        <f t="shared" si="2"/>
        <v>300</v>
      </c>
      <c r="O30" s="193">
        <v>0</v>
      </c>
      <c r="P30" s="454">
        <f t="shared" si="3"/>
        <v>0</v>
      </c>
      <c r="Q30" s="89">
        <v>2</v>
      </c>
      <c r="S30" s="91">
        <f t="shared" si="4"/>
        <v>0</v>
      </c>
      <c r="T30" s="91">
        <f t="shared" si="5"/>
        <v>0</v>
      </c>
      <c r="U30" s="92"/>
      <c r="V30" s="92"/>
      <c r="W30" s="92"/>
      <c r="X30" s="92"/>
      <c r="Y30" s="93"/>
      <c r="Z30" s="94"/>
      <c r="AA30" s="94"/>
    </row>
    <row r="31" spans="1:28" ht="30" customHeight="1" x14ac:dyDescent="0.25">
      <c r="A31" s="89">
        <v>3</v>
      </c>
      <c r="B31" s="14" t="s">
        <v>1966</v>
      </c>
      <c r="C31" s="20" t="s">
        <v>60</v>
      </c>
      <c r="D31" s="98">
        <v>1.5</v>
      </c>
      <c r="E31" s="424"/>
      <c r="F31" s="102">
        <v>0.29166666666666669</v>
      </c>
      <c r="G31" s="156">
        <v>12</v>
      </c>
      <c r="H31" s="102">
        <v>0.66666666666666663</v>
      </c>
      <c r="I31" s="156">
        <f t="shared" ref="I31:I39" si="7">+G31</f>
        <v>12</v>
      </c>
      <c r="J31" s="102"/>
      <c r="K31" s="172" t="s">
        <v>1872</v>
      </c>
      <c r="L31" s="102"/>
      <c r="M31" s="14" t="s">
        <v>2253</v>
      </c>
      <c r="N31" s="126">
        <f t="shared" ref="N31:N39" si="8">VALUE(DAY(I31)*24*60+VALUE(HOUR(H31)*60+MINUTE(H31)))-SUM(VALUE(DAY(G31)*24*60+VALUE(HOUR(F31)*60+MINUTE(F31))))</f>
        <v>540</v>
      </c>
      <c r="O31" s="89">
        <v>2833</v>
      </c>
      <c r="P31" s="156">
        <f t="shared" ref="P31:P39" si="9">O31*N31</f>
        <v>1529820</v>
      </c>
      <c r="Q31" s="89">
        <v>2</v>
      </c>
      <c r="S31" s="91">
        <f>O31</f>
        <v>2833</v>
      </c>
      <c r="T31" s="91">
        <f>P31</f>
        <v>1529820</v>
      </c>
      <c r="U31" s="92"/>
      <c r="V31" s="92"/>
      <c r="W31" s="92"/>
      <c r="X31" s="92"/>
      <c r="Y31" s="93"/>
      <c r="Z31" s="94"/>
      <c r="AA31" s="94"/>
    </row>
    <row r="32" spans="1:28" ht="30" customHeight="1" x14ac:dyDescent="0.25">
      <c r="A32" s="89">
        <v>4</v>
      </c>
      <c r="B32" s="14" t="s">
        <v>2254</v>
      </c>
      <c r="C32" s="20" t="s">
        <v>60</v>
      </c>
      <c r="D32" s="98">
        <v>1.5</v>
      </c>
      <c r="E32" s="424"/>
      <c r="F32" s="102">
        <v>0.29166666666666669</v>
      </c>
      <c r="G32" s="156">
        <v>12</v>
      </c>
      <c r="H32" s="102">
        <v>0.66666666666666663</v>
      </c>
      <c r="I32" s="156">
        <f t="shared" si="7"/>
        <v>12</v>
      </c>
      <c r="J32" s="102"/>
      <c r="K32" s="172" t="s">
        <v>1872</v>
      </c>
      <c r="L32" s="102"/>
      <c r="M32" s="14" t="s">
        <v>2255</v>
      </c>
      <c r="N32" s="126">
        <f t="shared" si="8"/>
        <v>540</v>
      </c>
      <c r="O32" s="89">
        <v>2156</v>
      </c>
      <c r="P32" s="156">
        <f t="shared" si="9"/>
        <v>1164240</v>
      </c>
      <c r="Q32" s="89">
        <v>2</v>
      </c>
      <c r="S32" s="91">
        <f>O32</f>
        <v>2156</v>
      </c>
      <c r="T32" s="91">
        <f>P32</f>
        <v>1164240</v>
      </c>
      <c r="U32" s="92"/>
      <c r="V32" s="92"/>
      <c r="W32" s="92"/>
      <c r="X32" s="92"/>
      <c r="Y32" s="93"/>
      <c r="Z32" s="94"/>
      <c r="AA32" s="94"/>
    </row>
    <row r="33" spans="1:27" ht="70.5" customHeight="1" x14ac:dyDescent="0.25">
      <c r="A33" s="89">
        <v>5</v>
      </c>
      <c r="B33" s="14" t="s">
        <v>2188</v>
      </c>
      <c r="C33" s="20" t="s">
        <v>60</v>
      </c>
      <c r="D33" s="98">
        <v>3</v>
      </c>
      <c r="E33" s="424"/>
      <c r="F33" s="102">
        <v>0.29166666666666669</v>
      </c>
      <c r="G33" s="156">
        <v>12</v>
      </c>
      <c r="H33" s="102">
        <v>0.5</v>
      </c>
      <c r="I33" s="156">
        <f t="shared" si="7"/>
        <v>12</v>
      </c>
      <c r="J33" s="451"/>
      <c r="K33" s="172" t="s">
        <v>1872</v>
      </c>
      <c r="L33" s="453"/>
      <c r="M33" s="14" t="s">
        <v>2183</v>
      </c>
      <c r="N33" s="455">
        <f t="shared" si="8"/>
        <v>300</v>
      </c>
      <c r="O33" s="193">
        <v>0</v>
      </c>
      <c r="P33" s="454">
        <f t="shared" si="9"/>
        <v>0</v>
      </c>
      <c r="Q33" s="89">
        <v>2</v>
      </c>
      <c r="S33" s="91">
        <f t="shared" ref="S33" si="10">O33</f>
        <v>0</v>
      </c>
      <c r="T33" s="91">
        <f t="shared" ref="T33" si="11">P33</f>
        <v>0</v>
      </c>
      <c r="U33" s="92"/>
      <c r="V33" s="92"/>
      <c r="W33" s="92"/>
      <c r="X33" s="92"/>
      <c r="Y33" s="93"/>
      <c r="Z33" s="94"/>
      <c r="AA33" s="94"/>
    </row>
    <row r="34" spans="1:27" ht="30" customHeight="1" x14ac:dyDescent="0.25">
      <c r="A34" s="89">
        <v>6</v>
      </c>
      <c r="B34" s="14" t="s">
        <v>2151</v>
      </c>
      <c r="C34" s="20" t="s">
        <v>2150</v>
      </c>
      <c r="D34" s="98">
        <v>2.5</v>
      </c>
      <c r="E34" s="424"/>
      <c r="F34" s="102">
        <v>0.41666666666666669</v>
      </c>
      <c r="G34" s="156">
        <v>12</v>
      </c>
      <c r="H34" s="102">
        <v>0.66666666666666663</v>
      </c>
      <c r="I34" s="156">
        <f t="shared" si="7"/>
        <v>12</v>
      </c>
      <c r="J34" s="102"/>
      <c r="K34" s="172" t="s">
        <v>1872</v>
      </c>
      <c r="L34" s="102"/>
      <c r="M34" s="14" t="s">
        <v>2252</v>
      </c>
      <c r="N34" s="126">
        <f t="shared" si="8"/>
        <v>360</v>
      </c>
      <c r="O34" s="89">
        <v>3108</v>
      </c>
      <c r="P34" s="156">
        <f t="shared" si="9"/>
        <v>1118880</v>
      </c>
      <c r="Q34" s="89">
        <v>2</v>
      </c>
      <c r="S34" s="91">
        <f t="shared" ref="S34:T40" si="12">O34</f>
        <v>3108</v>
      </c>
      <c r="T34" s="91">
        <f t="shared" si="12"/>
        <v>1118880</v>
      </c>
      <c r="U34" s="92"/>
      <c r="V34" s="92"/>
      <c r="W34" s="92"/>
      <c r="X34" s="92"/>
      <c r="Y34" s="93"/>
      <c r="Z34" s="94"/>
      <c r="AA34" s="94"/>
    </row>
    <row r="35" spans="1:27" ht="66" customHeight="1" x14ac:dyDescent="0.25">
      <c r="A35" s="89">
        <v>7</v>
      </c>
      <c r="B35" s="14" t="s">
        <v>2250</v>
      </c>
      <c r="C35" s="20" t="s">
        <v>2077</v>
      </c>
      <c r="D35" s="98">
        <v>9.9029577024888908</v>
      </c>
      <c r="E35" s="424"/>
      <c r="F35" s="102">
        <v>0.3125</v>
      </c>
      <c r="G35" s="156">
        <v>12</v>
      </c>
      <c r="H35" s="102">
        <v>0.66666666666666663</v>
      </c>
      <c r="I35" s="156">
        <f t="shared" si="7"/>
        <v>12</v>
      </c>
      <c r="J35" s="102"/>
      <c r="K35" s="172" t="s">
        <v>1872</v>
      </c>
      <c r="L35" s="102"/>
      <c r="M35" s="14" t="s">
        <v>2065</v>
      </c>
      <c r="N35" s="126">
        <f t="shared" si="8"/>
        <v>510</v>
      </c>
      <c r="O35" s="89">
        <v>14912</v>
      </c>
      <c r="P35" s="156">
        <f t="shared" si="9"/>
        <v>7605120</v>
      </c>
      <c r="Q35" s="89">
        <v>2</v>
      </c>
      <c r="S35" s="91">
        <f t="shared" si="12"/>
        <v>14912</v>
      </c>
      <c r="T35" s="91">
        <f t="shared" si="12"/>
        <v>7605120</v>
      </c>
      <c r="U35" s="92"/>
      <c r="V35" s="92"/>
      <c r="W35" s="92"/>
      <c r="X35" s="92"/>
      <c r="Y35" s="93"/>
      <c r="Z35" s="94"/>
      <c r="AA35" s="94"/>
    </row>
    <row r="36" spans="1:27" ht="56.25" customHeight="1" x14ac:dyDescent="0.25">
      <c r="A36" s="89">
        <v>8</v>
      </c>
      <c r="B36" s="14" t="s">
        <v>2251</v>
      </c>
      <c r="C36" s="20" t="s">
        <v>60</v>
      </c>
      <c r="D36" s="98">
        <v>0.89296001484444432</v>
      </c>
      <c r="E36" s="424"/>
      <c r="F36" s="102">
        <v>0.3125</v>
      </c>
      <c r="G36" s="156">
        <v>12</v>
      </c>
      <c r="H36" s="102">
        <v>0.66666666666666663</v>
      </c>
      <c r="I36" s="156">
        <f t="shared" ref="I36:I37" si="13">+G36</f>
        <v>12</v>
      </c>
      <c r="J36" s="102"/>
      <c r="K36" s="172" t="s">
        <v>1872</v>
      </c>
      <c r="L36" s="102"/>
      <c r="M36" s="14" t="s">
        <v>2066</v>
      </c>
      <c r="N36" s="126">
        <f t="shared" si="8"/>
        <v>510</v>
      </c>
      <c r="O36" s="89">
        <v>1505</v>
      </c>
      <c r="P36" s="156">
        <f t="shared" si="9"/>
        <v>767550</v>
      </c>
      <c r="Q36" s="89">
        <v>2</v>
      </c>
      <c r="S36" s="91">
        <f t="shared" si="12"/>
        <v>1505</v>
      </c>
      <c r="T36" s="91">
        <f t="shared" si="12"/>
        <v>767550</v>
      </c>
      <c r="U36" s="92"/>
      <c r="V36" s="92"/>
      <c r="W36" s="92"/>
      <c r="X36" s="92"/>
      <c r="Y36" s="93"/>
      <c r="Z36" s="94"/>
      <c r="AA36" s="94"/>
    </row>
    <row r="37" spans="1:27" ht="30" customHeight="1" x14ac:dyDescent="0.25">
      <c r="A37" s="89">
        <v>9</v>
      </c>
      <c r="B37" s="14" t="s">
        <v>2256</v>
      </c>
      <c r="C37" s="20" t="s">
        <v>2077</v>
      </c>
      <c r="D37" s="98">
        <v>3.4991000102222212</v>
      </c>
      <c r="E37" s="424"/>
      <c r="F37" s="102">
        <v>0.3125</v>
      </c>
      <c r="G37" s="156">
        <v>12</v>
      </c>
      <c r="H37" s="102">
        <v>0.66666666666666663</v>
      </c>
      <c r="I37" s="156">
        <f t="shared" si="13"/>
        <v>12</v>
      </c>
      <c r="J37" s="102"/>
      <c r="K37" s="172" t="s">
        <v>1872</v>
      </c>
      <c r="L37" s="102"/>
      <c r="M37" s="14" t="s">
        <v>2067</v>
      </c>
      <c r="N37" s="126">
        <f t="shared" si="8"/>
        <v>510</v>
      </c>
      <c r="O37" s="89">
        <v>4197</v>
      </c>
      <c r="P37" s="156">
        <f t="shared" si="9"/>
        <v>2140470</v>
      </c>
      <c r="Q37" s="89">
        <v>2</v>
      </c>
      <c r="S37" s="91">
        <f t="shared" si="12"/>
        <v>4197</v>
      </c>
      <c r="T37" s="91">
        <f t="shared" si="12"/>
        <v>2140470</v>
      </c>
      <c r="U37" s="92"/>
      <c r="V37" s="92"/>
      <c r="W37" s="92"/>
      <c r="X37" s="92"/>
      <c r="Y37" s="93"/>
      <c r="Z37" s="94"/>
      <c r="AA37" s="94"/>
    </row>
    <row r="38" spans="1:27" ht="62.25" customHeight="1" x14ac:dyDescent="0.25">
      <c r="A38" s="89">
        <v>10</v>
      </c>
      <c r="B38" s="425" t="s">
        <v>2243</v>
      </c>
      <c r="C38" s="20" t="s">
        <v>2077</v>
      </c>
      <c r="D38" s="98">
        <v>2.5</v>
      </c>
      <c r="E38" s="424"/>
      <c r="F38" s="102">
        <v>0.3125</v>
      </c>
      <c r="G38" s="156">
        <v>12</v>
      </c>
      <c r="H38" s="102">
        <v>0.66666666666666663</v>
      </c>
      <c r="I38" s="156">
        <f t="shared" si="7"/>
        <v>12</v>
      </c>
      <c r="J38" s="102"/>
      <c r="K38" s="172" t="s">
        <v>1872</v>
      </c>
      <c r="L38" s="102"/>
      <c r="M38" s="425" t="s">
        <v>2186</v>
      </c>
      <c r="N38" s="126">
        <f t="shared" si="8"/>
        <v>510</v>
      </c>
      <c r="O38" s="89">
        <v>1781</v>
      </c>
      <c r="P38" s="156">
        <f t="shared" si="9"/>
        <v>908310</v>
      </c>
      <c r="Q38" s="89">
        <v>2</v>
      </c>
      <c r="R38" s="507"/>
      <c r="S38" s="91">
        <f t="shared" si="12"/>
        <v>1781</v>
      </c>
      <c r="T38" s="91">
        <f t="shared" si="12"/>
        <v>908310</v>
      </c>
      <c r="U38" s="92"/>
      <c r="V38" s="92"/>
      <c r="W38" s="92"/>
      <c r="X38" s="92"/>
      <c r="Y38" s="93"/>
      <c r="Z38" s="94"/>
      <c r="AA38" s="94"/>
    </row>
    <row r="39" spans="1:27" ht="46.5" customHeight="1" x14ac:dyDescent="0.25">
      <c r="A39" s="89">
        <v>11</v>
      </c>
      <c r="B39" s="425" t="s">
        <v>2184</v>
      </c>
      <c r="C39" s="20" t="s">
        <v>60</v>
      </c>
      <c r="D39" s="98">
        <v>3</v>
      </c>
      <c r="E39" s="424"/>
      <c r="F39" s="102">
        <v>0.3125</v>
      </c>
      <c r="G39" s="156">
        <v>12</v>
      </c>
      <c r="H39" s="102">
        <v>0.99930555555555556</v>
      </c>
      <c r="I39" s="156">
        <f t="shared" si="7"/>
        <v>12</v>
      </c>
      <c r="J39" s="102"/>
      <c r="K39" s="172" t="s">
        <v>1872</v>
      </c>
      <c r="L39" s="102"/>
      <c r="M39" s="14"/>
      <c r="N39" s="126">
        <f t="shared" si="8"/>
        <v>989</v>
      </c>
      <c r="O39" s="89">
        <v>1</v>
      </c>
      <c r="P39" s="156">
        <f t="shared" si="9"/>
        <v>989</v>
      </c>
      <c r="Q39" s="89">
        <v>2</v>
      </c>
      <c r="S39" s="91">
        <f t="shared" si="12"/>
        <v>1</v>
      </c>
      <c r="T39" s="91">
        <f t="shared" si="12"/>
        <v>989</v>
      </c>
      <c r="U39" s="92"/>
      <c r="V39" s="92"/>
      <c r="W39" s="92"/>
      <c r="X39" s="92"/>
      <c r="Y39" s="93"/>
      <c r="Z39" s="94"/>
      <c r="AA39" s="94"/>
    </row>
    <row r="40" spans="1:27" ht="46.5" customHeight="1" x14ac:dyDescent="0.25">
      <c r="A40" s="89">
        <v>12</v>
      </c>
      <c r="B40" s="425" t="s">
        <v>2185</v>
      </c>
      <c r="C40" s="20" t="s">
        <v>60</v>
      </c>
      <c r="D40" s="98">
        <v>1.5</v>
      </c>
      <c r="E40" s="424"/>
      <c r="F40" s="102">
        <v>0.3125</v>
      </c>
      <c r="G40" s="156">
        <v>12</v>
      </c>
      <c r="H40" s="102">
        <v>0.99930555555555556</v>
      </c>
      <c r="I40" s="156">
        <f t="shared" ref="I40" si="14">+G40</f>
        <v>12</v>
      </c>
      <c r="J40" s="102"/>
      <c r="K40" s="172" t="s">
        <v>1872</v>
      </c>
      <c r="L40" s="102"/>
      <c r="M40" s="14"/>
      <c r="N40" s="126">
        <f t="shared" ref="N40:N53" si="15">VALUE(DAY(I40)*24*60+VALUE(HOUR(H40)*60+MINUTE(H40)))-SUM(VALUE(DAY(G40)*24*60+VALUE(HOUR(F40)*60+MINUTE(F40))))</f>
        <v>989</v>
      </c>
      <c r="O40" s="89">
        <v>1</v>
      </c>
      <c r="P40" s="156">
        <f t="shared" ref="P40:P53" si="16">O40*N40</f>
        <v>989</v>
      </c>
      <c r="Q40" s="89">
        <v>2</v>
      </c>
      <c r="S40" s="91">
        <f t="shared" si="12"/>
        <v>1</v>
      </c>
      <c r="T40" s="91">
        <f t="shared" si="12"/>
        <v>989</v>
      </c>
      <c r="U40" s="92"/>
      <c r="V40" s="92"/>
      <c r="W40" s="92"/>
      <c r="X40" s="92"/>
      <c r="Y40" s="93"/>
      <c r="Z40" s="94"/>
      <c r="AA40" s="94"/>
    </row>
    <row r="41" spans="1:27" ht="70.5" customHeight="1" x14ac:dyDescent="0.25">
      <c r="A41" s="89">
        <v>13</v>
      </c>
      <c r="B41" s="14" t="s">
        <v>2187</v>
      </c>
      <c r="C41" s="20" t="s">
        <v>60</v>
      </c>
      <c r="D41" s="98">
        <v>2.9</v>
      </c>
      <c r="E41" s="424"/>
      <c r="F41" s="102">
        <v>0.3125</v>
      </c>
      <c r="G41" s="156">
        <v>12</v>
      </c>
      <c r="H41" s="102">
        <v>0.5</v>
      </c>
      <c r="I41" s="156">
        <f t="shared" ref="I41" si="17">+G41</f>
        <v>12</v>
      </c>
      <c r="J41" s="451"/>
      <c r="K41" s="172" t="s">
        <v>1872</v>
      </c>
      <c r="L41" s="453"/>
      <c r="M41" s="14" t="s">
        <v>2183</v>
      </c>
      <c r="N41" s="455">
        <f t="shared" si="15"/>
        <v>270</v>
      </c>
      <c r="O41" s="193">
        <v>0</v>
      </c>
      <c r="P41" s="454">
        <f t="shared" si="16"/>
        <v>0</v>
      </c>
      <c r="Q41" s="89">
        <v>2</v>
      </c>
      <c r="S41" s="91">
        <f t="shared" ref="S41" si="18">O41</f>
        <v>0</v>
      </c>
      <c r="T41" s="91">
        <f t="shared" ref="T41" si="19">P41</f>
        <v>0</v>
      </c>
      <c r="U41" s="92"/>
      <c r="V41" s="92"/>
      <c r="W41" s="92"/>
      <c r="X41" s="92"/>
      <c r="Y41" s="93"/>
      <c r="Z41" s="94"/>
      <c r="AA41" s="94"/>
    </row>
    <row r="42" spans="1:27" ht="30" customHeight="1" x14ac:dyDescent="0.25">
      <c r="A42" s="89">
        <v>14</v>
      </c>
      <c r="B42" s="14" t="s">
        <v>2257</v>
      </c>
      <c r="C42" s="20" t="s">
        <v>58</v>
      </c>
      <c r="D42" s="98">
        <v>1.3315789473684214</v>
      </c>
      <c r="E42" s="424"/>
      <c r="F42" s="102">
        <v>0.29166666666666669</v>
      </c>
      <c r="G42" s="156">
        <v>12</v>
      </c>
      <c r="H42" s="102">
        <v>0.66666666666666663</v>
      </c>
      <c r="I42" s="156">
        <f t="shared" ref="I42" si="20">+G42</f>
        <v>12</v>
      </c>
      <c r="J42" s="102"/>
      <c r="K42" s="172" t="s">
        <v>1872</v>
      </c>
      <c r="L42" s="102"/>
      <c r="M42" s="14" t="s">
        <v>2114</v>
      </c>
      <c r="N42" s="126">
        <f t="shared" ref="N42:N47" si="21">VALUE(DAY(I42)*24*60+VALUE(HOUR(H42)*60+MINUTE(H42)))-SUM(VALUE(DAY(G42)*24*60+VALUE(HOUR(F42)*60+MINUTE(F42))))</f>
        <v>540</v>
      </c>
      <c r="O42" s="89">
        <v>2153</v>
      </c>
      <c r="P42" s="156">
        <f t="shared" ref="P42:P47" si="22">O42*N42</f>
        <v>1162620</v>
      </c>
      <c r="Q42" s="89">
        <v>2</v>
      </c>
      <c r="S42" s="91">
        <f t="shared" ref="S42:S63" si="23">O42</f>
        <v>2153</v>
      </c>
      <c r="T42" s="91">
        <f t="shared" ref="T42:T63" si="24">P42</f>
        <v>1162620</v>
      </c>
      <c r="U42" s="92"/>
      <c r="V42" s="92"/>
      <c r="W42" s="92"/>
      <c r="X42" s="92"/>
      <c r="Y42" s="93"/>
      <c r="Z42" s="94"/>
      <c r="AA42" s="94"/>
    </row>
    <row r="43" spans="1:27" ht="30" customHeight="1" x14ac:dyDescent="0.25">
      <c r="A43" s="89">
        <v>15</v>
      </c>
      <c r="B43" s="14" t="s">
        <v>2258</v>
      </c>
      <c r="C43" s="20" t="s">
        <v>2077</v>
      </c>
      <c r="D43" s="98">
        <v>4.4773343782456143</v>
      </c>
      <c r="E43" s="424"/>
      <c r="F43" s="102">
        <v>0.29166666666666669</v>
      </c>
      <c r="G43" s="156">
        <v>12</v>
      </c>
      <c r="H43" s="102">
        <v>0.66666666666666663</v>
      </c>
      <c r="I43" s="156">
        <f t="shared" ref="I43:I59" si="25">+G43</f>
        <v>12</v>
      </c>
      <c r="J43" s="102"/>
      <c r="K43" s="172" t="s">
        <v>1872</v>
      </c>
      <c r="L43" s="102"/>
      <c r="M43" s="14" t="s">
        <v>2074</v>
      </c>
      <c r="N43" s="126">
        <f t="shared" si="21"/>
        <v>540</v>
      </c>
      <c r="O43" s="89">
        <v>4566</v>
      </c>
      <c r="P43" s="156">
        <f t="shared" si="22"/>
        <v>2465640</v>
      </c>
      <c r="Q43" s="89">
        <v>2</v>
      </c>
      <c r="S43" s="91">
        <f t="shared" si="23"/>
        <v>4566</v>
      </c>
      <c r="T43" s="91">
        <f t="shared" si="24"/>
        <v>2465640</v>
      </c>
      <c r="U43" s="92"/>
      <c r="V43" s="92"/>
      <c r="W43" s="92"/>
      <c r="X43" s="92"/>
      <c r="Y43" s="93"/>
      <c r="Z43" s="94"/>
      <c r="AA43" s="94"/>
    </row>
    <row r="44" spans="1:27" ht="45" customHeight="1" x14ac:dyDescent="0.25">
      <c r="A44" s="89">
        <v>16</v>
      </c>
      <c r="B44" s="14" t="s">
        <v>2287</v>
      </c>
      <c r="C44" s="20" t="s">
        <v>63</v>
      </c>
      <c r="D44" s="98">
        <v>5.4885164941894748</v>
      </c>
      <c r="E44" s="424"/>
      <c r="F44" s="102">
        <v>0.29166666666666669</v>
      </c>
      <c r="G44" s="156">
        <v>12</v>
      </c>
      <c r="H44" s="102">
        <v>0.66666666666666663</v>
      </c>
      <c r="I44" s="156">
        <f t="shared" si="25"/>
        <v>12</v>
      </c>
      <c r="J44" s="102"/>
      <c r="K44" s="172" t="s">
        <v>1872</v>
      </c>
      <c r="L44" s="102"/>
      <c r="M44" s="14" t="s">
        <v>2099</v>
      </c>
      <c r="N44" s="126">
        <f t="shared" si="21"/>
        <v>540</v>
      </c>
      <c r="O44" s="89">
        <v>10169</v>
      </c>
      <c r="P44" s="156">
        <f t="shared" si="22"/>
        <v>5491260</v>
      </c>
      <c r="Q44" s="89">
        <v>2</v>
      </c>
      <c r="S44" s="91">
        <f t="shared" si="23"/>
        <v>10169</v>
      </c>
      <c r="T44" s="91">
        <f t="shared" si="24"/>
        <v>5491260</v>
      </c>
      <c r="U44" s="92"/>
      <c r="V44" s="92"/>
      <c r="W44" s="92"/>
      <c r="X44" s="92"/>
      <c r="Y44" s="93"/>
      <c r="Z44" s="94"/>
      <c r="AA44" s="94"/>
    </row>
    <row r="45" spans="1:27" ht="30" customHeight="1" x14ac:dyDescent="0.25">
      <c r="A45" s="89">
        <v>17</v>
      </c>
      <c r="B45" s="14" t="s">
        <v>2286</v>
      </c>
      <c r="C45" s="20" t="s">
        <v>57</v>
      </c>
      <c r="D45" s="98">
        <v>5.5950453878596491</v>
      </c>
      <c r="E45" s="424"/>
      <c r="F45" s="102">
        <v>0.29166666666666669</v>
      </c>
      <c r="G45" s="156">
        <v>12</v>
      </c>
      <c r="H45" s="102">
        <v>0.66666666666666663</v>
      </c>
      <c r="I45" s="156">
        <f t="shared" si="25"/>
        <v>12</v>
      </c>
      <c r="J45" s="102"/>
      <c r="K45" s="172" t="s">
        <v>1872</v>
      </c>
      <c r="L45" s="102"/>
      <c r="M45" s="14" t="s">
        <v>2100</v>
      </c>
      <c r="N45" s="126">
        <f t="shared" si="21"/>
        <v>540</v>
      </c>
      <c r="O45" s="89">
        <v>5433</v>
      </c>
      <c r="P45" s="156">
        <f t="shared" si="22"/>
        <v>2933820</v>
      </c>
      <c r="Q45" s="89">
        <v>2</v>
      </c>
      <c r="S45" s="91">
        <f t="shared" si="23"/>
        <v>5433</v>
      </c>
      <c r="T45" s="91">
        <f t="shared" si="24"/>
        <v>2933820</v>
      </c>
      <c r="U45" s="92"/>
      <c r="V45" s="92"/>
      <c r="W45" s="92"/>
      <c r="X45" s="92"/>
      <c r="Y45" s="93"/>
      <c r="Z45" s="94"/>
      <c r="AA45" s="94"/>
    </row>
    <row r="46" spans="1:27" ht="36.75" customHeight="1" x14ac:dyDescent="0.25">
      <c r="A46" s="89">
        <v>18</v>
      </c>
      <c r="B46" s="14" t="s">
        <v>2288</v>
      </c>
      <c r="C46" s="20" t="s">
        <v>2242</v>
      </c>
      <c r="D46" s="98">
        <v>10.288079058596495</v>
      </c>
      <c r="E46" s="424"/>
      <c r="F46" s="102">
        <v>0.29166666666666669</v>
      </c>
      <c r="G46" s="156">
        <v>12</v>
      </c>
      <c r="H46" s="102">
        <v>0.66666666666666663</v>
      </c>
      <c r="I46" s="156">
        <f t="shared" si="25"/>
        <v>12</v>
      </c>
      <c r="J46" s="102"/>
      <c r="K46" s="172" t="s">
        <v>1872</v>
      </c>
      <c r="L46" s="102"/>
      <c r="M46" s="14" t="s">
        <v>2101</v>
      </c>
      <c r="N46" s="126">
        <f t="shared" si="21"/>
        <v>540</v>
      </c>
      <c r="O46" s="89">
        <v>10447</v>
      </c>
      <c r="P46" s="156">
        <f t="shared" si="22"/>
        <v>5641380</v>
      </c>
      <c r="Q46" s="89">
        <v>2</v>
      </c>
      <c r="S46" s="91">
        <f t="shared" si="23"/>
        <v>10447</v>
      </c>
      <c r="T46" s="91">
        <f t="shared" si="24"/>
        <v>5641380</v>
      </c>
      <c r="U46" s="92"/>
      <c r="V46" s="92"/>
      <c r="W46" s="92"/>
      <c r="X46" s="92"/>
      <c r="Y46" s="93"/>
      <c r="Z46" s="94"/>
      <c r="AA46" s="94"/>
    </row>
    <row r="47" spans="1:27" ht="37.5" customHeight="1" x14ac:dyDescent="0.25">
      <c r="A47" s="89">
        <v>19</v>
      </c>
      <c r="B47" s="14" t="s">
        <v>2289</v>
      </c>
      <c r="C47" s="20" t="s">
        <v>2242</v>
      </c>
      <c r="D47" s="98">
        <v>7.3344238225263148</v>
      </c>
      <c r="E47" s="424"/>
      <c r="F47" s="102">
        <v>0.29166666666666669</v>
      </c>
      <c r="G47" s="156">
        <v>12</v>
      </c>
      <c r="H47" s="102">
        <v>0.66666666666666663</v>
      </c>
      <c r="I47" s="156">
        <f t="shared" si="25"/>
        <v>12</v>
      </c>
      <c r="J47" s="102"/>
      <c r="K47" s="172" t="s">
        <v>1872</v>
      </c>
      <c r="L47" s="102"/>
      <c r="M47" s="14" t="s">
        <v>2103</v>
      </c>
      <c r="N47" s="126">
        <f t="shared" si="21"/>
        <v>540</v>
      </c>
      <c r="O47" s="89">
        <v>9509</v>
      </c>
      <c r="P47" s="156">
        <f t="shared" si="22"/>
        <v>5134860</v>
      </c>
      <c r="Q47" s="89">
        <v>2</v>
      </c>
      <c r="S47" s="91">
        <f t="shared" si="23"/>
        <v>9509</v>
      </c>
      <c r="T47" s="91">
        <f t="shared" si="24"/>
        <v>5134860</v>
      </c>
      <c r="U47" s="92"/>
      <c r="V47" s="92"/>
      <c r="W47" s="92"/>
      <c r="X47" s="92"/>
      <c r="Y47" s="93"/>
      <c r="Z47" s="94"/>
      <c r="AA47" s="94"/>
    </row>
    <row r="48" spans="1:27" ht="30" customHeight="1" x14ac:dyDescent="0.25">
      <c r="A48" s="89">
        <v>20</v>
      </c>
      <c r="B48" s="14" t="s">
        <v>2290</v>
      </c>
      <c r="C48" s="20" t="s">
        <v>57</v>
      </c>
      <c r="D48" s="98">
        <v>2.0838276515368421</v>
      </c>
      <c r="E48" s="424"/>
      <c r="F48" s="102">
        <v>0.29166666666666669</v>
      </c>
      <c r="G48" s="156">
        <v>12</v>
      </c>
      <c r="H48" s="102">
        <v>0.66666666666666663</v>
      </c>
      <c r="I48" s="156">
        <f t="shared" si="25"/>
        <v>12</v>
      </c>
      <c r="J48" s="102"/>
      <c r="K48" s="172" t="s">
        <v>1872</v>
      </c>
      <c r="L48" s="102"/>
      <c r="M48" s="14" t="s">
        <v>2104</v>
      </c>
      <c r="N48" s="126">
        <f t="shared" si="15"/>
        <v>540</v>
      </c>
      <c r="O48" s="89">
        <v>2093</v>
      </c>
      <c r="P48" s="156">
        <f t="shared" si="16"/>
        <v>1130220</v>
      </c>
      <c r="Q48" s="89">
        <v>2</v>
      </c>
      <c r="S48" s="91">
        <f t="shared" si="23"/>
        <v>2093</v>
      </c>
      <c r="T48" s="91">
        <f t="shared" si="24"/>
        <v>1130220</v>
      </c>
      <c r="U48" s="92"/>
      <c r="V48" s="92"/>
      <c r="W48" s="92"/>
      <c r="X48" s="92"/>
      <c r="Y48" s="93"/>
      <c r="Z48" s="94"/>
      <c r="AA48" s="94"/>
    </row>
    <row r="49" spans="1:27" ht="30" customHeight="1" x14ac:dyDescent="0.25">
      <c r="A49" s="89">
        <v>21</v>
      </c>
      <c r="B49" s="14" t="s">
        <v>2292</v>
      </c>
      <c r="C49" s="20" t="s">
        <v>57</v>
      </c>
      <c r="D49" s="98">
        <v>1.9403694063157892</v>
      </c>
      <c r="E49" s="424"/>
      <c r="F49" s="102">
        <v>0.29166666666666669</v>
      </c>
      <c r="G49" s="156">
        <v>12</v>
      </c>
      <c r="H49" s="102">
        <v>0.66666666666666663</v>
      </c>
      <c r="I49" s="156">
        <f t="shared" si="25"/>
        <v>12</v>
      </c>
      <c r="J49" s="102"/>
      <c r="K49" s="172" t="s">
        <v>1872</v>
      </c>
      <c r="L49" s="102"/>
      <c r="M49" s="14" t="s">
        <v>2105</v>
      </c>
      <c r="N49" s="126">
        <f t="shared" si="15"/>
        <v>540</v>
      </c>
      <c r="O49" s="89">
        <v>2784</v>
      </c>
      <c r="P49" s="156">
        <f t="shared" si="16"/>
        <v>1503360</v>
      </c>
      <c r="Q49" s="89">
        <v>2</v>
      </c>
      <c r="S49" s="91">
        <f t="shared" si="23"/>
        <v>2784</v>
      </c>
      <c r="T49" s="91">
        <f t="shared" si="24"/>
        <v>1503360</v>
      </c>
      <c r="U49" s="92"/>
      <c r="V49" s="92"/>
      <c r="W49" s="92"/>
      <c r="X49" s="92"/>
      <c r="Y49" s="93"/>
      <c r="Z49" s="94"/>
      <c r="AA49" s="94"/>
    </row>
    <row r="50" spans="1:27" ht="30" customHeight="1" x14ac:dyDescent="0.25">
      <c r="A50" s="89">
        <v>22</v>
      </c>
      <c r="B50" s="14" t="s">
        <v>2291</v>
      </c>
      <c r="C50" s="20" t="s">
        <v>57</v>
      </c>
      <c r="D50" s="98">
        <v>4.5858010850105257</v>
      </c>
      <c r="E50" s="424"/>
      <c r="F50" s="102">
        <v>0.29166666666666669</v>
      </c>
      <c r="G50" s="156">
        <v>12</v>
      </c>
      <c r="H50" s="102">
        <v>0.66666666666666663</v>
      </c>
      <c r="I50" s="156">
        <f t="shared" si="25"/>
        <v>12</v>
      </c>
      <c r="J50" s="102"/>
      <c r="K50" s="172" t="s">
        <v>1872</v>
      </c>
      <c r="L50" s="102"/>
      <c r="M50" s="14" t="s">
        <v>2106</v>
      </c>
      <c r="N50" s="126">
        <f t="shared" si="15"/>
        <v>540</v>
      </c>
      <c r="O50" s="89">
        <v>4972</v>
      </c>
      <c r="P50" s="156">
        <f t="shared" si="16"/>
        <v>2684880</v>
      </c>
      <c r="Q50" s="89">
        <v>2</v>
      </c>
      <c r="S50" s="91">
        <f t="shared" si="23"/>
        <v>4972</v>
      </c>
      <c r="T50" s="91">
        <f t="shared" si="24"/>
        <v>2684880</v>
      </c>
      <c r="U50" s="92"/>
      <c r="V50" s="92"/>
      <c r="W50" s="92"/>
      <c r="X50" s="92"/>
      <c r="Y50" s="93"/>
      <c r="Z50" s="94"/>
      <c r="AA50" s="94"/>
    </row>
    <row r="51" spans="1:27" ht="90" x14ac:dyDescent="0.25">
      <c r="A51" s="89">
        <v>23</v>
      </c>
      <c r="B51" s="14" t="s">
        <v>2293</v>
      </c>
      <c r="C51" s="20" t="s">
        <v>2241</v>
      </c>
      <c r="D51" s="98">
        <v>7.7615022530526314</v>
      </c>
      <c r="E51" s="424"/>
      <c r="F51" s="102">
        <v>0.29166666666666669</v>
      </c>
      <c r="G51" s="156">
        <v>12</v>
      </c>
      <c r="H51" s="102">
        <v>0.66666666666666663</v>
      </c>
      <c r="I51" s="156">
        <f t="shared" si="25"/>
        <v>12</v>
      </c>
      <c r="J51" s="102"/>
      <c r="K51" s="172" t="s">
        <v>1872</v>
      </c>
      <c r="L51" s="102"/>
      <c r="M51" s="14" t="s">
        <v>2107</v>
      </c>
      <c r="N51" s="126">
        <f t="shared" si="15"/>
        <v>540</v>
      </c>
      <c r="O51" s="89">
        <v>7992</v>
      </c>
      <c r="P51" s="156">
        <f t="shared" si="16"/>
        <v>4315680</v>
      </c>
      <c r="Q51" s="89">
        <v>2</v>
      </c>
      <c r="S51" s="91">
        <f t="shared" si="23"/>
        <v>7992</v>
      </c>
      <c r="T51" s="91">
        <f t="shared" si="24"/>
        <v>4315680</v>
      </c>
      <c r="U51" s="92"/>
      <c r="V51" s="92"/>
      <c r="W51" s="92"/>
      <c r="X51" s="92"/>
      <c r="Y51" s="93"/>
      <c r="Z51" s="94"/>
      <c r="AA51" s="94"/>
    </row>
    <row r="52" spans="1:27" ht="30" customHeight="1" x14ac:dyDescent="0.25">
      <c r="A52" s="89">
        <v>24</v>
      </c>
      <c r="B52" s="14" t="s">
        <v>2294</v>
      </c>
      <c r="C52" s="20" t="s">
        <v>61</v>
      </c>
      <c r="D52" s="98">
        <v>4.9044589760842099</v>
      </c>
      <c r="E52" s="424"/>
      <c r="F52" s="102">
        <v>0.29166666666666669</v>
      </c>
      <c r="G52" s="156">
        <v>12</v>
      </c>
      <c r="H52" s="102">
        <v>0.66666666666666663</v>
      </c>
      <c r="I52" s="156">
        <f t="shared" si="25"/>
        <v>12</v>
      </c>
      <c r="J52" s="102"/>
      <c r="K52" s="172" t="s">
        <v>1872</v>
      </c>
      <c r="L52" s="102"/>
      <c r="M52" s="14" t="s">
        <v>2108</v>
      </c>
      <c r="N52" s="126">
        <f t="shared" si="15"/>
        <v>540</v>
      </c>
      <c r="O52" s="89">
        <v>8091</v>
      </c>
      <c r="P52" s="156">
        <f t="shared" si="16"/>
        <v>4369140</v>
      </c>
      <c r="Q52" s="89">
        <v>2</v>
      </c>
      <c r="S52" s="91">
        <f t="shared" si="23"/>
        <v>8091</v>
      </c>
      <c r="T52" s="91">
        <f t="shared" si="24"/>
        <v>4369140</v>
      </c>
      <c r="U52" s="92"/>
      <c r="V52" s="92"/>
      <c r="W52" s="92"/>
      <c r="X52" s="92"/>
      <c r="Y52" s="93"/>
      <c r="Z52" s="94"/>
      <c r="AA52" s="94"/>
    </row>
    <row r="53" spans="1:27" ht="30" customHeight="1" x14ac:dyDescent="0.25">
      <c r="A53" s="89">
        <v>25</v>
      </c>
      <c r="B53" s="14" t="s">
        <v>2295</v>
      </c>
      <c r="C53" s="20" t="s">
        <v>61</v>
      </c>
      <c r="D53" s="98">
        <v>0.53438494938947367</v>
      </c>
      <c r="E53" s="424"/>
      <c r="F53" s="102">
        <v>0.29166666666666669</v>
      </c>
      <c r="G53" s="156">
        <v>12</v>
      </c>
      <c r="H53" s="102">
        <v>0.66666666666666663</v>
      </c>
      <c r="I53" s="156">
        <f t="shared" si="25"/>
        <v>12</v>
      </c>
      <c r="J53" s="102"/>
      <c r="K53" s="172" t="s">
        <v>1872</v>
      </c>
      <c r="L53" s="102"/>
      <c r="M53" s="14" t="s">
        <v>2109</v>
      </c>
      <c r="N53" s="126">
        <f t="shared" si="15"/>
        <v>540</v>
      </c>
      <c r="O53" s="89">
        <v>592</v>
      </c>
      <c r="P53" s="156">
        <f t="shared" si="16"/>
        <v>319680</v>
      </c>
      <c r="Q53" s="89">
        <v>2</v>
      </c>
      <c r="S53" s="91">
        <f t="shared" si="23"/>
        <v>592</v>
      </c>
      <c r="T53" s="91">
        <f t="shared" si="24"/>
        <v>319680</v>
      </c>
      <c r="U53" s="92"/>
      <c r="V53" s="92"/>
      <c r="W53" s="92"/>
      <c r="X53" s="92"/>
      <c r="Y53" s="93"/>
      <c r="Z53" s="94"/>
      <c r="AA53" s="94"/>
    </row>
    <row r="54" spans="1:27" ht="30" customHeight="1" x14ac:dyDescent="0.25">
      <c r="A54" s="89">
        <v>26</v>
      </c>
      <c r="B54" s="14" t="s">
        <v>2296</v>
      </c>
      <c r="C54" s="20" t="s">
        <v>63</v>
      </c>
      <c r="D54" s="98">
        <v>1.1009418001403508</v>
      </c>
      <c r="E54" s="424"/>
      <c r="F54" s="102">
        <v>0.29166666666666669</v>
      </c>
      <c r="G54" s="156">
        <v>12</v>
      </c>
      <c r="H54" s="102">
        <v>0.66666666666666663</v>
      </c>
      <c r="I54" s="156">
        <f t="shared" si="25"/>
        <v>12</v>
      </c>
      <c r="J54" s="102"/>
      <c r="K54" s="172" t="s">
        <v>1872</v>
      </c>
      <c r="L54" s="102"/>
      <c r="M54" s="14" t="s">
        <v>2110</v>
      </c>
      <c r="N54" s="126">
        <f t="shared" ref="N54:N70" si="26">VALUE(DAY(I54)*24*60+VALUE(HOUR(H54)*60+MINUTE(H54)))-SUM(VALUE(DAY(G54)*24*60+VALUE(HOUR(F54)*60+MINUTE(F54))))</f>
        <v>540</v>
      </c>
      <c r="O54" s="89">
        <v>2561</v>
      </c>
      <c r="P54" s="156">
        <f t="shared" ref="P54:P70" si="27">O54*N54</f>
        <v>1382940</v>
      </c>
      <c r="Q54" s="89">
        <v>2</v>
      </c>
      <c r="S54" s="91">
        <f t="shared" si="23"/>
        <v>2561</v>
      </c>
      <c r="T54" s="91">
        <f t="shared" si="24"/>
        <v>1382940</v>
      </c>
      <c r="U54" s="92"/>
      <c r="V54" s="92"/>
      <c r="W54" s="92"/>
      <c r="X54" s="92"/>
      <c r="Y54" s="93"/>
      <c r="Z54" s="94"/>
      <c r="AA54" s="94"/>
    </row>
    <row r="55" spans="1:27" ht="30" customHeight="1" x14ac:dyDescent="0.25">
      <c r="A55" s="89">
        <v>27</v>
      </c>
      <c r="B55" s="14" t="s">
        <v>2297</v>
      </c>
      <c r="C55" s="20" t="s">
        <v>63</v>
      </c>
      <c r="D55" s="98">
        <v>3.190895890652631</v>
      </c>
      <c r="E55" s="424"/>
      <c r="F55" s="102">
        <v>0.29166666666666669</v>
      </c>
      <c r="G55" s="156">
        <v>12</v>
      </c>
      <c r="H55" s="102">
        <v>0.66666666666666663</v>
      </c>
      <c r="I55" s="156">
        <f t="shared" si="25"/>
        <v>12</v>
      </c>
      <c r="J55" s="102"/>
      <c r="K55" s="172" t="s">
        <v>1872</v>
      </c>
      <c r="L55" s="102"/>
      <c r="M55" s="14" t="s">
        <v>2111</v>
      </c>
      <c r="N55" s="126">
        <f t="shared" si="26"/>
        <v>540</v>
      </c>
      <c r="O55" s="89">
        <v>10648</v>
      </c>
      <c r="P55" s="156">
        <f t="shared" si="27"/>
        <v>5749920</v>
      </c>
      <c r="Q55" s="89">
        <v>2</v>
      </c>
      <c r="S55" s="91">
        <f t="shared" si="23"/>
        <v>10648</v>
      </c>
      <c r="T55" s="91">
        <f t="shared" si="24"/>
        <v>5749920</v>
      </c>
      <c r="U55" s="92"/>
      <c r="V55" s="92"/>
      <c r="W55" s="92"/>
      <c r="X55" s="92"/>
      <c r="Y55" s="93"/>
      <c r="Z55" s="94"/>
      <c r="AA55" s="94"/>
    </row>
    <row r="56" spans="1:27" ht="30" customHeight="1" x14ac:dyDescent="0.25">
      <c r="A56" s="89">
        <v>28</v>
      </c>
      <c r="B56" s="14" t="s">
        <v>2298</v>
      </c>
      <c r="C56" s="20" t="s">
        <v>62</v>
      </c>
      <c r="D56" s="98">
        <v>3.9868310826666673</v>
      </c>
      <c r="E56" s="424"/>
      <c r="F56" s="102">
        <v>0.29166666666666669</v>
      </c>
      <c r="G56" s="156">
        <v>12</v>
      </c>
      <c r="H56" s="102">
        <v>0.66666666666666663</v>
      </c>
      <c r="I56" s="156">
        <f t="shared" si="25"/>
        <v>12</v>
      </c>
      <c r="J56" s="102"/>
      <c r="K56" s="172" t="s">
        <v>1872</v>
      </c>
      <c r="L56" s="102"/>
      <c r="M56" s="14" t="s">
        <v>2112</v>
      </c>
      <c r="N56" s="126">
        <f t="shared" si="26"/>
        <v>540</v>
      </c>
      <c r="O56" s="89">
        <v>1159</v>
      </c>
      <c r="P56" s="156">
        <f t="shared" si="27"/>
        <v>625860</v>
      </c>
      <c r="Q56" s="89">
        <v>2</v>
      </c>
      <c r="S56" s="91">
        <f t="shared" si="23"/>
        <v>1159</v>
      </c>
      <c r="T56" s="91">
        <f t="shared" si="24"/>
        <v>625860</v>
      </c>
      <c r="U56" s="92"/>
      <c r="V56" s="92"/>
      <c r="W56" s="92"/>
      <c r="X56" s="92"/>
      <c r="Y56" s="93"/>
      <c r="Z56" s="94"/>
      <c r="AA56" s="94"/>
    </row>
    <row r="57" spans="1:27" ht="30" customHeight="1" x14ac:dyDescent="0.25">
      <c r="A57" s="89">
        <v>29</v>
      </c>
      <c r="B57" s="14" t="s">
        <v>2299</v>
      </c>
      <c r="C57" s="20" t="s">
        <v>62</v>
      </c>
      <c r="D57" s="98">
        <v>0.9855820832982457</v>
      </c>
      <c r="E57" s="424"/>
      <c r="F57" s="102">
        <v>0.29166666666666669</v>
      </c>
      <c r="G57" s="156">
        <v>12</v>
      </c>
      <c r="H57" s="102">
        <v>0.66666666666666663</v>
      </c>
      <c r="I57" s="156">
        <f t="shared" si="25"/>
        <v>12</v>
      </c>
      <c r="J57" s="102"/>
      <c r="K57" s="172" t="s">
        <v>1872</v>
      </c>
      <c r="L57" s="102"/>
      <c r="M57" s="14" t="s">
        <v>2113</v>
      </c>
      <c r="N57" s="126">
        <f t="shared" si="26"/>
        <v>540</v>
      </c>
      <c r="O57" s="89">
        <v>1159</v>
      </c>
      <c r="P57" s="156">
        <f t="shared" si="27"/>
        <v>625860</v>
      </c>
      <c r="Q57" s="89">
        <v>2</v>
      </c>
      <c r="S57" s="91">
        <f t="shared" si="23"/>
        <v>1159</v>
      </c>
      <c r="T57" s="91">
        <f t="shared" si="24"/>
        <v>625860</v>
      </c>
      <c r="U57" s="92"/>
      <c r="V57" s="92"/>
      <c r="W57" s="92"/>
      <c r="X57" s="92"/>
      <c r="Y57" s="93"/>
      <c r="Z57" s="94"/>
      <c r="AA57" s="94"/>
    </row>
    <row r="58" spans="1:27" ht="75" x14ac:dyDescent="0.25">
      <c r="A58" s="89">
        <v>30</v>
      </c>
      <c r="B58" s="14" t="s">
        <v>2300</v>
      </c>
      <c r="C58" s="20" t="s">
        <v>59</v>
      </c>
      <c r="D58" s="98">
        <v>5.6173231528842109</v>
      </c>
      <c r="E58" s="424"/>
      <c r="F58" s="102">
        <v>0.29166666666666669</v>
      </c>
      <c r="G58" s="156">
        <v>12</v>
      </c>
      <c r="H58" s="102">
        <v>0.66666666666666663</v>
      </c>
      <c r="I58" s="156">
        <f t="shared" si="25"/>
        <v>12</v>
      </c>
      <c r="J58" s="102"/>
      <c r="K58" s="172" t="s">
        <v>1872</v>
      </c>
      <c r="L58" s="102"/>
      <c r="M58" s="14" t="s">
        <v>2121</v>
      </c>
      <c r="N58" s="126">
        <f t="shared" si="26"/>
        <v>540</v>
      </c>
      <c r="O58" s="89">
        <v>7685</v>
      </c>
      <c r="P58" s="156">
        <f t="shared" si="27"/>
        <v>4149900</v>
      </c>
      <c r="Q58" s="89">
        <v>2</v>
      </c>
      <c r="S58" s="91">
        <f t="shared" si="23"/>
        <v>7685</v>
      </c>
      <c r="T58" s="91">
        <f t="shared" si="24"/>
        <v>4149900</v>
      </c>
      <c r="U58" s="92"/>
      <c r="V58" s="92"/>
      <c r="W58" s="92"/>
      <c r="X58" s="92"/>
      <c r="Y58" s="93"/>
      <c r="Z58" s="94"/>
      <c r="AA58" s="94"/>
    </row>
    <row r="59" spans="1:27" ht="30" customHeight="1" x14ac:dyDescent="0.25">
      <c r="A59" s="89">
        <v>31</v>
      </c>
      <c r="B59" s="14" t="s">
        <v>2301</v>
      </c>
      <c r="C59" s="20" t="s">
        <v>59</v>
      </c>
      <c r="D59" s="98">
        <v>0.54128601503157903</v>
      </c>
      <c r="E59" s="424"/>
      <c r="F59" s="102">
        <v>0.29166666666666669</v>
      </c>
      <c r="G59" s="156">
        <v>12</v>
      </c>
      <c r="H59" s="102">
        <v>0.66666666666666663</v>
      </c>
      <c r="I59" s="156">
        <f t="shared" si="25"/>
        <v>12</v>
      </c>
      <c r="J59" s="102"/>
      <c r="K59" s="172" t="s">
        <v>1872</v>
      </c>
      <c r="L59" s="102"/>
      <c r="M59" s="14" t="s">
        <v>2122</v>
      </c>
      <c r="N59" s="126">
        <f t="shared" si="26"/>
        <v>540</v>
      </c>
      <c r="O59" s="89">
        <v>894</v>
      </c>
      <c r="P59" s="156">
        <f t="shared" si="27"/>
        <v>482760</v>
      </c>
      <c r="Q59" s="89">
        <v>2</v>
      </c>
      <c r="S59" s="91">
        <f t="shared" si="23"/>
        <v>894</v>
      </c>
      <c r="T59" s="91">
        <f t="shared" si="24"/>
        <v>482760</v>
      </c>
      <c r="U59" s="92"/>
      <c r="V59" s="92"/>
      <c r="W59" s="92"/>
      <c r="X59" s="92"/>
      <c r="Y59" s="93"/>
      <c r="Z59" s="94"/>
      <c r="AA59" s="94"/>
    </row>
    <row r="60" spans="1:27" ht="78.75" customHeight="1" x14ac:dyDescent="0.25">
      <c r="A60" s="89">
        <v>32</v>
      </c>
      <c r="B60" s="14" t="s">
        <v>2189</v>
      </c>
      <c r="C60" s="20" t="s">
        <v>1909</v>
      </c>
      <c r="D60" s="98">
        <v>7.245259437333333</v>
      </c>
      <c r="E60" s="424"/>
      <c r="F60" s="102">
        <v>0.3125</v>
      </c>
      <c r="G60" s="156">
        <v>12</v>
      </c>
      <c r="H60" s="102">
        <v>0.66666666666666663</v>
      </c>
      <c r="I60" s="156">
        <f t="shared" ref="I60:I61" si="28">+G60</f>
        <v>12</v>
      </c>
      <c r="J60" s="102"/>
      <c r="K60" s="172" t="s">
        <v>1872</v>
      </c>
      <c r="L60" s="102"/>
      <c r="M60" s="425" t="s">
        <v>2190</v>
      </c>
      <c r="N60" s="126">
        <f t="shared" ref="N60:N62" si="29">VALUE(DAY(I60)*24*60+VALUE(HOUR(H60)*60+MINUTE(H60)))-SUM(VALUE(DAY(G60)*24*60+VALUE(HOUR(F60)*60+MINUTE(F60))))</f>
        <v>510</v>
      </c>
      <c r="O60" s="89">
        <v>3851</v>
      </c>
      <c r="P60" s="156">
        <f t="shared" ref="P60:P62" si="30">O60*N60</f>
        <v>1964010</v>
      </c>
      <c r="Q60" s="89">
        <v>2</v>
      </c>
      <c r="R60" s="507"/>
      <c r="S60" s="91">
        <f t="shared" si="23"/>
        <v>3851</v>
      </c>
      <c r="T60" s="91">
        <f t="shared" si="24"/>
        <v>1964010</v>
      </c>
      <c r="U60" s="92"/>
      <c r="V60" s="92"/>
      <c r="W60" s="92"/>
      <c r="X60" s="92"/>
      <c r="Y60" s="93"/>
      <c r="Z60" s="94"/>
      <c r="AA60" s="94"/>
    </row>
    <row r="61" spans="1:27" ht="30" customHeight="1" x14ac:dyDescent="0.25">
      <c r="A61" s="89">
        <v>33</v>
      </c>
      <c r="B61" s="14" t="s">
        <v>2302</v>
      </c>
      <c r="C61" s="20" t="s">
        <v>60</v>
      </c>
      <c r="D61" s="98">
        <v>3.4624697188</v>
      </c>
      <c r="E61" s="424"/>
      <c r="F61" s="102">
        <v>0.3125</v>
      </c>
      <c r="G61" s="156">
        <v>12</v>
      </c>
      <c r="H61" s="102">
        <v>0.5</v>
      </c>
      <c r="I61" s="156">
        <f t="shared" si="28"/>
        <v>12</v>
      </c>
      <c r="J61" s="102"/>
      <c r="K61" s="172" t="s">
        <v>1872</v>
      </c>
      <c r="L61" s="102"/>
      <c r="M61" s="14" t="s">
        <v>1979</v>
      </c>
      <c r="N61" s="126">
        <f t="shared" si="29"/>
        <v>270</v>
      </c>
      <c r="O61" s="89">
        <v>1057</v>
      </c>
      <c r="P61" s="156">
        <f t="shared" si="30"/>
        <v>285390</v>
      </c>
      <c r="Q61" s="89">
        <v>2</v>
      </c>
      <c r="S61" s="91">
        <f t="shared" si="23"/>
        <v>1057</v>
      </c>
      <c r="T61" s="91">
        <f t="shared" si="24"/>
        <v>285390</v>
      </c>
      <c r="U61" s="92"/>
      <c r="V61" s="92"/>
      <c r="W61" s="92"/>
      <c r="X61" s="92"/>
      <c r="Y61" s="93"/>
      <c r="Z61" s="94"/>
      <c r="AA61" s="94"/>
    </row>
    <row r="62" spans="1:27" ht="30" customHeight="1" x14ac:dyDescent="0.25">
      <c r="A62" s="89">
        <v>34</v>
      </c>
      <c r="B62" s="14" t="s">
        <v>2303</v>
      </c>
      <c r="C62" s="20" t="s">
        <v>60</v>
      </c>
      <c r="D62" s="98">
        <v>1.4431201778666665</v>
      </c>
      <c r="E62" s="424"/>
      <c r="F62" s="102">
        <v>0.3125</v>
      </c>
      <c r="G62" s="156">
        <v>12</v>
      </c>
      <c r="H62" s="102">
        <v>0.5</v>
      </c>
      <c r="I62" s="156">
        <f t="shared" ref="I62" si="31">+G62</f>
        <v>12</v>
      </c>
      <c r="J62" s="102"/>
      <c r="K62" s="172" t="s">
        <v>1872</v>
      </c>
      <c r="L62" s="102"/>
      <c r="M62" s="14" t="s">
        <v>1871</v>
      </c>
      <c r="N62" s="126">
        <f t="shared" si="29"/>
        <v>270</v>
      </c>
      <c r="O62" s="89">
        <v>2888</v>
      </c>
      <c r="P62" s="156">
        <f t="shared" si="30"/>
        <v>779760</v>
      </c>
      <c r="Q62" s="89">
        <v>2</v>
      </c>
      <c r="S62" s="91">
        <f t="shared" si="23"/>
        <v>2888</v>
      </c>
      <c r="T62" s="91">
        <f t="shared" si="24"/>
        <v>779760</v>
      </c>
      <c r="U62" s="92"/>
      <c r="V62" s="92"/>
      <c r="W62" s="92"/>
      <c r="X62" s="92"/>
      <c r="Y62" s="93"/>
      <c r="Z62" s="94"/>
      <c r="AA62" s="94"/>
    </row>
    <row r="63" spans="1:27" ht="36" customHeight="1" x14ac:dyDescent="0.25">
      <c r="A63" s="89">
        <v>35</v>
      </c>
      <c r="B63" s="425" t="s">
        <v>2191</v>
      </c>
      <c r="C63" s="20" t="s">
        <v>60</v>
      </c>
      <c r="D63" s="98">
        <v>5</v>
      </c>
      <c r="E63" s="424"/>
      <c r="F63" s="102">
        <v>0.3125</v>
      </c>
      <c r="G63" s="156">
        <v>12</v>
      </c>
      <c r="H63" s="102">
        <v>0.66666666666666663</v>
      </c>
      <c r="I63" s="156">
        <f t="shared" ref="I63:I68" si="32">+G63</f>
        <v>12</v>
      </c>
      <c r="J63" s="102"/>
      <c r="K63" s="172" t="s">
        <v>1872</v>
      </c>
      <c r="L63" s="102"/>
      <c r="M63" s="425" t="s">
        <v>2191</v>
      </c>
      <c r="N63" s="126">
        <f t="shared" si="26"/>
        <v>510</v>
      </c>
      <c r="O63" s="89">
        <v>1</v>
      </c>
      <c r="P63" s="156">
        <f t="shared" si="27"/>
        <v>510</v>
      </c>
      <c r="Q63" s="89">
        <v>2</v>
      </c>
      <c r="S63" s="91">
        <f t="shared" si="23"/>
        <v>1</v>
      </c>
      <c r="T63" s="91">
        <f t="shared" si="24"/>
        <v>510</v>
      </c>
      <c r="U63" s="92"/>
      <c r="V63" s="92"/>
      <c r="W63" s="92"/>
      <c r="X63" s="92"/>
      <c r="Y63" s="93"/>
      <c r="Z63" s="94"/>
      <c r="AA63" s="94"/>
    </row>
    <row r="64" spans="1:27" ht="70.5" customHeight="1" x14ac:dyDescent="0.25">
      <c r="A64" s="89">
        <v>36</v>
      </c>
      <c r="B64" s="14" t="s">
        <v>2192</v>
      </c>
      <c r="C64" s="20" t="s">
        <v>59</v>
      </c>
      <c r="D64" s="98">
        <v>3.9</v>
      </c>
      <c r="E64" s="424"/>
      <c r="F64" s="102">
        <v>0.29166666666666669</v>
      </c>
      <c r="G64" s="156">
        <v>12</v>
      </c>
      <c r="H64" s="102">
        <v>0.99930555555555556</v>
      </c>
      <c r="I64" s="156">
        <f t="shared" si="32"/>
        <v>12</v>
      </c>
      <c r="J64" s="451"/>
      <c r="K64" s="172" t="s">
        <v>1872</v>
      </c>
      <c r="L64" s="453"/>
      <c r="M64" s="14" t="s">
        <v>2193</v>
      </c>
      <c r="N64" s="455">
        <f t="shared" si="26"/>
        <v>1019</v>
      </c>
      <c r="O64" s="193">
        <v>0</v>
      </c>
      <c r="P64" s="454">
        <f t="shared" si="27"/>
        <v>0</v>
      </c>
      <c r="Q64" s="89">
        <v>2</v>
      </c>
      <c r="S64" s="91">
        <f t="shared" ref="S64:S67" si="33">O64</f>
        <v>0</v>
      </c>
      <c r="T64" s="91">
        <f t="shared" ref="T64:T67" si="34">P64</f>
        <v>0</v>
      </c>
      <c r="U64" s="92"/>
      <c r="V64" s="92"/>
      <c r="W64" s="92"/>
      <c r="X64" s="92"/>
      <c r="Y64" s="93"/>
      <c r="Z64" s="94"/>
      <c r="AA64" s="94"/>
    </row>
    <row r="65" spans="1:27" s="94" customFormat="1" ht="30.75" customHeight="1" x14ac:dyDescent="0.2">
      <c r="A65" s="255"/>
      <c r="B65" s="506" t="s">
        <v>1865</v>
      </c>
      <c r="C65" s="446"/>
      <c r="D65" s="447">
        <f>SUM(D29:D64)</f>
        <v>133.84824110604708</v>
      </c>
      <c r="E65" s="448"/>
      <c r="F65" s="169"/>
      <c r="G65" s="258"/>
      <c r="H65" s="169"/>
      <c r="I65" s="258"/>
      <c r="J65" s="169"/>
      <c r="K65" s="449"/>
      <c r="L65" s="169"/>
      <c r="M65" s="449"/>
      <c r="N65" s="450"/>
      <c r="O65" s="255"/>
      <c r="P65" s="258"/>
      <c r="Q65" s="255"/>
      <c r="R65" s="90"/>
      <c r="S65" s="91">
        <f t="shared" si="33"/>
        <v>0</v>
      </c>
      <c r="T65" s="91">
        <f t="shared" si="34"/>
        <v>0</v>
      </c>
      <c r="U65" s="91"/>
      <c r="V65" s="91"/>
      <c r="W65" s="91"/>
      <c r="X65" s="91"/>
      <c r="Y65" s="263"/>
    </row>
    <row r="66" spans="1:27" ht="27.75" customHeight="1" x14ac:dyDescent="0.25">
      <c r="A66" s="701" t="s">
        <v>2206</v>
      </c>
      <c r="B66" s="702"/>
      <c r="C66" s="702"/>
      <c r="D66" s="702"/>
      <c r="E66" s="702"/>
      <c r="F66" s="702"/>
      <c r="G66" s="702"/>
      <c r="H66" s="702"/>
      <c r="I66" s="702"/>
      <c r="J66" s="702"/>
      <c r="K66" s="702"/>
      <c r="L66" s="702"/>
      <c r="M66" s="702"/>
      <c r="N66" s="702"/>
      <c r="O66" s="702"/>
      <c r="P66" s="702"/>
      <c r="Q66" s="703"/>
      <c r="S66" s="91">
        <f t="shared" si="33"/>
        <v>0</v>
      </c>
      <c r="T66" s="91">
        <f t="shared" si="34"/>
        <v>0</v>
      </c>
      <c r="U66" s="91"/>
      <c r="V66" s="92"/>
      <c r="W66" s="92"/>
      <c r="X66" s="92"/>
      <c r="Y66" s="93"/>
      <c r="Z66" s="94"/>
      <c r="AA66" s="94"/>
    </row>
    <row r="67" spans="1:27" ht="37.5" customHeight="1" x14ac:dyDescent="0.25">
      <c r="A67" s="89">
        <v>1</v>
      </c>
      <c r="B67" s="14" t="s">
        <v>2304</v>
      </c>
      <c r="C67" s="20" t="s">
        <v>60</v>
      </c>
      <c r="D67" s="98">
        <v>1.3583607375058826</v>
      </c>
      <c r="E67" s="424"/>
      <c r="F67" s="102">
        <v>0.66666666666666663</v>
      </c>
      <c r="G67" s="156">
        <v>12</v>
      </c>
      <c r="H67" s="102">
        <v>0.99930555555555556</v>
      </c>
      <c r="I67" s="156">
        <f t="shared" ref="I67" si="35">+G67</f>
        <v>12</v>
      </c>
      <c r="J67" s="102"/>
      <c r="K67" s="172" t="s">
        <v>1872</v>
      </c>
      <c r="L67" s="102"/>
      <c r="M67" s="14" t="s">
        <v>2070</v>
      </c>
      <c r="N67" s="126">
        <f t="shared" ref="N67" si="36">VALUE(DAY(I67)*24*60+VALUE(HOUR(H67)*60+MINUTE(H67)))-SUM(VALUE(DAY(G67)*24*60+VALUE(HOUR(F67)*60+MINUTE(F67))))</f>
        <v>479</v>
      </c>
      <c r="O67" s="89">
        <v>430</v>
      </c>
      <c r="P67" s="156">
        <f t="shared" ref="P67" si="37">O67*N67</f>
        <v>205970</v>
      </c>
      <c r="Q67" s="89">
        <v>2</v>
      </c>
      <c r="S67" s="91">
        <f t="shared" si="33"/>
        <v>430</v>
      </c>
      <c r="T67" s="91">
        <f t="shared" si="34"/>
        <v>205970</v>
      </c>
      <c r="U67" s="92"/>
      <c r="V67" s="92"/>
      <c r="W67" s="92"/>
      <c r="X67" s="92"/>
      <c r="Y67" s="93"/>
      <c r="Z67" s="94"/>
      <c r="AA67" s="94"/>
    </row>
    <row r="68" spans="1:27" ht="30" customHeight="1" x14ac:dyDescent="0.25">
      <c r="A68" s="89">
        <v>2</v>
      </c>
      <c r="B68" s="14" t="s">
        <v>2305</v>
      </c>
      <c r="C68" s="20" t="s">
        <v>57</v>
      </c>
      <c r="D68" s="98">
        <v>5.4168151730196072</v>
      </c>
      <c r="E68" s="424"/>
      <c r="F68" s="102">
        <v>0.66666666666666663</v>
      </c>
      <c r="G68" s="156">
        <v>12</v>
      </c>
      <c r="H68" s="102">
        <v>0.99930555555555556</v>
      </c>
      <c r="I68" s="156">
        <f t="shared" si="32"/>
        <v>12</v>
      </c>
      <c r="J68" s="102"/>
      <c r="K68" s="172" t="s">
        <v>1872</v>
      </c>
      <c r="L68" s="102"/>
      <c r="M68" s="14" t="s">
        <v>2071</v>
      </c>
      <c r="N68" s="126">
        <f t="shared" si="26"/>
        <v>479</v>
      </c>
      <c r="O68" s="89">
        <v>2917</v>
      </c>
      <c r="P68" s="156">
        <f t="shared" si="27"/>
        <v>1397243</v>
      </c>
      <c r="Q68" s="89">
        <v>2</v>
      </c>
      <c r="S68" s="91">
        <f t="shared" ref="S68:S93" si="38">O68</f>
        <v>2917</v>
      </c>
      <c r="T68" s="91">
        <f t="shared" ref="T68:T93" si="39">P68</f>
        <v>1397243</v>
      </c>
      <c r="U68" s="92"/>
      <c r="V68" s="92"/>
      <c r="W68" s="92"/>
      <c r="X68" s="92"/>
      <c r="Y68" s="93"/>
      <c r="Z68" s="94"/>
      <c r="AA68" s="94"/>
    </row>
    <row r="69" spans="1:27" ht="30" customHeight="1" x14ac:dyDescent="0.25">
      <c r="A69" s="89">
        <v>3</v>
      </c>
      <c r="B69" s="14" t="s">
        <v>2306</v>
      </c>
      <c r="C69" s="20" t="s">
        <v>2307</v>
      </c>
      <c r="D69" s="98">
        <v>4.134507632</v>
      </c>
      <c r="E69" s="424"/>
      <c r="F69" s="102">
        <v>0.66666666666666663</v>
      </c>
      <c r="G69" s="156">
        <v>12</v>
      </c>
      <c r="H69" s="102">
        <v>0.99930555555555556</v>
      </c>
      <c r="I69" s="156">
        <f t="shared" ref="I69:I70" si="40">+G69</f>
        <v>12</v>
      </c>
      <c r="J69" s="102"/>
      <c r="K69" s="172" t="s">
        <v>1872</v>
      </c>
      <c r="L69" s="102"/>
      <c r="M69" s="14" t="s">
        <v>2072</v>
      </c>
      <c r="N69" s="126">
        <f t="shared" si="26"/>
        <v>479</v>
      </c>
      <c r="O69" s="89">
        <v>2887</v>
      </c>
      <c r="P69" s="156">
        <f t="shared" si="27"/>
        <v>1382873</v>
      </c>
      <c r="Q69" s="89">
        <v>2</v>
      </c>
      <c r="S69" s="91">
        <f t="shared" si="38"/>
        <v>2887</v>
      </c>
      <c r="T69" s="91">
        <f t="shared" si="39"/>
        <v>1382873</v>
      </c>
      <c r="U69" s="92"/>
      <c r="V69" s="92"/>
      <c r="W69" s="92"/>
      <c r="X69" s="92"/>
      <c r="Y69" s="93"/>
      <c r="Z69" s="94"/>
      <c r="AA69" s="94"/>
    </row>
    <row r="70" spans="1:27" ht="30" customHeight="1" x14ac:dyDescent="0.25">
      <c r="A70" s="89">
        <v>4</v>
      </c>
      <c r="B70" s="14" t="s">
        <v>2308</v>
      </c>
      <c r="C70" s="20" t="s">
        <v>61</v>
      </c>
      <c r="D70" s="98">
        <v>9.9210790115294145</v>
      </c>
      <c r="E70" s="424"/>
      <c r="F70" s="102">
        <v>0.66666666666666663</v>
      </c>
      <c r="G70" s="156">
        <v>12</v>
      </c>
      <c r="H70" s="102">
        <v>0.99930555555555556</v>
      </c>
      <c r="I70" s="156">
        <f t="shared" si="40"/>
        <v>12</v>
      </c>
      <c r="J70" s="102"/>
      <c r="K70" s="172" t="s">
        <v>1872</v>
      </c>
      <c r="L70" s="102"/>
      <c r="M70" s="14" t="s">
        <v>2064</v>
      </c>
      <c r="N70" s="126">
        <f t="shared" si="26"/>
        <v>479</v>
      </c>
      <c r="O70" s="89">
        <v>4725</v>
      </c>
      <c r="P70" s="156">
        <f t="shared" si="27"/>
        <v>2263275</v>
      </c>
      <c r="Q70" s="89">
        <v>2</v>
      </c>
      <c r="S70" s="91">
        <f t="shared" si="38"/>
        <v>4725</v>
      </c>
      <c r="T70" s="91">
        <f t="shared" si="39"/>
        <v>2263275</v>
      </c>
      <c r="U70" s="92"/>
      <c r="V70" s="92"/>
      <c r="W70" s="92"/>
      <c r="X70" s="92"/>
      <c r="Y70" s="93"/>
      <c r="Z70" s="94"/>
      <c r="AA70" s="94"/>
    </row>
    <row r="71" spans="1:27" ht="48.75" customHeight="1" x14ac:dyDescent="0.25">
      <c r="A71" s="89">
        <v>5</v>
      </c>
      <c r="B71" s="425" t="s">
        <v>2194</v>
      </c>
      <c r="C71" s="474" t="s">
        <v>61</v>
      </c>
      <c r="D71" s="98">
        <v>8</v>
      </c>
      <c r="E71" s="424"/>
      <c r="F71" s="102">
        <v>0.66666666666666663</v>
      </c>
      <c r="G71" s="156">
        <v>12</v>
      </c>
      <c r="H71" s="102">
        <v>0.29166666666666669</v>
      </c>
      <c r="I71" s="156">
        <v>13</v>
      </c>
      <c r="J71" s="102"/>
      <c r="K71" s="172" t="s">
        <v>1872</v>
      </c>
      <c r="L71" s="102"/>
      <c r="M71" s="425" t="s">
        <v>2194</v>
      </c>
      <c r="N71" s="126">
        <f t="shared" ref="N71:N93" si="41">VALUE(DAY(I71)*24*60+VALUE(HOUR(H71)*60+MINUTE(H71)))-SUM(VALUE(DAY(G71)*24*60+VALUE(HOUR(F71)*60+MINUTE(F71))))</f>
        <v>900</v>
      </c>
      <c r="O71" s="89">
        <v>1</v>
      </c>
      <c r="P71" s="156">
        <f t="shared" ref="P71:P93" si="42">O71*N71</f>
        <v>900</v>
      </c>
      <c r="Q71" s="89">
        <v>2</v>
      </c>
      <c r="S71" s="91">
        <f t="shared" si="38"/>
        <v>1</v>
      </c>
      <c r="T71" s="91">
        <f t="shared" si="39"/>
        <v>900</v>
      </c>
      <c r="U71" s="92"/>
      <c r="V71" s="92"/>
      <c r="W71" s="92"/>
      <c r="X71" s="92"/>
      <c r="Y71" s="93"/>
      <c r="Z71" s="94"/>
      <c r="AA71" s="94"/>
    </row>
    <row r="72" spans="1:27" ht="60" x14ac:dyDescent="0.25">
      <c r="A72" s="89">
        <v>6</v>
      </c>
      <c r="B72" s="14" t="s">
        <v>2309</v>
      </c>
      <c r="C72" s="20" t="s">
        <v>2078</v>
      </c>
      <c r="D72" s="98">
        <v>3.5396196135686284</v>
      </c>
      <c r="E72" s="424"/>
      <c r="F72" s="102">
        <v>0.66666666666666663</v>
      </c>
      <c r="G72" s="156">
        <v>12</v>
      </c>
      <c r="H72" s="102">
        <v>0.99930555555555556</v>
      </c>
      <c r="I72" s="156">
        <f t="shared" ref="I72" si="43">+G72</f>
        <v>12</v>
      </c>
      <c r="J72" s="102"/>
      <c r="K72" s="172" t="s">
        <v>1872</v>
      </c>
      <c r="L72" s="102"/>
      <c r="M72" s="14" t="s">
        <v>2075</v>
      </c>
      <c r="N72" s="126">
        <f t="shared" si="41"/>
        <v>479</v>
      </c>
      <c r="O72" s="89">
        <v>4061</v>
      </c>
      <c r="P72" s="156">
        <f t="shared" si="42"/>
        <v>1945219</v>
      </c>
      <c r="Q72" s="89">
        <v>2</v>
      </c>
      <c r="S72" s="91">
        <f t="shared" si="38"/>
        <v>4061</v>
      </c>
      <c r="T72" s="91">
        <f t="shared" si="39"/>
        <v>1945219</v>
      </c>
      <c r="U72" s="92"/>
      <c r="V72" s="92"/>
      <c r="W72" s="92"/>
      <c r="X72" s="92"/>
      <c r="Y72" s="93"/>
      <c r="Z72" s="94"/>
      <c r="AA72" s="94"/>
    </row>
    <row r="73" spans="1:27" ht="30" customHeight="1" x14ac:dyDescent="0.25">
      <c r="A73" s="89">
        <v>7</v>
      </c>
      <c r="B73" s="425" t="s">
        <v>2195</v>
      </c>
      <c r="C73" s="474" t="s">
        <v>63</v>
      </c>
      <c r="D73" s="98">
        <v>3.5666666666666669</v>
      </c>
      <c r="E73" s="424"/>
      <c r="F73" s="102">
        <v>0.66666666666666663</v>
      </c>
      <c r="G73" s="156">
        <v>12</v>
      </c>
      <c r="H73" s="102">
        <v>0.29166666666666669</v>
      </c>
      <c r="I73" s="156">
        <v>13</v>
      </c>
      <c r="J73" s="102"/>
      <c r="K73" s="172" t="s">
        <v>1872</v>
      </c>
      <c r="L73" s="102"/>
      <c r="M73" s="425" t="s">
        <v>2195</v>
      </c>
      <c r="N73" s="126">
        <f t="shared" si="41"/>
        <v>900</v>
      </c>
      <c r="O73" s="89">
        <v>652</v>
      </c>
      <c r="P73" s="156">
        <f t="shared" si="42"/>
        <v>586800</v>
      </c>
      <c r="Q73" s="89">
        <v>2</v>
      </c>
      <c r="S73" s="91">
        <f t="shared" si="38"/>
        <v>652</v>
      </c>
      <c r="T73" s="91">
        <f t="shared" si="39"/>
        <v>586800</v>
      </c>
      <c r="U73" s="92"/>
      <c r="V73" s="92"/>
      <c r="W73" s="92"/>
      <c r="X73" s="92"/>
      <c r="Y73" s="93"/>
      <c r="Z73" s="94"/>
      <c r="AA73" s="94"/>
    </row>
    <row r="74" spans="1:27" ht="30" customHeight="1" x14ac:dyDescent="0.25">
      <c r="A74" s="89">
        <v>8</v>
      </c>
      <c r="B74" s="425" t="s">
        <v>2196</v>
      </c>
      <c r="C74" s="474" t="s">
        <v>59</v>
      </c>
      <c r="D74" s="98">
        <v>3</v>
      </c>
      <c r="E74" s="424"/>
      <c r="F74" s="102">
        <v>0.66666666666666663</v>
      </c>
      <c r="G74" s="156">
        <v>12</v>
      </c>
      <c r="H74" s="102">
        <v>0.29166666666666669</v>
      </c>
      <c r="I74" s="156">
        <v>13</v>
      </c>
      <c r="J74" s="102"/>
      <c r="K74" s="172" t="s">
        <v>1872</v>
      </c>
      <c r="L74" s="102"/>
      <c r="M74" s="425" t="s">
        <v>2196</v>
      </c>
      <c r="N74" s="126">
        <f t="shared" si="41"/>
        <v>900</v>
      </c>
      <c r="O74" s="89">
        <v>9</v>
      </c>
      <c r="P74" s="156">
        <f t="shared" si="42"/>
        <v>8100</v>
      </c>
      <c r="Q74" s="89">
        <v>2</v>
      </c>
      <c r="S74" s="91">
        <f t="shared" si="38"/>
        <v>9</v>
      </c>
      <c r="T74" s="91">
        <f t="shared" si="39"/>
        <v>8100</v>
      </c>
      <c r="U74" s="92"/>
      <c r="V74" s="92"/>
      <c r="W74" s="92"/>
      <c r="X74" s="92"/>
      <c r="Y74" s="93"/>
      <c r="Z74" s="94"/>
      <c r="AA74" s="94"/>
    </row>
    <row r="75" spans="1:27" ht="30" customHeight="1" x14ac:dyDescent="0.25">
      <c r="A75" s="89">
        <v>9</v>
      </c>
      <c r="B75" s="14" t="s">
        <v>2314</v>
      </c>
      <c r="C75" s="20" t="s">
        <v>62</v>
      </c>
      <c r="D75" s="98">
        <v>4.2738337291764701</v>
      </c>
      <c r="E75" s="424"/>
      <c r="F75" s="102">
        <v>0.66666666666666663</v>
      </c>
      <c r="G75" s="156">
        <v>12</v>
      </c>
      <c r="H75" s="102">
        <v>0.99930555555555556</v>
      </c>
      <c r="I75" s="156">
        <f t="shared" ref="I75" si="44">+G75</f>
        <v>12</v>
      </c>
      <c r="J75" s="102"/>
      <c r="K75" s="172" t="s">
        <v>1872</v>
      </c>
      <c r="L75" s="102"/>
      <c r="M75" s="14" t="s">
        <v>2076</v>
      </c>
      <c r="N75" s="126">
        <f t="shared" si="41"/>
        <v>479</v>
      </c>
      <c r="O75" s="89">
        <v>3390</v>
      </c>
      <c r="P75" s="156">
        <f t="shared" si="42"/>
        <v>1623810</v>
      </c>
      <c r="Q75" s="89">
        <v>2</v>
      </c>
      <c r="S75" s="91">
        <f t="shared" si="38"/>
        <v>3390</v>
      </c>
      <c r="T75" s="91">
        <f t="shared" si="39"/>
        <v>1623810</v>
      </c>
      <c r="U75" s="92"/>
      <c r="V75" s="92"/>
      <c r="W75" s="92"/>
      <c r="X75" s="92"/>
      <c r="Y75" s="93"/>
      <c r="Z75" s="94"/>
      <c r="AA75" s="94"/>
    </row>
    <row r="76" spans="1:27" ht="120" x14ac:dyDescent="0.25">
      <c r="A76" s="89">
        <v>10</v>
      </c>
      <c r="B76" s="14" t="s">
        <v>2197</v>
      </c>
      <c r="C76" s="20" t="s">
        <v>60</v>
      </c>
      <c r="D76" s="98">
        <v>7.1507494764666646</v>
      </c>
      <c r="E76" s="424"/>
      <c r="F76" s="102"/>
      <c r="G76" s="156">
        <v>12</v>
      </c>
      <c r="H76" s="102"/>
      <c r="I76" s="156">
        <v>12</v>
      </c>
      <c r="J76" s="102"/>
      <c r="K76" s="172" t="s">
        <v>1872</v>
      </c>
      <c r="L76" s="102"/>
      <c r="M76" s="425" t="s">
        <v>2199</v>
      </c>
      <c r="N76" s="126">
        <f t="shared" ref="N76:N89" si="45">VALUE(DAY(I76)*24*60+VALUE(HOUR(H76)*60+MINUTE(H76)))-SUM(VALUE(DAY(G76)*24*60+VALUE(HOUR(F76)*60+MINUTE(F76))))</f>
        <v>0</v>
      </c>
      <c r="O76" s="89">
        <v>0</v>
      </c>
      <c r="P76" s="156">
        <f t="shared" ref="P76:P89" si="46">O76*N76</f>
        <v>0</v>
      </c>
      <c r="Q76" s="89">
        <v>2</v>
      </c>
      <c r="S76" s="91">
        <f t="shared" si="38"/>
        <v>0</v>
      </c>
      <c r="T76" s="91">
        <f t="shared" si="39"/>
        <v>0</v>
      </c>
      <c r="U76" s="92"/>
      <c r="V76" s="92"/>
      <c r="W76" s="92"/>
      <c r="X76" s="92"/>
      <c r="Y76" s="93"/>
      <c r="Z76" s="94"/>
      <c r="AA76" s="94"/>
    </row>
    <row r="77" spans="1:27" ht="30" customHeight="1" x14ac:dyDescent="0.25">
      <c r="A77" s="89">
        <v>11</v>
      </c>
      <c r="B77" s="14" t="s">
        <v>2198</v>
      </c>
      <c r="C77" s="20" t="s">
        <v>60</v>
      </c>
      <c r="D77" s="98">
        <v>1.1987902851500001</v>
      </c>
      <c r="E77" s="424"/>
      <c r="F77" s="102">
        <v>0.66666666666666663</v>
      </c>
      <c r="G77" s="156">
        <v>12</v>
      </c>
      <c r="H77" s="102">
        <v>0.29166666666666669</v>
      </c>
      <c r="I77" s="156">
        <v>13</v>
      </c>
      <c r="J77" s="102"/>
      <c r="K77" s="172" t="s">
        <v>1872</v>
      </c>
      <c r="L77" s="102"/>
      <c r="M77" s="425" t="s">
        <v>2200</v>
      </c>
      <c r="N77" s="126">
        <f t="shared" si="45"/>
        <v>900</v>
      </c>
      <c r="O77" s="89">
        <v>0</v>
      </c>
      <c r="P77" s="156">
        <f t="shared" si="46"/>
        <v>0</v>
      </c>
      <c r="Q77" s="89">
        <v>2</v>
      </c>
      <c r="S77" s="91">
        <f t="shared" si="38"/>
        <v>0</v>
      </c>
      <c r="T77" s="91">
        <f t="shared" si="39"/>
        <v>0</v>
      </c>
      <c r="U77" s="92"/>
      <c r="V77" s="92"/>
      <c r="W77" s="92"/>
      <c r="X77" s="92"/>
      <c r="Y77" s="93"/>
      <c r="Z77" s="94"/>
      <c r="AA77" s="94"/>
    </row>
    <row r="78" spans="1:27" ht="30" customHeight="1" x14ac:dyDescent="0.25">
      <c r="A78" s="89">
        <v>12</v>
      </c>
      <c r="B78" s="14" t="s">
        <v>2315</v>
      </c>
      <c r="C78" s="20" t="s">
        <v>60</v>
      </c>
      <c r="D78" s="98">
        <v>9.693176141176469</v>
      </c>
      <c r="E78" s="424"/>
      <c r="F78" s="102">
        <v>0.66666666666666663</v>
      </c>
      <c r="G78" s="156">
        <v>12</v>
      </c>
      <c r="H78" s="102">
        <v>0.29166666666666669</v>
      </c>
      <c r="I78" s="156">
        <v>13</v>
      </c>
      <c r="J78" s="102"/>
      <c r="K78" s="172" t="s">
        <v>1872</v>
      </c>
      <c r="L78" s="102"/>
      <c r="M78" s="14" t="s">
        <v>2049</v>
      </c>
      <c r="N78" s="126">
        <f t="shared" si="45"/>
        <v>900</v>
      </c>
      <c r="O78" s="89">
        <v>18</v>
      </c>
      <c r="P78" s="156">
        <f t="shared" si="46"/>
        <v>16200</v>
      </c>
      <c r="Q78" s="89">
        <v>2</v>
      </c>
      <c r="S78" s="91">
        <f t="shared" si="38"/>
        <v>18</v>
      </c>
      <c r="T78" s="91">
        <f t="shared" si="39"/>
        <v>16200</v>
      </c>
      <c r="U78" s="92"/>
      <c r="V78" s="92"/>
      <c r="W78" s="92"/>
      <c r="X78" s="92"/>
      <c r="Y78" s="93"/>
      <c r="Z78" s="94"/>
      <c r="AA78" s="94"/>
    </row>
    <row r="79" spans="1:27" ht="30" customHeight="1" x14ac:dyDescent="0.25">
      <c r="A79" s="89">
        <v>13</v>
      </c>
      <c r="B79" s="462" t="s">
        <v>2316</v>
      </c>
      <c r="C79" s="20" t="s">
        <v>60</v>
      </c>
      <c r="D79" s="98">
        <v>0.56390025614117645</v>
      </c>
      <c r="E79" s="424"/>
      <c r="F79" s="102">
        <v>0.66666666666666663</v>
      </c>
      <c r="G79" s="156">
        <v>12</v>
      </c>
      <c r="H79" s="102">
        <v>0.29166666666666669</v>
      </c>
      <c r="I79" s="156">
        <v>13</v>
      </c>
      <c r="J79" s="102"/>
      <c r="K79" s="172" t="s">
        <v>1872</v>
      </c>
      <c r="L79" s="102"/>
      <c r="M79" s="459" t="s">
        <v>2051</v>
      </c>
      <c r="N79" s="126">
        <f t="shared" ref="N79" si="47">VALUE(DAY(I79)*24*60+VALUE(HOUR(H79)*60+MINUTE(H79)))-SUM(VALUE(DAY(G79)*24*60+VALUE(HOUR(F79)*60+MINUTE(F79))))</f>
        <v>900</v>
      </c>
      <c r="O79" s="89">
        <v>1</v>
      </c>
      <c r="P79" s="156">
        <f t="shared" ref="P79" si="48">O79*N79</f>
        <v>900</v>
      </c>
      <c r="Q79" s="89">
        <v>2</v>
      </c>
      <c r="S79" s="91">
        <f t="shared" ref="S79" si="49">O79</f>
        <v>1</v>
      </c>
      <c r="T79" s="91">
        <f t="shared" ref="T79" si="50">P79</f>
        <v>900</v>
      </c>
      <c r="U79" s="92"/>
      <c r="V79" s="92"/>
      <c r="W79" s="92"/>
      <c r="X79" s="92"/>
      <c r="Y79" s="93"/>
      <c r="Z79" s="94"/>
      <c r="AA79" s="94"/>
    </row>
    <row r="80" spans="1:27" ht="30" customHeight="1" x14ac:dyDescent="0.25">
      <c r="A80" s="89">
        <v>14</v>
      </c>
      <c r="B80" s="14" t="s">
        <v>2317</v>
      </c>
      <c r="C80" s="20" t="s">
        <v>60</v>
      </c>
      <c r="D80" s="98">
        <v>6.6622485555268804</v>
      </c>
      <c r="E80" s="424"/>
      <c r="F80" s="102">
        <v>0.66666666666666663</v>
      </c>
      <c r="G80" s="156">
        <v>12</v>
      </c>
      <c r="H80" s="102">
        <v>0.29166666666666669</v>
      </c>
      <c r="I80" s="156">
        <v>13</v>
      </c>
      <c r="J80" s="102"/>
      <c r="K80" s="172" t="s">
        <v>1872</v>
      </c>
      <c r="L80" s="102"/>
      <c r="M80" s="425" t="s">
        <v>2201</v>
      </c>
      <c r="N80" s="126">
        <f t="shared" si="45"/>
        <v>900</v>
      </c>
      <c r="O80" s="89">
        <v>37</v>
      </c>
      <c r="P80" s="156">
        <f t="shared" si="46"/>
        <v>33300</v>
      </c>
      <c r="Q80" s="89">
        <v>2</v>
      </c>
      <c r="S80" s="91">
        <f t="shared" si="38"/>
        <v>37</v>
      </c>
      <c r="T80" s="91">
        <f t="shared" si="39"/>
        <v>33300</v>
      </c>
      <c r="U80" s="92"/>
      <c r="V80" s="92"/>
      <c r="W80" s="92"/>
      <c r="X80" s="92"/>
      <c r="Y80" s="93"/>
      <c r="Z80" s="94"/>
      <c r="AA80" s="94"/>
    </row>
    <row r="81" spans="1:28" ht="30" customHeight="1" x14ac:dyDescent="0.25">
      <c r="A81" s="89">
        <v>15</v>
      </c>
      <c r="B81" s="14" t="s">
        <v>2318</v>
      </c>
      <c r="C81" s="20" t="s">
        <v>2082</v>
      </c>
      <c r="D81" s="98">
        <v>8.8766635970823522</v>
      </c>
      <c r="E81" s="424"/>
      <c r="F81" s="102">
        <v>0.66666666666666663</v>
      </c>
      <c r="G81" s="156">
        <v>12</v>
      </c>
      <c r="H81" s="102">
        <v>0.29166666666666669</v>
      </c>
      <c r="I81" s="156">
        <v>13</v>
      </c>
      <c r="J81" s="102"/>
      <c r="K81" s="172" t="s">
        <v>1872</v>
      </c>
      <c r="L81" s="102"/>
      <c r="M81" s="14" t="s">
        <v>2081</v>
      </c>
      <c r="N81" s="126">
        <f t="shared" si="45"/>
        <v>900</v>
      </c>
      <c r="O81" s="89">
        <v>1</v>
      </c>
      <c r="P81" s="156">
        <f t="shared" si="46"/>
        <v>900</v>
      </c>
      <c r="Q81" s="89">
        <v>2</v>
      </c>
      <c r="S81" s="91">
        <f t="shared" si="38"/>
        <v>1</v>
      </c>
      <c r="T81" s="91">
        <f t="shared" si="39"/>
        <v>900</v>
      </c>
      <c r="U81" s="92"/>
      <c r="V81" s="92"/>
      <c r="W81" s="92"/>
      <c r="X81" s="92"/>
      <c r="Y81" s="93"/>
      <c r="Z81" s="94"/>
      <c r="AA81" s="94"/>
    </row>
    <row r="82" spans="1:28" ht="30" customHeight="1" x14ac:dyDescent="0.25">
      <c r="A82" s="89">
        <v>16</v>
      </c>
      <c r="B82" s="14" t="s">
        <v>2319</v>
      </c>
      <c r="C82" s="20" t="s">
        <v>2082</v>
      </c>
      <c r="D82" s="98">
        <v>8.2455052859294113</v>
      </c>
      <c r="E82" s="424"/>
      <c r="F82" s="102">
        <v>0.66666666666666663</v>
      </c>
      <c r="G82" s="156">
        <v>12</v>
      </c>
      <c r="H82" s="102">
        <v>0.29166666666666669</v>
      </c>
      <c r="I82" s="156">
        <v>13</v>
      </c>
      <c r="J82" s="102"/>
      <c r="K82" s="172" t="s">
        <v>1872</v>
      </c>
      <c r="L82" s="102"/>
      <c r="M82" s="14" t="s">
        <v>2083</v>
      </c>
      <c r="N82" s="126">
        <f t="shared" si="45"/>
        <v>900</v>
      </c>
      <c r="O82" s="89">
        <v>1</v>
      </c>
      <c r="P82" s="156">
        <f t="shared" si="46"/>
        <v>900</v>
      </c>
      <c r="Q82" s="89">
        <v>2</v>
      </c>
      <c r="S82" s="91">
        <f t="shared" si="38"/>
        <v>1</v>
      </c>
      <c r="T82" s="91">
        <f t="shared" si="39"/>
        <v>900</v>
      </c>
      <c r="U82" s="92"/>
      <c r="V82" s="92"/>
      <c r="W82" s="92"/>
      <c r="X82" s="92"/>
      <c r="Y82" s="93"/>
      <c r="Z82" s="94"/>
      <c r="AA82" s="94"/>
    </row>
    <row r="83" spans="1:28" ht="30" customHeight="1" x14ac:dyDescent="0.25">
      <c r="A83" s="89">
        <v>17</v>
      </c>
      <c r="B83" s="14" t="s">
        <v>2320</v>
      </c>
      <c r="C83" s="20" t="s">
        <v>64</v>
      </c>
      <c r="D83" s="98">
        <v>3.6167403842823531</v>
      </c>
      <c r="E83" s="424"/>
      <c r="F83" s="102">
        <v>0.66666666666666663</v>
      </c>
      <c r="G83" s="156">
        <v>12</v>
      </c>
      <c r="H83" s="102">
        <v>0.29166666666666669</v>
      </c>
      <c r="I83" s="156">
        <v>13</v>
      </c>
      <c r="J83" s="102"/>
      <c r="K83" s="172" t="s">
        <v>1872</v>
      </c>
      <c r="L83" s="102"/>
      <c r="M83" s="14" t="s">
        <v>2053</v>
      </c>
      <c r="N83" s="126">
        <f t="shared" ref="N83:N84" si="51">VALUE(DAY(I83)*24*60+VALUE(HOUR(H83)*60+MINUTE(H83)))-SUM(VALUE(DAY(G83)*24*60+VALUE(HOUR(F83)*60+MINUTE(F83))))</f>
        <v>900</v>
      </c>
      <c r="O83" s="89">
        <v>1</v>
      </c>
      <c r="P83" s="156">
        <f t="shared" ref="P83:P84" si="52">O83*N83</f>
        <v>900</v>
      </c>
      <c r="Q83" s="89">
        <v>2</v>
      </c>
      <c r="S83" s="91">
        <f t="shared" ref="S83:S84" si="53">O83</f>
        <v>1</v>
      </c>
      <c r="T83" s="91">
        <f t="shared" ref="T83:T84" si="54">P83</f>
        <v>900</v>
      </c>
      <c r="U83" s="92"/>
      <c r="V83" s="92"/>
      <c r="W83" s="92"/>
      <c r="X83" s="92"/>
      <c r="Y83" s="93"/>
      <c r="Z83" s="94"/>
      <c r="AA83" s="94"/>
    </row>
    <row r="84" spans="1:28" ht="30" customHeight="1" x14ac:dyDescent="0.25">
      <c r="A84" s="89">
        <v>18</v>
      </c>
      <c r="B84" s="14" t="s">
        <v>2321</v>
      </c>
      <c r="C84" s="20" t="s">
        <v>64</v>
      </c>
      <c r="D84" s="98">
        <v>6.8123608366117647</v>
      </c>
      <c r="E84" s="424"/>
      <c r="F84" s="102">
        <v>0.66666666666666663</v>
      </c>
      <c r="G84" s="156">
        <v>12</v>
      </c>
      <c r="H84" s="102">
        <v>0.29166666666666669</v>
      </c>
      <c r="I84" s="156">
        <v>13</v>
      </c>
      <c r="J84" s="102"/>
      <c r="K84" s="172" t="s">
        <v>1872</v>
      </c>
      <c r="L84" s="102"/>
      <c r="M84" s="14" t="s">
        <v>2054</v>
      </c>
      <c r="N84" s="126">
        <f t="shared" si="51"/>
        <v>900</v>
      </c>
      <c r="O84" s="89">
        <v>1</v>
      </c>
      <c r="P84" s="156">
        <f t="shared" si="52"/>
        <v>900</v>
      </c>
      <c r="Q84" s="89">
        <v>2</v>
      </c>
      <c r="S84" s="91">
        <f t="shared" si="53"/>
        <v>1</v>
      </c>
      <c r="T84" s="91">
        <f t="shared" si="54"/>
        <v>900</v>
      </c>
      <c r="U84" s="92"/>
      <c r="V84" s="92"/>
      <c r="W84" s="92"/>
      <c r="X84" s="92"/>
      <c r="Y84" s="93"/>
      <c r="Z84" s="94"/>
      <c r="AA84" s="94"/>
    </row>
    <row r="85" spans="1:28" ht="30" customHeight="1" x14ac:dyDescent="0.25">
      <c r="A85" s="89">
        <v>19</v>
      </c>
      <c r="B85" s="14" t="s">
        <v>2322</v>
      </c>
      <c r="C85" s="20" t="s">
        <v>2082</v>
      </c>
      <c r="D85" s="98">
        <v>2.1634856645647056</v>
      </c>
      <c r="E85" s="424"/>
      <c r="F85" s="102">
        <v>0.66666666666666663</v>
      </c>
      <c r="G85" s="156">
        <v>12</v>
      </c>
      <c r="H85" s="102">
        <v>0.29166666666666669</v>
      </c>
      <c r="I85" s="156">
        <v>13</v>
      </c>
      <c r="J85" s="102"/>
      <c r="K85" s="172" t="s">
        <v>1872</v>
      </c>
      <c r="L85" s="102"/>
      <c r="M85" s="14" t="s">
        <v>2084</v>
      </c>
      <c r="N85" s="126">
        <f t="shared" ref="N85:N86" si="55">VALUE(DAY(I85)*24*60+VALUE(HOUR(H85)*60+MINUTE(H85)))-SUM(VALUE(DAY(G85)*24*60+VALUE(HOUR(F85)*60+MINUTE(F85))))</f>
        <v>900</v>
      </c>
      <c r="O85" s="89">
        <v>1</v>
      </c>
      <c r="P85" s="156">
        <f t="shared" ref="P85:P86" si="56">O85*N85</f>
        <v>900</v>
      </c>
      <c r="Q85" s="89">
        <v>2</v>
      </c>
      <c r="S85" s="91">
        <f t="shared" ref="S85:S86" si="57">O85</f>
        <v>1</v>
      </c>
      <c r="T85" s="91">
        <f t="shared" ref="T85:T86" si="58">P85</f>
        <v>900</v>
      </c>
      <c r="U85" s="92"/>
      <c r="V85" s="92"/>
      <c r="W85" s="92"/>
      <c r="X85" s="92"/>
      <c r="Y85" s="93"/>
      <c r="Z85" s="94"/>
      <c r="AA85" s="94"/>
    </row>
    <row r="86" spans="1:28" ht="30" customHeight="1" x14ac:dyDescent="0.25">
      <c r="A86" s="89">
        <v>20</v>
      </c>
      <c r="B86" s="14" t="s">
        <v>2323</v>
      </c>
      <c r="C86" s="20" t="s">
        <v>2095</v>
      </c>
      <c r="D86" s="98">
        <v>2</v>
      </c>
      <c r="E86" s="424"/>
      <c r="F86" s="102">
        <v>0.66666666666666663</v>
      </c>
      <c r="G86" s="156">
        <v>12</v>
      </c>
      <c r="H86" s="102">
        <v>0.29166666666666669</v>
      </c>
      <c r="I86" s="156">
        <v>13</v>
      </c>
      <c r="J86" s="102"/>
      <c r="K86" s="172" t="s">
        <v>1872</v>
      </c>
      <c r="L86" s="102"/>
      <c r="M86" s="14" t="s">
        <v>2094</v>
      </c>
      <c r="N86" s="126">
        <f t="shared" si="55"/>
        <v>900</v>
      </c>
      <c r="O86" s="89">
        <v>1</v>
      </c>
      <c r="P86" s="156">
        <f t="shared" si="56"/>
        <v>900</v>
      </c>
      <c r="Q86" s="89">
        <v>2</v>
      </c>
      <c r="S86" s="91">
        <f t="shared" si="57"/>
        <v>1</v>
      </c>
      <c r="T86" s="91">
        <f t="shared" si="58"/>
        <v>900</v>
      </c>
      <c r="U86" s="92"/>
      <c r="V86" s="92"/>
      <c r="W86" s="92"/>
      <c r="X86" s="92"/>
      <c r="Y86" s="93"/>
      <c r="Z86" s="94"/>
      <c r="AA86" s="94"/>
    </row>
    <row r="87" spans="1:28" ht="30" customHeight="1" x14ac:dyDescent="0.25">
      <c r="A87" s="89">
        <v>21</v>
      </c>
      <c r="B87" s="14" t="s">
        <v>2117</v>
      </c>
      <c r="C87" s="20" t="s">
        <v>2088</v>
      </c>
      <c r="D87" s="98">
        <v>10</v>
      </c>
      <c r="E87" s="424"/>
      <c r="F87" s="102">
        <v>0.66666666666666663</v>
      </c>
      <c r="G87" s="156">
        <v>12</v>
      </c>
      <c r="H87" s="102">
        <v>0.29166666666666669</v>
      </c>
      <c r="I87" s="156">
        <v>13</v>
      </c>
      <c r="J87" s="102"/>
      <c r="K87" s="172" t="s">
        <v>1872</v>
      </c>
      <c r="L87" s="102"/>
      <c r="M87" s="14" t="s">
        <v>2204</v>
      </c>
      <c r="N87" s="126">
        <f t="shared" si="45"/>
        <v>900</v>
      </c>
      <c r="O87" s="89">
        <v>0</v>
      </c>
      <c r="P87" s="156">
        <f t="shared" si="46"/>
        <v>0</v>
      </c>
      <c r="Q87" s="89">
        <v>2</v>
      </c>
      <c r="S87" s="91">
        <f t="shared" si="38"/>
        <v>0</v>
      </c>
      <c r="T87" s="91">
        <f t="shared" si="39"/>
        <v>0</v>
      </c>
      <c r="U87" s="92"/>
      <c r="V87" s="92"/>
      <c r="W87" s="92"/>
      <c r="X87" s="92"/>
      <c r="Y87" s="93"/>
      <c r="Z87" s="94"/>
      <c r="AA87" s="94"/>
    </row>
    <row r="88" spans="1:28" ht="30" customHeight="1" x14ac:dyDescent="0.25">
      <c r="A88" s="89">
        <v>22</v>
      </c>
      <c r="B88" s="14" t="s">
        <v>2324</v>
      </c>
      <c r="C88" s="20" t="s">
        <v>2089</v>
      </c>
      <c r="D88" s="98">
        <v>6.4000000000000012</v>
      </c>
      <c r="E88" s="424"/>
      <c r="F88" s="102">
        <v>0.66666666666666663</v>
      </c>
      <c r="G88" s="156">
        <v>12</v>
      </c>
      <c r="H88" s="102">
        <v>0.29166666666666669</v>
      </c>
      <c r="I88" s="156">
        <v>13</v>
      </c>
      <c r="J88" s="102"/>
      <c r="K88" s="172" t="s">
        <v>1872</v>
      </c>
      <c r="L88" s="102"/>
      <c r="M88" s="14" t="s">
        <v>2310</v>
      </c>
      <c r="N88" s="126">
        <f t="shared" si="45"/>
        <v>900</v>
      </c>
      <c r="O88" s="89">
        <v>1</v>
      </c>
      <c r="P88" s="156">
        <f t="shared" si="46"/>
        <v>900</v>
      </c>
      <c r="Q88" s="89">
        <v>2</v>
      </c>
      <c r="S88" s="91">
        <f t="shared" si="38"/>
        <v>1</v>
      </c>
      <c r="T88" s="91">
        <f t="shared" si="39"/>
        <v>900</v>
      </c>
      <c r="U88" s="92"/>
      <c r="V88" s="92"/>
      <c r="W88" s="92"/>
      <c r="X88" s="92"/>
      <c r="Y88" s="93"/>
      <c r="Z88" s="94"/>
      <c r="AA88" s="94"/>
    </row>
    <row r="89" spans="1:28" ht="30" customHeight="1" x14ac:dyDescent="0.25">
      <c r="A89" s="89">
        <v>23</v>
      </c>
      <c r="B89" s="14" t="s">
        <v>2325</v>
      </c>
      <c r="C89" s="20" t="s">
        <v>2090</v>
      </c>
      <c r="D89" s="98">
        <v>5.3533505504313723</v>
      </c>
      <c r="E89" s="424"/>
      <c r="F89" s="102">
        <v>0.66666666666666663</v>
      </c>
      <c r="G89" s="156">
        <v>12</v>
      </c>
      <c r="H89" s="102">
        <v>0.29166666666666669</v>
      </c>
      <c r="I89" s="156">
        <v>13</v>
      </c>
      <c r="J89" s="102"/>
      <c r="K89" s="172" t="s">
        <v>1872</v>
      </c>
      <c r="L89" s="102"/>
      <c r="M89" s="14" t="s">
        <v>2311</v>
      </c>
      <c r="N89" s="126">
        <f t="shared" si="45"/>
        <v>900</v>
      </c>
      <c r="O89" s="89">
        <v>2</v>
      </c>
      <c r="P89" s="156">
        <f t="shared" si="46"/>
        <v>1800</v>
      </c>
      <c r="Q89" s="89">
        <v>2</v>
      </c>
      <c r="S89" s="91">
        <f t="shared" si="38"/>
        <v>2</v>
      </c>
      <c r="T89" s="91">
        <f t="shared" si="39"/>
        <v>1800</v>
      </c>
      <c r="U89" s="92"/>
      <c r="V89" s="92"/>
      <c r="W89" s="92"/>
      <c r="X89" s="92"/>
      <c r="Y89" s="93"/>
      <c r="Z89" s="94"/>
      <c r="AA89" s="94"/>
    </row>
    <row r="90" spans="1:28" ht="60" x14ac:dyDescent="0.25">
      <c r="A90" s="89">
        <v>24</v>
      </c>
      <c r="B90" s="14" t="s">
        <v>2312</v>
      </c>
      <c r="C90" s="20" t="s">
        <v>2091</v>
      </c>
      <c r="D90" s="98">
        <v>5.9408201987833342</v>
      </c>
      <c r="E90" s="424"/>
      <c r="F90" s="102">
        <v>0.66666666666666663</v>
      </c>
      <c r="G90" s="156">
        <v>12</v>
      </c>
      <c r="H90" s="102">
        <v>0.29166666666666669</v>
      </c>
      <c r="I90" s="156">
        <v>13</v>
      </c>
      <c r="J90" s="102"/>
      <c r="K90" s="172" t="s">
        <v>1872</v>
      </c>
      <c r="L90" s="102"/>
      <c r="M90" s="14" t="s">
        <v>2205</v>
      </c>
      <c r="N90" s="126">
        <f t="shared" si="41"/>
        <v>900</v>
      </c>
      <c r="O90" s="89">
        <v>0</v>
      </c>
      <c r="P90" s="156">
        <f t="shared" si="42"/>
        <v>0</v>
      </c>
      <c r="Q90" s="89">
        <v>2</v>
      </c>
      <c r="S90" s="91">
        <f t="shared" si="38"/>
        <v>0</v>
      </c>
      <c r="T90" s="91">
        <f t="shared" si="39"/>
        <v>0</v>
      </c>
      <c r="U90" s="92"/>
      <c r="V90" s="92"/>
      <c r="W90" s="92"/>
      <c r="X90" s="92"/>
      <c r="Y90" s="93"/>
      <c r="Z90" s="94"/>
      <c r="AA90" s="94"/>
    </row>
    <row r="91" spans="1:28" ht="30" customHeight="1" x14ac:dyDescent="0.25">
      <c r="A91" s="89">
        <v>25</v>
      </c>
      <c r="B91" s="14" t="s">
        <v>2326</v>
      </c>
      <c r="C91" s="20" t="s">
        <v>2092</v>
      </c>
      <c r="D91" s="98">
        <v>2.3873020009904762</v>
      </c>
      <c r="E91" s="424"/>
      <c r="F91" s="102">
        <v>0.66666666666666663</v>
      </c>
      <c r="G91" s="156">
        <v>12</v>
      </c>
      <c r="H91" s="102">
        <v>0.29166666666666669</v>
      </c>
      <c r="I91" s="156">
        <v>13</v>
      </c>
      <c r="J91" s="102"/>
      <c r="K91" s="172" t="s">
        <v>1872</v>
      </c>
      <c r="L91" s="102"/>
      <c r="M91" s="14" t="s">
        <v>2313</v>
      </c>
      <c r="N91" s="126">
        <f t="shared" si="41"/>
        <v>900</v>
      </c>
      <c r="O91" s="89">
        <v>1</v>
      </c>
      <c r="P91" s="156">
        <f t="shared" si="42"/>
        <v>900</v>
      </c>
      <c r="Q91" s="89">
        <v>2</v>
      </c>
      <c r="S91" s="91">
        <f t="shared" si="38"/>
        <v>1</v>
      </c>
      <c r="T91" s="91">
        <f t="shared" si="39"/>
        <v>900</v>
      </c>
      <c r="U91" s="92"/>
      <c r="V91" s="92"/>
      <c r="W91" s="92"/>
      <c r="X91" s="92"/>
      <c r="Y91" s="93"/>
      <c r="Z91" s="94"/>
      <c r="AA91" s="94"/>
    </row>
    <row r="92" spans="1:28" ht="30" customHeight="1" x14ac:dyDescent="0.25">
      <c r="A92" s="89">
        <v>26</v>
      </c>
      <c r="B92" s="14" t="s">
        <v>2327</v>
      </c>
      <c r="C92" s="20" t="s">
        <v>2097</v>
      </c>
      <c r="D92" s="98">
        <v>0.33333333333333326</v>
      </c>
      <c r="E92" s="424"/>
      <c r="F92" s="102">
        <v>0.66666666666666663</v>
      </c>
      <c r="G92" s="156">
        <v>12</v>
      </c>
      <c r="H92" s="102">
        <v>0.29166666666666669</v>
      </c>
      <c r="I92" s="156">
        <v>13</v>
      </c>
      <c r="J92" s="102"/>
      <c r="K92" s="172" t="s">
        <v>1872</v>
      </c>
      <c r="L92" s="102"/>
      <c r="M92" s="14" t="s">
        <v>2096</v>
      </c>
      <c r="N92" s="126">
        <f t="shared" si="41"/>
        <v>900</v>
      </c>
      <c r="O92" s="89">
        <v>1</v>
      </c>
      <c r="P92" s="156">
        <f t="shared" si="42"/>
        <v>900</v>
      </c>
      <c r="Q92" s="89">
        <v>2</v>
      </c>
      <c r="S92" s="91">
        <f t="shared" si="38"/>
        <v>1</v>
      </c>
      <c r="T92" s="91">
        <f t="shared" si="39"/>
        <v>900</v>
      </c>
      <c r="U92" s="92"/>
      <c r="V92" s="92"/>
      <c r="W92" s="92"/>
      <c r="X92" s="92"/>
      <c r="Y92" s="93"/>
      <c r="Z92" s="94"/>
      <c r="AA92" s="94"/>
    </row>
    <row r="93" spans="1:28" ht="30" customHeight="1" x14ac:dyDescent="0.25">
      <c r="A93" s="89">
        <v>27</v>
      </c>
      <c r="B93" s="14" t="s">
        <v>2328</v>
      </c>
      <c r="C93" s="20" t="s">
        <v>2098</v>
      </c>
      <c r="D93" s="98">
        <v>3.6666666666666683</v>
      </c>
      <c r="E93" s="424"/>
      <c r="F93" s="102">
        <v>0.66666666666666663</v>
      </c>
      <c r="G93" s="156">
        <v>12</v>
      </c>
      <c r="H93" s="102">
        <v>0.29166666666666669</v>
      </c>
      <c r="I93" s="156">
        <v>13</v>
      </c>
      <c r="J93" s="102"/>
      <c r="K93" s="172" t="s">
        <v>1872</v>
      </c>
      <c r="L93" s="102"/>
      <c r="M93" s="14" t="s">
        <v>1941</v>
      </c>
      <c r="N93" s="126">
        <f t="shared" si="41"/>
        <v>900</v>
      </c>
      <c r="O93" s="89">
        <v>1</v>
      </c>
      <c r="P93" s="156">
        <f t="shared" si="42"/>
        <v>900</v>
      </c>
      <c r="Q93" s="89">
        <v>2</v>
      </c>
      <c r="S93" s="91">
        <f t="shared" si="38"/>
        <v>1</v>
      </c>
      <c r="T93" s="91">
        <f t="shared" si="39"/>
        <v>900</v>
      </c>
      <c r="U93" s="92"/>
      <c r="V93" s="92"/>
      <c r="W93" s="92"/>
      <c r="X93" s="92"/>
      <c r="Y93" s="93"/>
      <c r="Z93" s="94"/>
      <c r="AA93" s="94"/>
    </row>
    <row r="94" spans="1:28" s="94" customFormat="1" ht="30.75" customHeight="1" x14ac:dyDescent="0.2">
      <c r="A94" s="255"/>
      <c r="B94" s="506" t="s">
        <v>1865</v>
      </c>
      <c r="C94" s="446"/>
      <c r="D94" s="447">
        <f>SUM(D67:D93)</f>
        <v>134.27597579660363</v>
      </c>
      <c r="E94" s="448"/>
      <c r="F94" s="169"/>
      <c r="G94" s="258"/>
      <c r="H94" s="169"/>
      <c r="I94" s="258"/>
      <c r="J94" s="169"/>
      <c r="K94" s="449"/>
      <c r="L94" s="169"/>
      <c r="M94" s="449"/>
      <c r="N94" s="450"/>
      <c r="O94" s="255"/>
      <c r="P94" s="258"/>
      <c r="Q94" s="255"/>
      <c r="R94" s="90"/>
      <c r="S94" s="91">
        <f t="shared" ref="S94" si="59">O94</f>
        <v>0</v>
      </c>
      <c r="T94" s="91">
        <f t="shared" ref="T94" si="60">P94</f>
        <v>0</v>
      </c>
      <c r="U94" s="91"/>
      <c r="V94" s="91"/>
      <c r="W94" s="91"/>
      <c r="X94" s="91"/>
      <c r="Y94" s="263"/>
    </row>
    <row r="95" spans="1:28" ht="24.75" customHeight="1" x14ac:dyDescent="0.25">
      <c r="A95" s="90" t="s">
        <v>9</v>
      </c>
      <c r="B95" s="799" t="s">
        <v>2179</v>
      </c>
      <c r="C95" s="799"/>
      <c r="D95" s="799"/>
      <c r="E95" s="799"/>
      <c r="F95" s="799"/>
      <c r="G95" s="799"/>
      <c r="H95" s="799"/>
      <c r="I95" s="799"/>
      <c r="J95" s="799"/>
      <c r="K95" s="799"/>
      <c r="L95" s="799"/>
      <c r="M95" s="799"/>
      <c r="N95" s="799"/>
      <c r="O95" s="799"/>
      <c r="P95" s="799"/>
      <c r="Q95" s="799"/>
      <c r="R95" s="90" t="s">
        <v>51</v>
      </c>
      <c r="S95" s="277">
        <f>SUM(S24:S94)</f>
        <v>150338</v>
      </c>
      <c r="T95" s="277">
        <f>SUM(T24:T94)</f>
        <v>77911208</v>
      </c>
      <c r="U95" s="277">
        <f t="shared" ref="U95:Z95" si="61">+SUM(U24:U24)</f>
        <v>0</v>
      </c>
      <c r="V95" s="277">
        <f t="shared" si="61"/>
        <v>0</v>
      </c>
      <c r="W95" s="277">
        <f t="shared" si="61"/>
        <v>0</v>
      </c>
      <c r="X95" s="277">
        <f t="shared" si="61"/>
        <v>0</v>
      </c>
      <c r="Y95" s="277">
        <f t="shared" si="61"/>
        <v>0</v>
      </c>
      <c r="Z95" s="277">
        <f t="shared" si="61"/>
        <v>0</v>
      </c>
      <c r="AA95" s="277">
        <f ca="1">+SUM(AA95:AA112)</f>
        <v>0</v>
      </c>
      <c r="AB95" s="277">
        <f ca="1">+SUM(AB95:AB112)</f>
        <v>3.8000000000000003</v>
      </c>
    </row>
    <row r="96" spans="1:28" ht="16.5" customHeight="1" x14ac:dyDescent="0.25">
      <c r="A96" s="668" t="s">
        <v>25</v>
      </c>
      <c r="B96" s="668"/>
      <c r="C96" s="668" t="s">
        <v>10</v>
      </c>
      <c r="D96" s="668"/>
      <c r="E96" s="668"/>
      <c r="F96" s="668"/>
      <c r="G96" s="668"/>
      <c r="H96" s="668"/>
      <c r="I96" s="668"/>
      <c r="J96" s="668"/>
      <c r="K96" s="257" t="s">
        <v>11</v>
      </c>
      <c r="L96" s="668" t="s">
        <v>12</v>
      </c>
      <c r="M96" s="668"/>
      <c r="N96" s="668" t="s">
        <v>26</v>
      </c>
      <c r="O96" s="668"/>
      <c r="P96" s="680">
        <v>472369</v>
      </c>
      <c r="Q96" s="680"/>
      <c r="R96" s="90" t="s">
        <v>50</v>
      </c>
      <c r="S96" s="277"/>
      <c r="T96" s="277"/>
      <c r="U96" s="277"/>
      <c r="V96" s="277"/>
      <c r="W96" s="277"/>
    </row>
    <row r="97" spans="1:28" ht="30.75" customHeight="1" x14ac:dyDescent="0.25">
      <c r="A97" s="667" t="s">
        <v>1866</v>
      </c>
      <c r="B97" s="667"/>
      <c r="C97" s="681">
        <v>191.88</v>
      </c>
      <c r="D97" s="682"/>
      <c r="E97" s="682"/>
      <c r="F97" s="682"/>
      <c r="G97" s="682"/>
      <c r="H97" s="682"/>
      <c r="I97" s="682"/>
      <c r="J97" s="683"/>
      <c r="K97" s="346">
        <v>1.78</v>
      </c>
      <c r="L97" s="681">
        <v>0.45</v>
      </c>
      <c r="M97" s="683"/>
      <c r="N97" s="677" t="s">
        <v>27</v>
      </c>
      <c r="O97" s="677"/>
      <c r="P97" s="684" t="s">
        <v>4</v>
      </c>
      <c r="Q97" s="684"/>
      <c r="R97" s="90" t="s">
        <v>52</v>
      </c>
      <c r="S97" s="277"/>
      <c r="T97" s="277"/>
      <c r="U97" s="277"/>
      <c r="V97" s="277"/>
      <c r="W97" s="277"/>
      <c r="Y97" s="277"/>
    </row>
    <row r="98" spans="1:28" ht="30.75" customHeight="1" x14ac:dyDescent="0.25">
      <c r="A98" s="667" t="s">
        <v>2148</v>
      </c>
      <c r="B98" s="667"/>
      <c r="C98" s="685">
        <v>202.1</v>
      </c>
      <c r="D98" s="685"/>
      <c r="E98" s="685"/>
      <c r="F98" s="685"/>
      <c r="G98" s="685"/>
      <c r="H98" s="685"/>
      <c r="I98" s="685"/>
      <c r="J98" s="685"/>
      <c r="K98" s="278">
        <v>0.68</v>
      </c>
      <c r="L98" s="686">
        <v>0</v>
      </c>
      <c r="M98" s="686"/>
      <c r="N98" s="258"/>
      <c r="O98" s="258">
        <f>S95</f>
        <v>150338</v>
      </c>
      <c r="P98" s="677">
        <f>T95</f>
        <v>77911208</v>
      </c>
      <c r="Q98" s="677"/>
      <c r="S98" s="281"/>
    </row>
    <row r="99" spans="1:28" ht="27" hidden="1" customHeight="1" x14ac:dyDescent="0.25">
      <c r="A99" s="667" t="s">
        <v>69</v>
      </c>
      <c r="B99" s="667"/>
      <c r="C99" s="685">
        <f>C100+C101+C102</f>
        <v>164.93717411599829</v>
      </c>
      <c r="D99" s="685"/>
      <c r="E99" s="685"/>
      <c r="F99" s="685"/>
      <c r="G99" s="685"/>
      <c r="H99" s="685"/>
      <c r="I99" s="685"/>
      <c r="J99" s="685"/>
      <c r="K99" s="278">
        <f>K100+K101+K102</f>
        <v>0.31826389962084728</v>
      </c>
      <c r="L99" s="686">
        <f>U95/P96</f>
        <v>0</v>
      </c>
      <c r="M99" s="686"/>
      <c r="N99" s="258"/>
      <c r="O99" s="258">
        <f>U95</f>
        <v>0</v>
      </c>
      <c r="P99" s="677">
        <f>T96</f>
        <v>0</v>
      </c>
      <c r="Q99" s="677"/>
      <c r="S99" s="281"/>
    </row>
    <row r="100" spans="1:28" ht="29.25" hidden="1" customHeight="1" x14ac:dyDescent="0.25">
      <c r="A100" s="667" t="s">
        <v>1867</v>
      </c>
      <c r="B100" s="667"/>
      <c r="C100" s="686">
        <f>P100/P96</f>
        <v>164.93717411599829</v>
      </c>
      <c r="D100" s="686"/>
      <c r="E100" s="686"/>
      <c r="F100" s="686"/>
      <c r="G100" s="686"/>
      <c r="H100" s="686"/>
      <c r="I100" s="686"/>
      <c r="J100" s="686"/>
      <c r="K100" s="279">
        <f>O100/P96</f>
        <v>0.31826389962084728</v>
      </c>
      <c r="L100" s="686">
        <f>U95/P96</f>
        <v>0</v>
      </c>
      <c r="M100" s="686"/>
      <c r="N100" s="258" t="s">
        <v>5</v>
      </c>
      <c r="O100" s="156">
        <f>+S95</f>
        <v>150338</v>
      </c>
      <c r="P100" s="687">
        <f>+T95</f>
        <v>77911208</v>
      </c>
      <c r="Q100" s="687"/>
      <c r="S100" s="281"/>
    </row>
    <row r="101" spans="1:28" ht="36.75" hidden="1" customHeight="1" x14ac:dyDescent="0.25">
      <c r="A101" s="667" t="s">
        <v>45</v>
      </c>
      <c r="B101" s="667"/>
      <c r="C101" s="686">
        <f>P101/P96</f>
        <v>0</v>
      </c>
      <c r="D101" s="686"/>
      <c r="E101" s="686"/>
      <c r="F101" s="686"/>
      <c r="G101" s="686"/>
      <c r="H101" s="686"/>
      <c r="I101" s="686"/>
      <c r="J101" s="686"/>
      <c r="K101" s="279">
        <f>O101/P96</f>
        <v>0</v>
      </c>
      <c r="L101" s="686">
        <v>0</v>
      </c>
      <c r="M101" s="686"/>
      <c r="N101" s="258" t="s">
        <v>3</v>
      </c>
      <c r="O101" s="156">
        <f>Y95</f>
        <v>0</v>
      </c>
      <c r="P101" s="687">
        <f>Z95</f>
        <v>0</v>
      </c>
      <c r="Q101" s="687"/>
    </row>
    <row r="102" spans="1:28" ht="33.75" hidden="1" customHeight="1" x14ac:dyDescent="0.25">
      <c r="A102" s="667" t="s">
        <v>65</v>
      </c>
      <c r="B102" s="667"/>
      <c r="C102" s="686">
        <f>P102/P96</f>
        <v>0</v>
      </c>
      <c r="D102" s="686"/>
      <c r="E102" s="686"/>
      <c r="F102" s="686"/>
      <c r="G102" s="686"/>
      <c r="H102" s="686"/>
      <c r="I102" s="686"/>
      <c r="J102" s="686"/>
      <c r="K102" s="279">
        <f>O102/P96</f>
        <v>0</v>
      </c>
      <c r="L102" s="686">
        <v>0</v>
      </c>
      <c r="M102" s="686"/>
      <c r="N102" s="258" t="s">
        <v>36</v>
      </c>
      <c r="O102" s="156">
        <f>W95</f>
        <v>0</v>
      </c>
      <c r="P102" s="687">
        <f>V95</f>
        <v>0</v>
      </c>
      <c r="Q102" s="687"/>
    </row>
    <row r="103" spans="1:28" ht="43.5" hidden="1" customHeight="1" x14ac:dyDescent="0.25">
      <c r="A103" s="667" t="s">
        <v>71</v>
      </c>
      <c r="B103" s="667"/>
      <c r="C103" s="686">
        <f>P103/P96</f>
        <v>0</v>
      </c>
      <c r="D103" s="686"/>
      <c r="E103" s="686"/>
      <c r="F103" s="686"/>
      <c r="G103" s="686"/>
      <c r="H103" s="686"/>
      <c r="I103" s="686"/>
      <c r="J103" s="686"/>
      <c r="K103" s="279">
        <f>O103/P96</f>
        <v>0</v>
      </c>
      <c r="L103" s="686">
        <v>0</v>
      </c>
      <c r="M103" s="686"/>
      <c r="N103" s="258" t="s">
        <v>36</v>
      </c>
      <c r="O103" s="156">
        <f>W95</f>
        <v>0</v>
      </c>
      <c r="P103" s="687">
        <f>V95</f>
        <v>0</v>
      </c>
      <c r="Q103" s="687"/>
    </row>
    <row r="104" spans="1:28" ht="30" customHeight="1" x14ac:dyDescent="0.25">
      <c r="A104" s="667" t="s">
        <v>70</v>
      </c>
      <c r="B104" s="667"/>
      <c r="C104" s="688">
        <v>0</v>
      </c>
      <c r="D104" s="688"/>
      <c r="E104" s="688"/>
      <c r="F104" s="688"/>
      <c r="G104" s="688"/>
      <c r="H104" s="688"/>
      <c r="I104" s="688"/>
      <c r="J104" s="688"/>
      <c r="K104" s="282">
        <v>0</v>
      </c>
      <c r="L104" s="688">
        <f>L100</f>
        <v>0</v>
      </c>
      <c r="M104" s="688"/>
      <c r="N104" s="258"/>
      <c r="O104" s="258"/>
      <c r="P104" s="677"/>
      <c r="Q104" s="677"/>
    </row>
    <row r="105" spans="1:28" ht="95.25" customHeight="1" x14ac:dyDescent="0.25">
      <c r="A105" s="488" t="s">
        <v>9</v>
      </c>
      <c r="B105" s="795" t="s">
        <v>2176</v>
      </c>
      <c r="C105" s="795"/>
      <c r="D105" s="795"/>
      <c r="E105" s="795"/>
      <c r="F105" s="795"/>
      <c r="G105" s="795"/>
      <c r="H105" s="795"/>
      <c r="I105" s="795"/>
      <c r="J105" s="795"/>
      <c r="K105" s="795"/>
      <c r="L105" s="795"/>
      <c r="M105" s="795"/>
      <c r="N105" s="795"/>
      <c r="O105" s="795"/>
      <c r="P105" s="795"/>
      <c r="Q105" s="795"/>
    </row>
    <row r="106" spans="1:28" ht="27.75" customHeight="1" x14ac:dyDescent="0.25">
      <c r="A106" s="488"/>
      <c r="B106" s="489"/>
      <c r="C106" s="488"/>
      <c r="D106" s="489"/>
      <c r="E106" s="490"/>
      <c r="F106" s="489"/>
      <c r="G106" s="489"/>
      <c r="H106" s="489"/>
      <c r="I106" s="489"/>
      <c r="J106" s="489"/>
      <c r="K106" s="489"/>
      <c r="L106" s="489"/>
      <c r="M106" s="489"/>
      <c r="N106" s="488"/>
      <c r="O106" s="488"/>
      <c r="P106" s="489"/>
      <c r="Q106" s="489"/>
    </row>
    <row r="107" spans="1:28" ht="8.25" customHeight="1" x14ac:dyDescent="0.25">
      <c r="A107" s="488"/>
      <c r="B107" s="489"/>
      <c r="C107" s="488"/>
      <c r="D107" s="489"/>
      <c r="E107" s="490"/>
      <c r="F107" s="489"/>
      <c r="G107" s="489"/>
      <c r="H107" s="489"/>
      <c r="I107" s="489"/>
      <c r="J107" s="489"/>
      <c r="K107" s="489"/>
      <c r="L107" s="489"/>
      <c r="M107" s="489"/>
      <c r="N107" s="488"/>
      <c r="O107" s="488"/>
      <c r="P107" s="489"/>
      <c r="Q107" s="489"/>
    </row>
    <row r="108" spans="1:28" ht="38.25" customHeight="1" x14ac:dyDescent="0.25">
      <c r="A108" s="796" t="s">
        <v>2022</v>
      </c>
      <c r="B108" s="796"/>
      <c r="C108" s="678" t="s">
        <v>54</v>
      </c>
      <c r="D108" s="678"/>
      <c r="E108" s="678"/>
      <c r="F108" s="678"/>
      <c r="G108" s="678" t="s">
        <v>54</v>
      </c>
      <c r="H108" s="678"/>
      <c r="I108" s="678"/>
      <c r="J108" s="678"/>
      <c r="K108" s="90" t="s">
        <v>32</v>
      </c>
      <c r="L108" s="90"/>
      <c r="M108" s="678" t="s">
        <v>2180</v>
      </c>
      <c r="N108" s="678"/>
      <c r="O108" s="678"/>
      <c r="P108" s="678"/>
      <c r="Q108" s="678"/>
    </row>
    <row r="109" spans="1:28" ht="138.75" customHeight="1" x14ac:dyDescent="0.25">
      <c r="A109" s="797" t="s">
        <v>2149</v>
      </c>
      <c r="B109" s="797"/>
      <c r="C109" s="798" t="s">
        <v>55</v>
      </c>
      <c r="D109" s="798"/>
      <c r="E109" s="798"/>
      <c r="F109" s="798"/>
      <c r="G109" s="798" t="s">
        <v>1803</v>
      </c>
      <c r="H109" s="798"/>
      <c r="I109" s="798"/>
      <c r="J109" s="798"/>
      <c r="K109" s="678" t="s">
        <v>2175</v>
      </c>
      <c r="L109" s="90"/>
      <c r="M109" s="678" t="s">
        <v>82</v>
      </c>
      <c r="N109" s="678"/>
      <c r="O109" s="678"/>
      <c r="P109" s="678"/>
      <c r="Q109" s="678"/>
    </row>
    <row r="110" spans="1:28" ht="5.25" customHeight="1" x14ac:dyDescent="0.25">
      <c r="A110" s="492"/>
      <c r="B110" s="491"/>
      <c r="C110" s="492"/>
      <c r="D110" s="493"/>
      <c r="E110" s="494"/>
      <c r="F110" s="90"/>
      <c r="G110" s="90"/>
      <c r="H110" s="90"/>
      <c r="I110" s="90"/>
      <c r="J110" s="90"/>
      <c r="K110" s="678"/>
      <c r="L110" s="90"/>
      <c r="M110" s="678"/>
      <c r="N110" s="678"/>
      <c r="O110" s="678"/>
      <c r="P110" s="678"/>
      <c r="Q110" s="678"/>
    </row>
    <row r="111" spans="1:28" s="90" customFormat="1" x14ac:dyDescent="0.25">
      <c r="B111" s="262"/>
      <c r="D111" s="495"/>
      <c r="E111" s="496"/>
      <c r="K111" s="262"/>
      <c r="M111" s="482"/>
      <c r="P111" s="262"/>
      <c r="Q111" s="262"/>
      <c r="S111" s="95"/>
      <c r="T111" s="95"/>
      <c r="U111" s="95"/>
      <c r="V111" s="95"/>
      <c r="W111" s="95"/>
      <c r="X111" s="95"/>
      <c r="Y111" s="95"/>
      <c r="Z111" s="95"/>
      <c r="AA111" s="95"/>
      <c r="AB111" s="95"/>
    </row>
    <row r="112" spans="1:28" s="90" customFormat="1" x14ac:dyDescent="0.25">
      <c r="B112" s="262"/>
      <c r="D112" s="495"/>
      <c r="E112" s="496"/>
      <c r="K112" s="262"/>
      <c r="M112" s="482"/>
      <c r="P112" s="262"/>
      <c r="Q112" s="262"/>
      <c r="S112" s="95"/>
      <c r="T112" s="95"/>
      <c r="U112" s="95"/>
      <c r="V112" s="95"/>
      <c r="W112" s="95"/>
      <c r="X112" s="95"/>
      <c r="Y112" s="95"/>
      <c r="Z112" s="95"/>
      <c r="AA112" s="95"/>
      <c r="AB112" s="95"/>
    </row>
    <row r="119" spans="1:27" s="118" customFormat="1" ht="34.5" hidden="1" customHeight="1" x14ac:dyDescent="0.25">
      <c r="A119" s="105">
        <v>11</v>
      </c>
      <c r="B119" s="433" t="s">
        <v>1704</v>
      </c>
      <c r="C119" s="434" t="s">
        <v>1</v>
      </c>
      <c r="D119" s="435">
        <v>3</v>
      </c>
      <c r="E119" s="436"/>
      <c r="F119" s="437">
        <v>0.45833333333333298</v>
      </c>
      <c r="G119" s="438">
        <v>18</v>
      </c>
      <c r="H119" s="437">
        <v>0.70833333333333304</v>
      </c>
      <c r="I119" s="438">
        <f>+G119</f>
        <v>18</v>
      </c>
      <c r="J119" s="437"/>
      <c r="K119" s="439" t="s">
        <v>1688</v>
      </c>
      <c r="L119" s="437"/>
      <c r="M119" s="439" t="s">
        <v>1710</v>
      </c>
      <c r="N119" s="440">
        <f>VALUE(DAY(I119)*24*60+VALUE(HOUR(H119)*60+MINUTE(H119)))-SUM(VALUE(DAY(G119)*24*60+VALUE(HOUR(F119)*60+MINUTE(F119))))</f>
        <v>360</v>
      </c>
      <c r="O119" s="105">
        <v>3885</v>
      </c>
      <c r="P119" s="438">
        <f>O119*N119</f>
        <v>1398600</v>
      </c>
      <c r="Q119" s="105">
        <v>2</v>
      </c>
      <c r="R119" s="113"/>
      <c r="S119" s="114">
        <f t="shared" ref="S119:T123" si="62">O119</f>
        <v>3885</v>
      </c>
      <c r="T119" s="114">
        <f t="shared" si="62"/>
        <v>1398600</v>
      </c>
      <c r="U119" s="115"/>
      <c r="V119" s="115"/>
      <c r="W119" s="115"/>
      <c r="X119" s="115"/>
      <c r="Y119" s="116"/>
      <c r="Z119" s="117"/>
      <c r="AA119" s="117"/>
    </row>
    <row r="120" spans="1:27" s="118" customFormat="1" ht="29.25" hidden="1" customHeight="1" x14ac:dyDescent="0.25">
      <c r="A120" s="105">
        <v>12</v>
      </c>
      <c r="B120" s="433" t="s">
        <v>1705</v>
      </c>
      <c r="C120" s="434" t="s">
        <v>58</v>
      </c>
      <c r="D120" s="435">
        <v>2</v>
      </c>
      <c r="E120" s="436"/>
      <c r="F120" s="437">
        <v>0.45833333333333298</v>
      </c>
      <c r="G120" s="438">
        <v>18</v>
      </c>
      <c r="H120" s="437">
        <v>0.70833333333333304</v>
      </c>
      <c r="I120" s="438">
        <f>+G120</f>
        <v>18</v>
      </c>
      <c r="J120" s="437"/>
      <c r="K120" s="439" t="s">
        <v>1688</v>
      </c>
      <c r="L120" s="437"/>
      <c r="M120" s="439" t="s">
        <v>1711</v>
      </c>
      <c r="N120" s="440">
        <f>VALUE(DAY(I120)*24*60+VALUE(HOUR(H120)*60+MINUTE(H120)))-SUM(VALUE(DAY(G120)*24*60+VALUE(HOUR(F120)*60+MINUTE(F120))))</f>
        <v>360</v>
      </c>
      <c r="O120" s="105">
        <v>3284</v>
      </c>
      <c r="P120" s="438">
        <f>O120*N120</f>
        <v>1182240</v>
      </c>
      <c r="Q120" s="105">
        <v>2</v>
      </c>
      <c r="R120" s="113"/>
      <c r="S120" s="114">
        <f t="shared" si="62"/>
        <v>3284</v>
      </c>
      <c r="T120" s="114">
        <f t="shared" si="62"/>
        <v>1182240</v>
      </c>
      <c r="U120" s="115"/>
      <c r="V120" s="115"/>
      <c r="W120" s="115"/>
      <c r="X120" s="115"/>
      <c r="Y120" s="116"/>
      <c r="Z120" s="117"/>
      <c r="AA120" s="117"/>
    </row>
    <row r="121" spans="1:27" s="118" customFormat="1" ht="29.25" hidden="1" customHeight="1" x14ac:dyDescent="0.25">
      <c r="A121" s="105">
        <v>13</v>
      </c>
      <c r="B121" s="433" t="s">
        <v>1706</v>
      </c>
      <c r="C121" s="434" t="s">
        <v>1</v>
      </c>
      <c r="D121" s="435">
        <v>2</v>
      </c>
      <c r="E121" s="436"/>
      <c r="F121" s="437">
        <v>0.45833333333333298</v>
      </c>
      <c r="G121" s="438">
        <v>18</v>
      </c>
      <c r="H121" s="437">
        <v>0.70833333333333304</v>
      </c>
      <c r="I121" s="438">
        <f>+G121</f>
        <v>18</v>
      </c>
      <c r="J121" s="437"/>
      <c r="K121" s="439" t="s">
        <v>1688</v>
      </c>
      <c r="L121" s="437"/>
      <c r="M121" s="439" t="s">
        <v>193</v>
      </c>
      <c r="N121" s="440">
        <f>VALUE(DAY(I121)*24*60+VALUE(HOUR(H121)*60+MINUTE(H121)))-SUM(VALUE(DAY(G121)*24*60+VALUE(HOUR(F121)*60+MINUTE(F121))))</f>
        <v>360</v>
      </c>
      <c r="O121" s="105">
        <v>1325</v>
      </c>
      <c r="P121" s="438">
        <f>O121*N121</f>
        <v>477000</v>
      </c>
      <c r="Q121" s="105">
        <v>2</v>
      </c>
      <c r="R121" s="113"/>
      <c r="S121" s="114">
        <f t="shared" si="62"/>
        <v>1325</v>
      </c>
      <c r="T121" s="114">
        <f t="shared" si="62"/>
        <v>477000</v>
      </c>
      <c r="U121" s="115"/>
      <c r="V121" s="115"/>
      <c r="W121" s="115"/>
      <c r="X121" s="115"/>
      <c r="Y121" s="116"/>
      <c r="Z121" s="117"/>
      <c r="AA121" s="117"/>
    </row>
    <row r="122" spans="1:27" s="118" customFormat="1" ht="29.25" hidden="1" customHeight="1" x14ac:dyDescent="0.25">
      <c r="A122" s="105">
        <v>14</v>
      </c>
      <c r="B122" s="433" t="s">
        <v>1707</v>
      </c>
      <c r="C122" s="434" t="s">
        <v>57</v>
      </c>
      <c r="D122" s="435">
        <v>2</v>
      </c>
      <c r="E122" s="436"/>
      <c r="F122" s="437">
        <v>0.45833333333333298</v>
      </c>
      <c r="G122" s="438">
        <v>18</v>
      </c>
      <c r="H122" s="437">
        <v>0.70833333333333304</v>
      </c>
      <c r="I122" s="438">
        <f>+G122</f>
        <v>18</v>
      </c>
      <c r="J122" s="437"/>
      <c r="K122" s="439" t="s">
        <v>1688</v>
      </c>
      <c r="L122" s="437"/>
      <c r="M122" s="439" t="s">
        <v>1712</v>
      </c>
      <c r="N122" s="440">
        <f>VALUE(DAY(I122)*24*60+VALUE(HOUR(H122)*60+MINUTE(H122)))-SUM(VALUE(DAY(G122)*24*60+VALUE(HOUR(F122)*60+MINUTE(F122))))</f>
        <v>360</v>
      </c>
      <c r="O122" s="105">
        <v>1593</v>
      </c>
      <c r="P122" s="438">
        <f>O122*N122</f>
        <v>573480</v>
      </c>
      <c r="Q122" s="105">
        <v>2</v>
      </c>
      <c r="R122" s="113"/>
      <c r="S122" s="114">
        <f t="shared" si="62"/>
        <v>1593</v>
      </c>
      <c r="T122" s="114">
        <f t="shared" si="62"/>
        <v>573480</v>
      </c>
      <c r="U122" s="115"/>
      <c r="V122" s="115"/>
      <c r="W122" s="115"/>
      <c r="X122" s="115"/>
      <c r="Y122" s="116"/>
      <c r="Z122" s="117"/>
      <c r="AA122" s="117"/>
    </row>
    <row r="123" spans="1:27" ht="45" hidden="1" customHeight="1" x14ac:dyDescent="0.25">
      <c r="A123" s="89">
        <v>23</v>
      </c>
      <c r="B123" s="14" t="s">
        <v>1863</v>
      </c>
      <c r="C123" s="171" t="s">
        <v>60</v>
      </c>
      <c r="D123" s="188">
        <v>2</v>
      </c>
      <c r="E123" s="424"/>
      <c r="F123" s="102">
        <v>0.47916666666666702</v>
      </c>
      <c r="G123" s="156">
        <v>22</v>
      </c>
      <c r="H123" s="102">
        <v>0.70833333333333304</v>
      </c>
      <c r="I123" s="156">
        <f t="shared" ref="I123" si="63">+G123</f>
        <v>22</v>
      </c>
      <c r="J123" s="102"/>
      <c r="K123" s="172" t="s">
        <v>1864</v>
      </c>
      <c r="L123" s="102"/>
      <c r="M123" s="172" t="s">
        <v>296</v>
      </c>
      <c r="N123" s="126">
        <f t="shared" ref="N123" si="64">VALUE(DAY(I123)*24*60+VALUE(HOUR(H123)*60+MINUTE(H123)))-SUM(VALUE(DAY(G123)*24*60+VALUE(HOUR(F123)*60+MINUTE(F123))))</f>
        <v>330</v>
      </c>
      <c r="O123" s="89">
        <v>1516</v>
      </c>
      <c r="P123" s="156">
        <f t="shared" ref="P123" si="65">O123*N123</f>
        <v>500280</v>
      </c>
      <c r="Q123" s="89">
        <v>2</v>
      </c>
      <c r="S123" s="91">
        <f t="shared" si="62"/>
        <v>1516</v>
      </c>
      <c r="T123" s="91">
        <f t="shared" si="62"/>
        <v>500280</v>
      </c>
      <c r="U123" s="92"/>
      <c r="V123" s="92"/>
      <c r="W123" s="92"/>
      <c r="X123" s="92"/>
      <c r="Y123" s="93"/>
      <c r="Z123" s="94"/>
      <c r="AA123" s="94"/>
    </row>
  </sheetData>
  <protectedRanges>
    <protectedRange sqref="L26:L27" name="Range1_6_2_1_1_1_1_1_1"/>
    <protectedRange sqref="M119:M122" name="Range1_6_2_2_1_1_3_1_1_1_1"/>
    <protectedRange sqref="M123 M65 M94" name="Range1_6_2_2_1_1_3_1_1_1_1_1"/>
  </protectedRanges>
  <mergeCells count="88">
    <mergeCell ref="A28:Q28"/>
    <mergeCell ref="A66:Q66"/>
    <mergeCell ref="B105:Q105"/>
    <mergeCell ref="A108:B108"/>
    <mergeCell ref="C108:F108"/>
    <mergeCell ref="G108:J108"/>
    <mergeCell ref="M108:Q108"/>
    <mergeCell ref="A103:B103"/>
    <mergeCell ref="C103:J103"/>
    <mergeCell ref="L103:M103"/>
    <mergeCell ref="P103:Q103"/>
    <mergeCell ref="A104:B104"/>
    <mergeCell ref="C104:J104"/>
    <mergeCell ref="L104:M104"/>
    <mergeCell ref="P104:Q104"/>
    <mergeCell ref="A101:B101"/>
    <mergeCell ref="A109:B109"/>
    <mergeCell ref="C109:F109"/>
    <mergeCell ref="G109:J109"/>
    <mergeCell ref="K109:K110"/>
    <mergeCell ref="M109:Q110"/>
    <mergeCell ref="C101:J101"/>
    <mergeCell ref="L101:M101"/>
    <mergeCell ref="P101:Q101"/>
    <mergeCell ref="A102:B102"/>
    <mergeCell ref="C102:J102"/>
    <mergeCell ref="L102:M102"/>
    <mergeCell ref="P102:Q102"/>
    <mergeCell ref="A99:B99"/>
    <mergeCell ref="C99:J99"/>
    <mergeCell ref="L99:M99"/>
    <mergeCell ref="P99:Q99"/>
    <mergeCell ref="A100:B100"/>
    <mergeCell ref="C100:J100"/>
    <mergeCell ref="L100:M100"/>
    <mergeCell ref="P100:Q100"/>
    <mergeCell ref="A98:B98"/>
    <mergeCell ref="C98:J98"/>
    <mergeCell ref="L98:M98"/>
    <mergeCell ref="P98:Q98"/>
    <mergeCell ref="B95:Q95"/>
    <mergeCell ref="A96:B96"/>
    <mergeCell ref="C96:J96"/>
    <mergeCell ref="L96:M96"/>
    <mergeCell ref="N96:O96"/>
    <mergeCell ref="P96:Q96"/>
    <mergeCell ref="A97:B97"/>
    <mergeCell ref="C97:J97"/>
    <mergeCell ref="L97:M97"/>
    <mergeCell ref="N97:O97"/>
    <mergeCell ref="P97:Q97"/>
    <mergeCell ref="B24:C24"/>
    <mergeCell ref="A25:Q25"/>
    <mergeCell ref="B27:Q27"/>
    <mergeCell ref="Q18:Q20"/>
    <mergeCell ref="R18:R20"/>
    <mergeCell ref="F19:G19"/>
    <mergeCell ref="H19:I19"/>
    <mergeCell ref="V19:W19"/>
    <mergeCell ref="X19:Y19"/>
    <mergeCell ref="J18:J20"/>
    <mergeCell ref="K18:L19"/>
    <mergeCell ref="M18:M20"/>
    <mergeCell ref="N18:N20"/>
    <mergeCell ref="O18:O20"/>
    <mergeCell ref="P18:P20"/>
    <mergeCell ref="A14:A15"/>
    <mergeCell ref="B14:B15"/>
    <mergeCell ref="B16:F16"/>
    <mergeCell ref="B17:F17"/>
    <mergeCell ref="A18:A20"/>
    <mergeCell ref="B18:B20"/>
    <mergeCell ref="C18:C20"/>
    <mergeCell ref="D18:D20"/>
    <mergeCell ref="F18:I18"/>
    <mergeCell ref="A12:A13"/>
    <mergeCell ref="B12:B13"/>
    <mergeCell ref="L1:Q1"/>
    <mergeCell ref="A2:F2"/>
    <mergeCell ref="G2:Q2"/>
    <mergeCell ref="B3:P3"/>
    <mergeCell ref="B4:Q4"/>
    <mergeCell ref="B5:Q5"/>
    <mergeCell ref="B6:Q6"/>
    <mergeCell ref="B7:F7"/>
    <mergeCell ref="B8:F8"/>
    <mergeCell ref="A10:A11"/>
    <mergeCell ref="B10:B11"/>
  </mergeCells>
  <conditionalFormatting sqref="A26">
    <cfRule type="duplicateValues" dxfId="1129" priority="41" stopIfTrue="1"/>
  </conditionalFormatting>
  <conditionalFormatting sqref="A27">
    <cfRule type="duplicateValues" dxfId="1128" priority="37" stopIfTrue="1"/>
  </conditionalFormatting>
  <conditionalFormatting sqref="B23">
    <cfRule type="duplicateValues" dxfId="1127" priority="46" stopIfTrue="1"/>
  </conditionalFormatting>
  <conditionalFormatting sqref="B26">
    <cfRule type="duplicateValues" dxfId="1126" priority="42" stopIfTrue="1"/>
    <cfRule type="duplicateValues" dxfId="1125" priority="44" stopIfTrue="1"/>
    <cfRule type="duplicateValues" dxfId="1124" priority="45" stopIfTrue="1"/>
  </conditionalFormatting>
  <conditionalFormatting sqref="B27">
    <cfRule type="duplicateValues" dxfId="1123" priority="38" stopIfTrue="1"/>
    <cfRule type="duplicateValues" dxfId="1122" priority="39" stopIfTrue="1"/>
    <cfRule type="duplicateValues" dxfId="1121" priority="40" stopIfTrue="1"/>
  </conditionalFormatting>
  <conditionalFormatting sqref="B100:B108 B110:B112">
    <cfRule type="duplicateValues" dxfId="1120" priority="133" stopIfTrue="1"/>
  </conditionalFormatting>
  <conditionalFormatting sqref="B104">
    <cfRule type="duplicateValues" dxfId="1119" priority="55" stopIfTrue="1"/>
  </conditionalFormatting>
  <conditionalFormatting sqref="B111:B112 B260">
    <cfRule type="duplicateValues" dxfId="1118" priority="132" stopIfTrue="1"/>
  </conditionalFormatting>
  <conditionalFormatting sqref="B164:B166">
    <cfRule type="duplicateValues" dxfId="1117" priority="95" stopIfTrue="1"/>
  </conditionalFormatting>
  <conditionalFormatting sqref="B167:B168">
    <cfRule type="duplicateValues" dxfId="1116" priority="96" stopIfTrue="1"/>
  </conditionalFormatting>
  <conditionalFormatting sqref="B169:B170">
    <cfRule type="duplicateValues" dxfId="1115" priority="94" stopIfTrue="1"/>
  </conditionalFormatting>
  <conditionalFormatting sqref="B171">
    <cfRule type="duplicateValues" dxfId="1114" priority="93" stopIfTrue="1"/>
  </conditionalFormatting>
  <conditionalFormatting sqref="B189">
    <cfRule type="duplicateValues" dxfId="1113" priority="118" stopIfTrue="1"/>
  </conditionalFormatting>
  <conditionalFormatting sqref="B192:B194">
    <cfRule type="duplicateValues" dxfId="1112" priority="58" stopIfTrue="1"/>
  </conditionalFormatting>
  <conditionalFormatting sqref="B195:B196">
    <cfRule type="duplicateValues" dxfId="1111" priority="59" stopIfTrue="1"/>
  </conditionalFormatting>
  <conditionalFormatting sqref="B197:B198">
    <cfRule type="duplicateValues" dxfId="1110" priority="57" stopIfTrue="1"/>
  </conditionalFormatting>
  <conditionalFormatting sqref="B199">
    <cfRule type="duplicateValues" dxfId="1109" priority="56" stopIfTrue="1"/>
  </conditionalFormatting>
  <conditionalFormatting sqref="B213:B230 B235:B292 B295">
    <cfRule type="duplicateValues" dxfId="1108" priority="119" stopIfTrue="1"/>
  </conditionalFormatting>
  <conditionalFormatting sqref="B217">
    <cfRule type="duplicateValues" dxfId="1107" priority="79" stopIfTrue="1"/>
  </conditionalFormatting>
  <conditionalFormatting sqref="B232">
    <cfRule type="duplicateValues" dxfId="1106" priority="51" stopIfTrue="1"/>
    <cfRule type="duplicateValues" dxfId="1105" priority="107" stopIfTrue="1"/>
  </conditionalFormatting>
  <conditionalFormatting sqref="B241:B258 B263:B320 B323">
    <cfRule type="duplicateValues" dxfId="1104" priority="80" stopIfTrue="1"/>
  </conditionalFormatting>
  <conditionalFormatting sqref="B260">
    <cfRule type="duplicateValues" dxfId="1103" priority="47" stopIfTrue="1"/>
  </conditionalFormatting>
  <conditionalFormatting sqref="B273">
    <cfRule type="duplicateValues" dxfId="1102" priority="116" stopIfTrue="1"/>
  </conditionalFormatting>
  <conditionalFormatting sqref="B274">
    <cfRule type="duplicateValues" dxfId="1101" priority="117" stopIfTrue="1"/>
  </conditionalFormatting>
  <conditionalFormatting sqref="B275">
    <cfRule type="duplicateValues" dxfId="1100" priority="115" stopIfTrue="1"/>
  </conditionalFormatting>
  <conditionalFormatting sqref="B276">
    <cfRule type="duplicateValues" dxfId="1099" priority="110" stopIfTrue="1"/>
  </conditionalFormatting>
  <conditionalFormatting sqref="B277">
    <cfRule type="duplicateValues" dxfId="1098" priority="111" stopIfTrue="1"/>
  </conditionalFormatting>
  <conditionalFormatting sqref="B278">
    <cfRule type="duplicateValues" dxfId="1097" priority="109" stopIfTrue="1"/>
  </conditionalFormatting>
  <conditionalFormatting sqref="B279">
    <cfRule type="duplicateValues" dxfId="1096" priority="103" stopIfTrue="1"/>
  </conditionalFormatting>
  <conditionalFormatting sqref="B279:B281 B283">
    <cfRule type="duplicateValues" dxfId="1095" priority="112" stopIfTrue="1"/>
  </conditionalFormatting>
  <conditionalFormatting sqref="B280">
    <cfRule type="duplicateValues" dxfId="1094" priority="102" stopIfTrue="1"/>
  </conditionalFormatting>
  <conditionalFormatting sqref="B281">
    <cfRule type="duplicateValues" dxfId="1093" priority="106" stopIfTrue="1"/>
  </conditionalFormatting>
  <conditionalFormatting sqref="B282 B290">
    <cfRule type="duplicateValues" dxfId="1092" priority="114" stopIfTrue="1"/>
  </conditionalFormatting>
  <conditionalFormatting sqref="B282">
    <cfRule type="duplicateValues" dxfId="1091" priority="98" stopIfTrue="1"/>
  </conditionalFormatting>
  <conditionalFormatting sqref="B282:B284">
    <cfRule type="duplicateValues" dxfId="1090" priority="105" stopIfTrue="1"/>
  </conditionalFormatting>
  <conditionalFormatting sqref="B283">
    <cfRule type="duplicateValues" dxfId="1089" priority="97" stopIfTrue="1"/>
  </conditionalFormatting>
  <conditionalFormatting sqref="B284">
    <cfRule type="duplicateValues" dxfId="1088" priority="108" stopIfTrue="1"/>
  </conditionalFormatting>
  <conditionalFormatting sqref="B285:B286">
    <cfRule type="duplicateValues" dxfId="1087" priority="113" stopIfTrue="1"/>
  </conditionalFormatting>
  <conditionalFormatting sqref="B286:B288 B290">
    <cfRule type="duplicateValues" dxfId="1086" priority="99" stopIfTrue="1"/>
  </conditionalFormatting>
  <conditionalFormatting sqref="B289 B299">
    <cfRule type="duplicateValues" dxfId="1085" priority="101" stopIfTrue="1"/>
  </conditionalFormatting>
  <conditionalFormatting sqref="B290">
    <cfRule type="duplicateValues" dxfId="1084" priority="52" stopIfTrue="1"/>
  </conditionalFormatting>
  <conditionalFormatting sqref="B294:B295">
    <cfRule type="duplicateValues" dxfId="1083" priority="100" stopIfTrue="1"/>
  </conditionalFormatting>
  <conditionalFormatting sqref="B295">
    <cfRule type="duplicateValues" dxfId="1082" priority="53" stopIfTrue="1"/>
  </conditionalFormatting>
  <conditionalFormatting sqref="B296">
    <cfRule type="duplicateValues" dxfId="1081" priority="130" stopIfTrue="1"/>
  </conditionalFormatting>
  <conditionalFormatting sqref="B297">
    <cfRule type="duplicateValues" dxfId="1080" priority="126" stopIfTrue="1"/>
  </conditionalFormatting>
  <conditionalFormatting sqref="B298">
    <cfRule type="duplicateValues" dxfId="1079" priority="125" stopIfTrue="1"/>
  </conditionalFormatting>
  <conditionalFormatting sqref="B299">
    <cfRule type="duplicateValues" dxfId="1078" priority="131" stopIfTrue="1"/>
  </conditionalFormatting>
  <conditionalFormatting sqref="B300">
    <cfRule type="duplicateValues" dxfId="1077" priority="121" stopIfTrue="1"/>
  </conditionalFormatting>
  <conditionalFormatting sqref="B300:B302">
    <cfRule type="duplicateValues" dxfId="1076" priority="129" stopIfTrue="1"/>
  </conditionalFormatting>
  <conditionalFormatting sqref="B301">
    <cfRule type="duplicateValues" dxfId="1075" priority="120" stopIfTrue="1"/>
  </conditionalFormatting>
  <conditionalFormatting sqref="B302">
    <cfRule type="duplicateValues" dxfId="1074" priority="78" stopIfTrue="1"/>
  </conditionalFormatting>
  <conditionalFormatting sqref="B303">
    <cfRule type="duplicateValues" dxfId="1073" priority="77" stopIfTrue="1"/>
  </conditionalFormatting>
  <conditionalFormatting sqref="B304">
    <cfRule type="duplicateValues" dxfId="1072" priority="72" stopIfTrue="1"/>
  </conditionalFormatting>
  <conditionalFormatting sqref="B304:B306 B308">
    <cfRule type="duplicateValues" dxfId="1071" priority="122" stopIfTrue="1"/>
  </conditionalFormatting>
  <conditionalFormatting sqref="B305">
    <cfRule type="duplicateValues" dxfId="1070" priority="73" stopIfTrue="1"/>
  </conditionalFormatting>
  <conditionalFormatting sqref="B306">
    <cfRule type="duplicateValues" dxfId="1069" priority="71" stopIfTrue="1"/>
  </conditionalFormatting>
  <conditionalFormatting sqref="B307 B317">
    <cfRule type="duplicateValues" dxfId="1068" priority="124" stopIfTrue="1"/>
  </conditionalFormatting>
  <conditionalFormatting sqref="B307">
    <cfRule type="duplicateValues" dxfId="1067" priority="66" stopIfTrue="1"/>
  </conditionalFormatting>
  <conditionalFormatting sqref="B307:B309 B311">
    <cfRule type="duplicateValues" dxfId="1066" priority="74" stopIfTrue="1"/>
  </conditionalFormatting>
  <conditionalFormatting sqref="B308">
    <cfRule type="duplicateValues" dxfId="1065" priority="65" stopIfTrue="1"/>
  </conditionalFormatting>
  <conditionalFormatting sqref="B309">
    <cfRule type="duplicateValues" dxfId="1064" priority="69" stopIfTrue="1"/>
  </conditionalFormatting>
  <conditionalFormatting sqref="B310 B318">
    <cfRule type="duplicateValues" dxfId="1063" priority="76" stopIfTrue="1"/>
  </conditionalFormatting>
  <conditionalFormatting sqref="B310">
    <cfRule type="duplicateValues" dxfId="1062" priority="61" stopIfTrue="1"/>
  </conditionalFormatting>
  <conditionalFormatting sqref="B310:B312">
    <cfRule type="duplicateValues" dxfId="1061" priority="68" stopIfTrue="1"/>
  </conditionalFormatting>
  <conditionalFormatting sqref="B311">
    <cfRule type="duplicateValues" dxfId="1060" priority="60" stopIfTrue="1"/>
  </conditionalFormatting>
  <conditionalFormatting sqref="B312">
    <cfRule type="duplicateValues" dxfId="1059" priority="70" stopIfTrue="1"/>
  </conditionalFormatting>
  <conditionalFormatting sqref="B312:B313">
    <cfRule type="duplicateValues" dxfId="1058" priority="123" stopIfTrue="1"/>
  </conditionalFormatting>
  <conditionalFormatting sqref="B313:B314">
    <cfRule type="duplicateValues" dxfId="1057" priority="75" stopIfTrue="1"/>
  </conditionalFormatting>
  <conditionalFormatting sqref="B314:B316 B318">
    <cfRule type="duplicateValues" dxfId="1056" priority="62" stopIfTrue="1"/>
  </conditionalFormatting>
  <conditionalFormatting sqref="B317 B327">
    <cfRule type="duplicateValues" dxfId="1055" priority="64" stopIfTrue="1"/>
  </conditionalFormatting>
  <conditionalFormatting sqref="B317">
    <cfRule type="duplicateValues" dxfId="1054" priority="54" stopIfTrue="1"/>
  </conditionalFormatting>
  <conditionalFormatting sqref="B318">
    <cfRule type="duplicateValues" dxfId="1053" priority="127" stopIfTrue="1"/>
  </conditionalFormatting>
  <conditionalFormatting sqref="B320">
    <cfRule type="duplicateValues" dxfId="1052" priority="104" stopIfTrue="1"/>
  </conditionalFormatting>
  <conditionalFormatting sqref="B322:B323">
    <cfRule type="duplicateValues" dxfId="1051" priority="63" stopIfTrue="1"/>
  </conditionalFormatting>
  <conditionalFormatting sqref="B323">
    <cfRule type="duplicateValues" dxfId="1050" priority="48" stopIfTrue="1"/>
  </conditionalFormatting>
  <conditionalFormatting sqref="B324">
    <cfRule type="duplicateValues" dxfId="1049" priority="91" stopIfTrue="1"/>
  </conditionalFormatting>
  <conditionalFormatting sqref="B325">
    <cfRule type="duplicateValues" dxfId="1048" priority="87" stopIfTrue="1"/>
  </conditionalFormatting>
  <conditionalFormatting sqref="B326">
    <cfRule type="duplicateValues" dxfId="1047" priority="86" stopIfTrue="1"/>
  </conditionalFormatting>
  <conditionalFormatting sqref="B327">
    <cfRule type="duplicateValues" dxfId="1046" priority="92" stopIfTrue="1"/>
  </conditionalFormatting>
  <conditionalFormatting sqref="B328">
    <cfRule type="duplicateValues" dxfId="1045" priority="82" stopIfTrue="1"/>
  </conditionalFormatting>
  <conditionalFormatting sqref="B328:B330">
    <cfRule type="duplicateValues" dxfId="1044" priority="90" stopIfTrue="1"/>
  </conditionalFormatting>
  <conditionalFormatting sqref="B329">
    <cfRule type="duplicateValues" dxfId="1043" priority="81" stopIfTrue="1"/>
  </conditionalFormatting>
  <conditionalFormatting sqref="B332:B334 B336">
    <cfRule type="duplicateValues" dxfId="1042" priority="83" stopIfTrue="1"/>
  </conditionalFormatting>
  <conditionalFormatting sqref="B335 B345">
    <cfRule type="duplicateValues" dxfId="1041" priority="85" stopIfTrue="1"/>
  </conditionalFormatting>
  <conditionalFormatting sqref="B336">
    <cfRule type="duplicateValues" dxfId="1040" priority="49" stopIfTrue="1"/>
  </conditionalFormatting>
  <conditionalFormatting sqref="B338">
    <cfRule type="duplicateValues" dxfId="1039" priority="128" stopIfTrue="1"/>
  </conditionalFormatting>
  <conditionalFormatting sqref="B340:B341">
    <cfRule type="duplicateValues" dxfId="1038" priority="84" stopIfTrue="1"/>
  </conditionalFormatting>
  <conditionalFormatting sqref="B345">
    <cfRule type="duplicateValues" dxfId="1037" priority="50" stopIfTrue="1"/>
  </conditionalFormatting>
  <conditionalFormatting sqref="B346">
    <cfRule type="duplicateValues" dxfId="1036" priority="88" stopIfTrue="1"/>
  </conditionalFormatting>
  <conditionalFormatting sqref="B348">
    <cfRule type="duplicateValues" dxfId="1035" priority="67" stopIfTrue="1"/>
  </conditionalFormatting>
  <conditionalFormatting sqref="B366">
    <cfRule type="duplicateValues" dxfId="1034" priority="89" stopIfTrue="1"/>
  </conditionalFormatting>
  <conditionalFormatting sqref="D26:E26">
    <cfRule type="cellIs" dxfId="1033" priority="43" operator="equal">
      <formula>0</formula>
    </cfRule>
  </conditionalFormatting>
  <dataValidations count="2">
    <dataValidation type="list" allowBlank="1" showInputMessage="1" showErrorMessage="1" sqref="J22" xr:uid="{00000000-0002-0000-0F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119:J123 J24 J31:J32 J34:J40 J65 J42:J63 J67:J94" xr:uid="{00000000-0002-0000-0F00-000001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94" max="16" man="1"/>
  </rowBreaks>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115"/>
  <sheetViews>
    <sheetView topLeftCell="A78" zoomScaleNormal="100" zoomScaleSheetLayoutView="85" workbookViewId="0">
      <selection activeCell="C84" sqref="C84"/>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2" t="s">
        <v>217</v>
      </c>
      <c r="B9" s="502" t="s">
        <v>18</v>
      </c>
      <c r="C9" s="502" t="s">
        <v>2154</v>
      </c>
      <c r="D9" s="503" t="s">
        <v>2172</v>
      </c>
      <c r="E9" s="503"/>
      <c r="F9" s="503" t="s">
        <v>2173</v>
      </c>
      <c r="G9" s="503" t="s">
        <v>2174</v>
      </c>
      <c r="H9" s="502" t="s">
        <v>108</v>
      </c>
      <c r="I9" s="498"/>
      <c r="J9" s="499"/>
      <c r="N9" s="99"/>
    </row>
    <row r="10" spans="1:18" ht="27.75" customHeight="1" x14ac:dyDescent="0.25">
      <c r="A10" s="808">
        <v>1</v>
      </c>
      <c r="B10" s="808" t="s">
        <v>2155</v>
      </c>
      <c r="C10" s="504" t="s">
        <v>2156</v>
      </c>
      <c r="D10" s="504" t="s">
        <v>2157</v>
      </c>
      <c r="E10" s="504"/>
      <c r="F10" s="504" t="s">
        <v>2158</v>
      </c>
      <c r="G10" s="504" t="s">
        <v>2167</v>
      </c>
      <c r="H10" s="505"/>
      <c r="I10" s="500"/>
      <c r="J10" s="501"/>
      <c r="N10" s="99"/>
    </row>
    <row r="11" spans="1:18" ht="27.75" customHeight="1" x14ac:dyDescent="0.25">
      <c r="A11" s="808"/>
      <c r="B11" s="808"/>
      <c r="C11" s="504" t="s">
        <v>2159</v>
      </c>
      <c r="D11" s="504" t="s">
        <v>2160</v>
      </c>
      <c r="E11" s="504"/>
      <c r="F11" s="504" t="s">
        <v>2161</v>
      </c>
      <c r="G11" s="504" t="s">
        <v>2168</v>
      </c>
      <c r="H11" s="505"/>
      <c r="I11" s="500"/>
      <c r="J11" s="501"/>
      <c r="N11" s="99"/>
    </row>
    <row r="12" spans="1:18" ht="27.75" customHeight="1" x14ac:dyDescent="0.25">
      <c r="A12" s="808">
        <v>2</v>
      </c>
      <c r="B12" s="808" t="s">
        <v>2162</v>
      </c>
      <c r="C12" s="504" t="s">
        <v>2156</v>
      </c>
      <c r="D12" s="504" t="s">
        <v>2157</v>
      </c>
      <c r="E12" s="504"/>
      <c r="F12" s="504" t="s">
        <v>2158</v>
      </c>
      <c r="G12" s="504" t="s">
        <v>2167</v>
      </c>
      <c r="H12" s="505"/>
      <c r="I12" s="500"/>
      <c r="J12" s="501"/>
      <c r="N12" s="99"/>
    </row>
    <row r="13" spans="1:18" ht="27.75" customHeight="1" x14ac:dyDescent="0.25">
      <c r="A13" s="808"/>
      <c r="B13" s="808"/>
      <c r="C13" s="504" t="s">
        <v>2159</v>
      </c>
      <c r="D13" s="504" t="s">
        <v>2160</v>
      </c>
      <c r="E13" s="504"/>
      <c r="F13" s="504" t="s">
        <v>2161</v>
      </c>
      <c r="G13" s="504" t="s">
        <v>2168</v>
      </c>
      <c r="H13" s="505"/>
      <c r="I13" s="500"/>
      <c r="J13" s="501"/>
      <c r="N13" s="99"/>
    </row>
    <row r="14" spans="1:18" ht="27.75" customHeight="1" x14ac:dyDescent="0.25">
      <c r="A14" s="809">
        <v>3</v>
      </c>
      <c r="B14" s="810" t="s">
        <v>2171</v>
      </c>
      <c r="C14" s="504" t="s">
        <v>2156</v>
      </c>
      <c r="D14" s="504" t="s">
        <v>2163</v>
      </c>
      <c r="E14" s="504"/>
      <c r="F14" s="504" t="s">
        <v>2164</v>
      </c>
      <c r="G14" s="504" t="s">
        <v>2169</v>
      </c>
      <c r="H14" s="505"/>
      <c r="I14" s="500"/>
      <c r="J14" s="501"/>
      <c r="N14" s="99"/>
    </row>
    <row r="15" spans="1:18" ht="27.75" customHeight="1" x14ac:dyDescent="0.25">
      <c r="A15" s="809"/>
      <c r="B15" s="810"/>
      <c r="C15" s="504" t="s">
        <v>2159</v>
      </c>
      <c r="D15" s="504" t="s">
        <v>2165</v>
      </c>
      <c r="E15" s="504"/>
      <c r="F15" s="504" t="s">
        <v>2166</v>
      </c>
      <c r="G15" s="504" t="s">
        <v>2170</v>
      </c>
      <c r="H15" s="505"/>
      <c r="I15" s="500"/>
      <c r="J15" s="501"/>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2207</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63" customHeight="1" x14ac:dyDescent="0.25">
      <c r="A26" s="255">
        <v>1</v>
      </c>
      <c r="B26" s="168" t="s">
        <v>147</v>
      </c>
      <c r="C26" s="89" t="s">
        <v>148</v>
      </c>
      <c r="D26" s="89">
        <v>25</v>
      </c>
      <c r="E26" s="169">
        <v>0.47916666666666669</v>
      </c>
      <c r="F26" s="102">
        <v>0.29166666666666669</v>
      </c>
      <c r="G26" s="156">
        <v>13</v>
      </c>
      <c r="H26" s="102">
        <v>4.1666666666666664E-2</v>
      </c>
      <c r="I26" s="156">
        <v>14</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2208</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25.5" customHeight="1" x14ac:dyDescent="0.25">
      <c r="A29" s="89">
        <v>1</v>
      </c>
      <c r="B29" s="14" t="s">
        <v>2334</v>
      </c>
      <c r="C29" s="20" t="s">
        <v>60</v>
      </c>
      <c r="D29" s="98">
        <v>2.1896511418666664</v>
      </c>
      <c r="E29" s="424"/>
      <c r="F29" s="102">
        <v>0.3125</v>
      </c>
      <c r="G29" s="156">
        <v>13</v>
      </c>
      <c r="H29" s="102">
        <v>0.5</v>
      </c>
      <c r="I29" s="156">
        <f t="shared" ref="I29:I62" si="1">+G29</f>
        <v>13</v>
      </c>
      <c r="J29" s="451"/>
      <c r="K29" s="172" t="s">
        <v>1872</v>
      </c>
      <c r="L29" s="453"/>
      <c r="M29" s="14" t="s">
        <v>1978</v>
      </c>
      <c r="N29" s="455">
        <f t="shared" ref="N29:N85" si="2">VALUE(DAY(I29)*24*60+VALUE(HOUR(H29)*60+MINUTE(H29)))-SUM(VALUE(DAY(G29)*24*60+VALUE(HOUR(F29)*60+MINUTE(F29))))</f>
        <v>270</v>
      </c>
      <c r="O29" s="193">
        <v>2390</v>
      </c>
      <c r="P29" s="454">
        <f t="shared" ref="P29:P85" si="3">O29*N29</f>
        <v>645300</v>
      </c>
      <c r="Q29" s="89">
        <v>2</v>
      </c>
      <c r="S29" s="91">
        <f t="shared" ref="S29:T30" si="4">O29</f>
        <v>2390</v>
      </c>
      <c r="T29" s="91">
        <f t="shared" si="4"/>
        <v>645300</v>
      </c>
      <c r="U29" s="92"/>
      <c r="V29" s="92"/>
      <c r="W29" s="92"/>
      <c r="X29" s="92"/>
      <c r="Y29" s="93"/>
      <c r="Z29" s="94"/>
      <c r="AA29" s="94"/>
    </row>
    <row r="30" spans="1:28" ht="25.5" customHeight="1" x14ac:dyDescent="0.25">
      <c r="A30" s="89">
        <v>2</v>
      </c>
      <c r="B30" s="14" t="s">
        <v>2335</v>
      </c>
      <c r="C30" s="20" t="s">
        <v>60</v>
      </c>
      <c r="D30" s="98">
        <v>0.82177312120000001</v>
      </c>
      <c r="E30" s="424"/>
      <c r="F30" s="102">
        <v>0.3125</v>
      </c>
      <c r="G30" s="156">
        <v>13</v>
      </c>
      <c r="H30" s="102">
        <v>0.5</v>
      </c>
      <c r="I30" s="156">
        <f t="shared" ref="I30:I32" si="5">+G30</f>
        <v>13</v>
      </c>
      <c r="J30" s="451"/>
      <c r="K30" s="172" t="s">
        <v>1872</v>
      </c>
      <c r="L30" s="453"/>
      <c r="M30" s="14" t="s">
        <v>1999</v>
      </c>
      <c r="N30" s="455">
        <f t="shared" si="2"/>
        <v>270</v>
      </c>
      <c r="O30" s="193">
        <v>1173</v>
      </c>
      <c r="P30" s="454">
        <f t="shared" si="3"/>
        <v>316710</v>
      </c>
      <c r="Q30" s="89">
        <v>2</v>
      </c>
      <c r="S30" s="91">
        <f t="shared" si="4"/>
        <v>1173</v>
      </c>
      <c r="T30" s="91">
        <f t="shared" si="4"/>
        <v>316710</v>
      </c>
      <c r="U30" s="92"/>
      <c r="V30" s="92"/>
      <c r="W30" s="92"/>
      <c r="X30" s="92"/>
      <c r="Y30" s="93"/>
      <c r="Z30" s="94"/>
      <c r="AA30" s="94"/>
    </row>
    <row r="31" spans="1:28" ht="25.5" customHeight="1" x14ac:dyDescent="0.25">
      <c r="A31" s="89">
        <v>3</v>
      </c>
      <c r="B31" s="14" t="s">
        <v>2336</v>
      </c>
      <c r="C31" s="20" t="s">
        <v>60</v>
      </c>
      <c r="D31" s="98">
        <v>1.7034615793600001</v>
      </c>
      <c r="E31" s="424"/>
      <c r="F31" s="102">
        <v>0.3125</v>
      </c>
      <c r="G31" s="156">
        <v>13</v>
      </c>
      <c r="H31" s="102">
        <v>0.5</v>
      </c>
      <c r="I31" s="156">
        <f t="shared" si="5"/>
        <v>13</v>
      </c>
      <c r="J31" s="102"/>
      <c r="K31" s="172" t="s">
        <v>1872</v>
      </c>
      <c r="L31" s="102"/>
      <c r="M31" s="14" t="s">
        <v>2000</v>
      </c>
      <c r="N31" s="126">
        <f t="shared" si="2"/>
        <v>270</v>
      </c>
      <c r="O31" s="89">
        <v>1986</v>
      </c>
      <c r="P31" s="156">
        <f t="shared" si="3"/>
        <v>536220</v>
      </c>
      <c r="Q31" s="89">
        <v>2</v>
      </c>
      <c r="S31" s="91">
        <f>O31</f>
        <v>1986</v>
      </c>
      <c r="T31" s="91">
        <f>P31</f>
        <v>536220</v>
      </c>
      <c r="U31" s="92"/>
      <c r="V31" s="92"/>
      <c r="W31" s="92"/>
      <c r="X31" s="92"/>
      <c r="Y31" s="93"/>
      <c r="Z31" s="94"/>
      <c r="AA31" s="94"/>
    </row>
    <row r="32" spans="1:28" ht="25.5" customHeight="1" x14ac:dyDescent="0.25">
      <c r="A32" s="89">
        <v>4</v>
      </c>
      <c r="B32" s="14" t="s">
        <v>2337</v>
      </c>
      <c r="C32" s="20" t="s">
        <v>60</v>
      </c>
      <c r="D32" s="98">
        <v>9.3106160945454537</v>
      </c>
      <c r="E32" s="424"/>
      <c r="F32" s="102">
        <v>0.41666666666666669</v>
      </c>
      <c r="G32" s="156">
        <v>13</v>
      </c>
      <c r="H32" s="102">
        <v>0.625</v>
      </c>
      <c r="I32" s="156">
        <f t="shared" si="5"/>
        <v>13</v>
      </c>
      <c r="J32" s="102"/>
      <c r="K32" s="172" t="s">
        <v>1872</v>
      </c>
      <c r="L32" s="102"/>
      <c r="M32" s="14" t="s">
        <v>2120</v>
      </c>
      <c r="N32" s="126">
        <f t="shared" si="2"/>
        <v>300</v>
      </c>
      <c r="O32" s="89">
        <v>2285</v>
      </c>
      <c r="P32" s="156">
        <f t="shared" si="3"/>
        <v>685500</v>
      </c>
      <c r="Q32" s="89">
        <v>2</v>
      </c>
      <c r="S32" s="91">
        <f>O32</f>
        <v>2285</v>
      </c>
      <c r="T32" s="91">
        <f>P32</f>
        <v>685500</v>
      </c>
      <c r="U32" s="92"/>
      <c r="V32" s="92"/>
      <c r="W32" s="92"/>
      <c r="X32" s="92"/>
      <c r="Y32" s="93"/>
      <c r="Z32" s="94"/>
      <c r="AA32" s="94"/>
    </row>
    <row r="33" spans="1:27" ht="70.5" customHeight="1" x14ac:dyDescent="0.25">
      <c r="A33" s="89">
        <v>5</v>
      </c>
      <c r="B33" s="14" t="s">
        <v>2135</v>
      </c>
      <c r="C33" s="20" t="s">
        <v>60</v>
      </c>
      <c r="D33" s="98">
        <v>2.4482230059200001</v>
      </c>
      <c r="E33" s="424"/>
      <c r="F33" s="102">
        <v>0.3125</v>
      </c>
      <c r="G33" s="156">
        <v>13</v>
      </c>
      <c r="H33" s="102">
        <v>0.5</v>
      </c>
      <c r="I33" s="156">
        <f t="shared" ref="I33" si="6">+G33</f>
        <v>13</v>
      </c>
      <c r="J33" s="451"/>
      <c r="K33" s="172" t="s">
        <v>1872</v>
      </c>
      <c r="L33" s="453"/>
      <c r="M33" s="14" t="s">
        <v>2183</v>
      </c>
      <c r="N33" s="455">
        <f t="shared" si="2"/>
        <v>270</v>
      </c>
      <c r="O33" s="193">
        <v>0</v>
      </c>
      <c r="P33" s="454">
        <f t="shared" si="3"/>
        <v>0</v>
      </c>
      <c r="Q33" s="89">
        <v>2</v>
      </c>
      <c r="S33" s="91">
        <f t="shared" ref="S33:T33" si="7">O33</f>
        <v>0</v>
      </c>
      <c r="T33" s="91">
        <f t="shared" si="7"/>
        <v>0</v>
      </c>
      <c r="U33" s="92"/>
      <c r="V33" s="92"/>
      <c r="W33" s="92"/>
      <c r="X33" s="92"/>
      <c r="Y33" s="93"/>
      <c r="Z33" s="94"/>
      <c r="AA33" s="94"/>
    </row>
    <row r="34" spans="1:27" ht="30" customHeight="1" x14ac:dyDescent="0.25">
      <c r="A34" s="89">
        <v>6</v>
      </c>
      <c r="B34" s="14" t="s">
        <v>2209</v>
      </c>
      <c r="C34" s="20" t="s">
        <v>60</v>
      </c>
      <c r="D34" s="98">
        <v>5.0999999999999996</v>
      </c>
      <c r="E34" s="424"/>
      <c r="F34" s="102">
        <v>0.41666666666666669</v>
      </c>
      <c r="G34" s="156">
        <v>13</v>
      </c>
      <c r="H34" s="102">
        <v>0.66666666666666663</v>
      </c>
      <c r="I34" s="156">
        <f t="shared" si="1"/>
        <v>13</v>
      </c>
      <c r="J34" s="102"/>
      <c r="K34" s="172" t="s">
        <v>1872</v>
      </c>
      <c r="L34" s="102"/>
      <c r="M34" s="14" t="s">
        <v>2183</v>
      </c>
      <c r="N34" s="126">
        <f t="shared" si="2"/>
        <v>360</v>
      </c>
      <c r="O34" s="89">
        <v>0</v>
      </c>
      <c r="P34" s="156">
        <f t="shared" si="3"/>
        <v>0</v>
      </c>
      <c r="Q34" s="89">
        <v>2</v>
      </c>
      <c r="S34" s="91">
        <f t="shared" ref="S34:T40" si="8">O34</f>
        <v>0</v>
      </c>
      <c r="T34" s="91">
        <f t="shared" si="8"/>
        <v>0</v>
      </c>
      <c r="U34" s="92"/>
      <c r="V34" s="92"/>
      <c r="W34" s="92"/>
      <c r="X34" s="92"/>
      <c r="Y34" s="93"/>
      <c r="Z34" s="94"/>
      <c r="AA34" s="94"/>
    </row>
    <row r="35" spans="1:27" ht="45" x14ac:dyDescent="0.25">
      <c r="A35" s="89">
        <v>7</v>
      </c>
      <c r="B35" s="425" t="s">
        <v>2339</v>
      </c>
      <c r="C35" s="474" t="s">
        <v>60</v>
      </c>
      <c r="D35" s="98">
        <v>3.9</v>
      </c>
      <c r="E35" s="424"/>
      <c r="F35" s="102">
        <v>0.41666666666666669</v>
      </c>
      <c r="G35" s="156">
        <v>13</v>
      </c>
      <c r="H35" s="102">
        <v>0.66666666666666663</v>
      </c>
      <c r="I35" s="156">
        <f t="shared" ref="I35" si="9">+G35</f>
        <v>13</v>
      </c>
      <c r="J35" s="102"/>
      <c r="K35" s="172" t="s">
        <v>1872</v>
      </c>
      <c r="L35" s="102"/>
      <c r="M35" s="425" t="s">
        <v>2210</v>
      </c>
      <c r="N35" s="126">
        <f t="shared" si="2"/>
        <v>360</v>
      </c>
      <c r="O35" s="89">
        <v>2512</v>
      </c>
      <c r="P35" s="156">
        <f t="shared" si="3"/>
        <v>904320</v>
      </c>
      <c r="Q35" s="89">
        <v>2</v>
      </c>
      <c r="S35" s="91">
        <f t="shared" si="8"/>
        <v>2512</v>
      </c>
      <c r="T35" s="91">
        <f t="shared" si="8"/>
        <v>904320</v>
      </c>
      <c r="U35" s="92"/>
      <c r="V35" s="92"/>
      <c r="W35" s="92"/>
      <c r="X35" s="92"/>
      <c r="Y35" s="93"/>
      <c r="Z35" s="94"/>
      <c r="AA35" s="94"/>
    </row>
    <row r="36" spans="1:27" ht="120" x14ac:dyDescent="0.25">
      <c r="A36" s="89">
        <v>8</v>
      </c>
      <c r="B36" s="14" t="s">
        <v>2338</v>
      </c>
      <c r="C36" s="20" t="s">
        <v>2244</v>
      </c>
      <c r="D36" s="98">
        <v>7.9783981440740757</v>
      </c>
      <c r="E36" s="424"/>
      <c r="F36" s="102">
        <v>0.3125</v>
      </c>
      <c r="G36" s="156">
        <v>13</v>
      </c>
      <c r="H36" s="102">
        <v>0.66666666666666663</v>
      </c>
      <c r="I36" s="156">
        <f t="shared" si="1"/>
        <v>13</v>
      </c>
      <c r="J36" s="102"/>
      <c r="K36" s="172" t="s">
        <v>1872</v>
      </c>
      <c r="L36" s="102"/>
      <c r="M36" s="14" t="s">
        <v>2027</v>
      </c>
      <c r="N36" s="126">
        <f t="shared" si="2"/>
        <v>510</v>
      </c>
      <c r="O36" s="89">
        <v>14253</v>
      </c>
      <c r="P36" s="156">
        <f t="shared" si="3"/>
        <v>7269030</v>
      </c>
      <c r="Q36" s="89">
        <v>2</v>
      </c>
      <c r="S36" s="91">
        <f t="shared" si="8"/>
        <v>14253</v>
      </c>
      <c r="T36" s="91">
        <f t="shared" si="8"/>
        <v>7269030</v>
      </c>
      <c r="U36" s="92"/>
      <c r="V36" s="92"/>
      <c r="W36" s="92"/>
      <c r="X36" s="92"/>
      <c r="Y36" s="93"/>
      <c r="Z36" s="94"/>
      <c r="AA36" s="94"/>
    </row>
    <row r="37" spans="1:27" ht="34.5" customHeight="1" x14ac:dyDescent="0.25">
      <c r="A37" s="89">
        <v>9</v>
      </c>
      <c r="B37" s="14" t="s">
        <v>2340</v>
      </c>
      <c r="C37" s="20" t="s">
        <v>2023</v>
      </c>
      <c r="D37" s="98">
        <v>12.429947101333333</v>
      </c>
      <c r="E37" s="424"/>
      <c r="F37" s="102">
        <v>0.3125</v>
      </c>
      <c r="G37" s="156">
        <v>13</v>
      </c>
      <c r="H37" s="102">
        <v>0.66666666666666663</v>
      </c>
      <c r="I37" s="156">
        <f t="shared" si="1"/>
        <v>13</v>
      </c>
      <c r="J37" s="102"/>
      <c r="K37" s="172" t="s">
        <v>1872</v>
      </c>
      <c r="L37" s="102"/>
      <c r="M37" s="14" t="s">
        <v>2001</v>
      </c>
      <c r="N37" s="126">
        <f t="shared" si="2"/>
        <v>510</v>
      </c>
      <c r="O37" s="89">
        <v>12799</v>
      </c>
      <c r="P37" s="156">
        <f t="shared" si="3"/>
        <v>6527490</v>
      </c>
      <c r="Q37" s="89">
        <v>2</v>
      </c>
      <c r="S37" s="91">
        <f t="shared" si="8"/>
        <v>12799</v>
      </c>
      <c r="T37" s="91">
        <f t="shared" si="8"/>
        <v>6527490</v>
      </c>
      <c r="U37" s="92"/>
      <c r="V37" s="92"/>
      <c r="W37" s="92"/>
      <c r="X37" s="92"/>
      <c r="Y37" s="93"/>
      <c r="Z37" s="94"/>
      <c r="AA37" s="94"/>
    </row>
    <row r="38" spans="1:27" ht="34.5" customHeight="1" x14ac:dyDescent="0.25">
      <c r="A38" s="89">
        <v>10</v>
      </c>
      <c r="B38" s="14" t="s">
        <v>2341</v>
      </c>
      <c r="C38" s="20" t="s">
        <v>1</v>
      </c>
      <c r="D38" s="98">
        <v>2.4809788756078426</v>
      </c>
      <c r="E38" s="424"/>
      <c r="F38" s="102">
        <v>0.3125</v>
      </c>
      <c r="G38" s="156">
        <v>13</v>
      </c>
      <c r="H38" s="102">
        <v>0.66666666666666663</v>
      </c>
      <c r="I38" s="156">
        <f t="shared" si="1"/>
        <v>13</v>
      </c>
      <c r="J38" s="102"/>
      <c r="K38" s="172" t="s">
        <v>1872</v>
      </c>
      <c r="L38" s="102"/>
      <c r="M38" s="14" t="s">
        <v>2003</v>
      </c>
      <c r="N38" s="126">
        <f t="shared" si="2"/>
        <v>510</v>
      </c>
      <c r="O38" s="89">
        <v>4381</v>
      </c>
      <c r="P38" s="156">
        <f t="shared" si="3"/>
        <v>2234310</v>
      </c>
      <c r="Q38" s="89">
        <v>2</v>
      </c>
      <c r="R38" s="507"/>
      <c r="S38" s="91">
        <f t="shared" si="8"/>
        <v>4381</v>
      </c>
      <c r="T38" s="91">
        <f t="shared" si="8"/>
        <v>2234310</v>
      </c>
      <c r="U38" s="92"/>
      <c r="V38" s="92"/>
      <c r="W38" s="92"/>
      <c r="X38" s="92"/>
      <c r="Y38" s="93"/>
      <c r="Z38" s="94"/>
      <c r="AA38" s="94"/>
    </row>
    <row r="39" spans="1:27" ht="34.5" customHeight="1" x14ac:dyDescent="0.25">
      <c r="A39" s="89">
        <v>11</v>
      </c>
      <c r="B39" s="14" t="s">
        <v>2342</v>
      </c>
      <c r="C39" s="20" t="s">
        <v>1</v>
      </c>
      <c r="D39" s="98">
        <v>1.0179300155789472</v>
      </c>
      <c r="E39" s="424"/>
      <c r="F39" s="102">
        <v>0.3125</v>
      </c>
      <c r="G39" s="156">
        <v>13</v>
      </c>
      <c r="H39" s="102">
        <v>0.99930555555555556</v>
      </c>
      <c r="I39" s="156">
        <f t="shared" si="1"/>
        <v>13</v>
      </c>
      <c r="J39" s="102"/>
      <c r="K39" s="172" t="s">
        <v>1872</v>
      </c>
      <c r="L39" s="102"/>
      <c r="M39" s="14" t="s">
        <v>1993</v>
      </c>
      <c r="N39" s="126">
        <f t="shared" si="2"/>
        <v>989</v>
      </c>
      <c r="O39" s="89">
        <v>1289</v>
      </c>
      <c r="P39" s="156">
        <f t="shared" si="3"/>
        <v>1274821</v>
      </c>
      <c r="Q39" s="89">
        <v>2</v>
      </c>
      <c r="S39" s="91">
        <f t="shared" si="8"/>
        <v>1289</v>
      </c>
      <c r="T39" s="91">
        <f t="shared" si="8"/>
        <v>1274821</v>
      </c>
      <c r="U39" s="92"/>
      <c r="V39" s="92"/>
      <c r="W39" s="92"/>
      <c r="X39" s="92"/>
      <c r="Y39" s="93"/>
      <c r="Z39" s="94"/>
      <c r="AA39" s="94"/>
    </row>
    <row r="40" spans="1:27" ht="34.5" customHeight="1" x14ac:dyDescent="0.25">
      <c r="A40" s="89">
        <v>12</v>
      </c>
      <c r="B40" s="14" t="s">
        <v>2343</v>
      </c>
      <c r="C40" s="20" t="s">
        <v>1</v>
      </c>
      <c r="D40" s="98">
        <v>2.6582022096470586</v>
      </c>
      <c r="E40" s="424"/>
      <c r="F40" s="102">
        <v>0.3125</v>
      </c>
      <c r="G40" s="156">
        <v>13</v>
      </c>
      <c r="H40" s="102">
        <v>0.99930555555555556</v>
      </c>
      <c r="I40" s="156">
        <f t="shared" si="1"/>
        <v>13</v>
      </c>
      <c r="J40" s="102"/>
      <c r="K40" s="172" t="s">
        <v>1872</v>
      </c>
      <c r="L40" s="102"/>
      <c r="M40" s="14" t="s">
        <v>2002</v>
      </c>
      <c r="N40" s="126">
        <f t="shared" si="2"/>
        <v>989</v>
      </c>
      <c r="O40" s="89">
        <v>3105</v>
      </c>
      <c r="P40" s="156">
        <f t="shared" si="3"/>
        <v>3070845</v>
      </c>
      <c r="Q40" s="89">
        <v>2</v>
      </c>
      <c r="S40" s="91">
        <f t="shared" si="8"/>
        <v>3105</v>
      </c>
      <c r="T40" s="91">
        <f t="shared" si="8"/>
        <v>3070845</v>
      </c>
      <c r="U40" s="92"/>
      <c r="V40" s="92"/>
      <c r="W40" s="92"/>
      <c r="X40" s="92"/>
      <c r="Y40" s="93"/>
      <c r="Z40" s="94"/>
      <c r="AA40" s="94"/>
    </row>
    <row r="41" spans="1:27" ht="34.5" customHeight="1" x14ac:dyDescent="0.25">
      <c r="A41" s="89">
        <v>13</v>
      </c>
      <c r="B41" s="14" t="s">
        <v>2344</v>
      </c>
      <c r="C41" s="20" t="s">
        <v>1</v>
      </c>
      <c r="D41" s="98">
        <v>2.5837584706666665</v>
      </c>
      <c r="E41" s="424"/>
      <c r="F41" s="102">
        <v>0.3125</v>
      </c>
      <c r="G41" s="156">
        <v>13</v>
      </c>
      <c r="H41" s="102">
        <v>0.5</v>
      </c>
      <c r="I41" s="156">
        <f t="shared" si="1"/>
        <v>13</v>
      </c>
      <c r="J41" s="451"/>
      <c r="K41" s="172" t="s">
        <v>1872</v>
      </c>
      <c r="L41" s="453"/>
      <c r="M41" s="14" t="s">
        <v>2011</v>
      </c>
      <c r="N41" s="455">
        <f t="shared" si="2"/>
        <v>270</v>
      </c>
      <c r="O41" s="193">
        <v>4020</v>
      </c>
      <c r="P41" s="454">
        <f t="shared" si="3"/>
        <v>1085400</v>
      </c>
      <c r="Q41" s="89">
        <v>2</v>
      </c>
      <c r="S41" s="91">
        <f t="shared" ref="S41:T41" si="10">O41</f>
        <v>4020</v>
      </c>
      <c r="T41" s="91">
        <f t="shared" si="10"/>
        <v>1085400</v>
      </c>
      <c r="U41" s="92"/>
      <c r="V41" s="92"/>
      <c r="W41" s="92"/>
      <c r="X41" s="92"/>
      <c r="Y41" s="93"/>
      <c r="Z41" s="94"/>
      <c r="AA41" s="94"/>
    </row>
    <row r="42" spans="1:27" ht="34.5" customHeight="1" x14ac:dyDescent="0.25">
      <c r="A42" s="89">
        <v>14</v>
      </c>
      <c r="B42" s="14" t="s">
        <v>2345</v>
      </c>
      <c r="C42" s="20" t="s">
        <v>1</v>
      </c>
      <c r="D42" s="98">
        <v>2.3853535352982456</v>
      </c>
      <c r="E42" s="424"/>
      <c r="F42" s="102">
        <v>0.29166666666666669</v>
      </c>
      <c r="G42" s="156">
        <v>13</v>
      </c>
      <c r="H42" s="102">
        <v>0.66666666666666663</v>
      </c>
      <c r="I42" s="156">
        <f t="shared" si="1"/>
        <v>13</v>
      </c>
      <c r="J42" s="102"/>
      <c r="K42" s="172" t="s">
        <v>1872</v>
      </c>
      <c r="L42" s="102"/>
      <c r="M42" s="14" t="s">
        <v>2035</v>
      </c>
      <c r="N42" s="126">
        <f t="shared" si="2"/>
        <v>540</v>
      </c>
      <c r="O42" s="89">
        <v>2650</v>
      </c>
      <c r="P42" s="156">
        <f t="shared" si="3"/>
        <v>1431000</v>
      </c>
      <c r="Q42" s="89">
        <v>2</v>
      </c>
      <c r="S42" s="91">
        <f t="shared" ref="S42:S65" si="11">O42</f>
        <v>2650</v>
      </c>
      <c r="T42" s="91">
        <f t="shared" ref="T42:T65" si="12">P42</f>
        <v>1431000</v>
      </c>
      <c r="U42" s="92"/>
      <c r="V42" s="92"/>
      <c r="W42" s="92"/>
      <c r="X42" s="92"/>
      <c r="Y42" s="93"/>
      <c r="Z42" s="94"/>
      <c r="AA42" s="94"/>
    </row>
    <row r="43" spans="1:27" ht="34.5" customHeight="1" x14ac:dyDescent="0.25">
      <c r="A43" s="89">
        <v>15</v>
      </c>
      <c r="B43" s="14" t="s">
        <v>2346</v>
      </c>
      <c r="C43" s="20" t="s">
        <v>2024</v>
      </c>
      <c r="D43" s="98">
        <v>4.7281214374117653</v>
      </c>
      <c r="E43" s="424"/>
      <c r="F43" s="102">
        <v>0.29166666666666669</v>
      </c>
      <c r="G43" s="156">
        <v>13</v>
      </c>
      <c r="H43" s="102">
        <v>0.66666666666666663</v>
      </c>
      <c r="I43" s="156">
        <f t="shared" si="1"/>
        <v>13</v>
      </c>
      <c r="J43" s="102"/>
      <c r="K43" s="172" t="s">
        <v>1872</v>
      </c>
      <c r="L43" s="102"/>
      <c r="M43" s="14" t="s">
        <v>2013</v>
      </c>
      <c r="N43" s="126">
        <f t="shared" si="2"/>
        <v>540</v>
      </c>
      <c r="O43" s="89">
        <v>7753</v>
      </c>
      <c r="P43" s="156">
        <f t="shared" si="3"/>
        <v>4186620</v>
      </c>
      <c r="Q43" s="89">
        <v>2</v>
      </c>
      <c r="S43" s="91">
        <f t="shared" si="11"/>
        <v>7753</v>
      </c>
      <c r="T43" s="91">
        <f t="shared" si="12"/>
        <v>4186620</v>
      </c>
      <c r="U43" s="92"/>
      <c r="V43" s="92"/>
      <c r="W43" s="92"/>
      <c r="X43" s="92"/>
      <c r="Y43" s="93"/>
      <c r="Z43" s="94"/>
      <c r="AA43" s="94"/>
    </row>
    <row r="44" spans="1:27" ht="34.5" customHeight="1" x14ac:dyDescent="0.25">
      <c r="A44" s="89">
        <v>16</v>
      </c>
      <c r="B44" s="14" t="s">
        <v>2347</v>
      </c>
      <c r="C44" s="20" t="s">
        <v>2025</v>
      </c>
      <c r="D44" s="98">
        <v>9.5147133163294093</v>
      </c>
      <c r="E44" s="424"/>
      <c r="F44" s="102">
        <v>0.29166666666666669</v>
      </c>
      <c r="G44" s="156">
        <v>13</v>
      </c>
      <c r="H44" s="102">
        <v>0.66666666666666663</v>
      </c>
      <c r="I44" s="156">
        <f t="shared" si="1"/>
        <v>13</v>
      </c>
      <c r="J44" s="102"/>
      <c r="K44" s="172" t="s">
        <v>1872</v>
      </c>
      <c r="L44" s="102"/>
      <c r="M44" s="14" t="s">
        <v>2015</v>
      </c>
      <c r="N44" s="126">
        <f t="shared" si="2"/>
        <v>540</v>
      </c>
      <c r="O44" s="89">
        <v>10483</v>
      </c>
      <c r="P44" s="156">
        <f t="shared" si="3"/>
        <v>5660820</v>
      </c>
      <c r="Q44" s="89">
        <v>2</v>
      </c>
      <c r="S44" s="91">
        <f t="shared" si="11"/>
        <v>10483</v>
      </c>
      <c r="T44" s="91">
        <f t="shared" si="12"/>
        <v>5660820</v>
      </c>
      <c r="U44" s="92"/>
      <c r="V44" s="92"/>
      <c r="W44" s="92"/>
      <c r="X44" s="92"/>
      <c r="Y44" s="93"/>
      <c r="Z44" s="94"/>
      <c r="AA44" s="94"/>
    </row>
    <row r="45" spans="1:27" ht="34.5" customHeight="1" x14ac:dyDescent="0.25">
      <c r="A45" s="89">
        <v>17</v>
      </c>
      <c r="B45" s="14" t="s">
        <v>2348</v>
      </c>
      <c r="C45" s="20" t="s">
        <v>2245</v>
      </c>
      <c r="D45" s="98">
        <v>4.9491938225925933</v>
      </c>
      <c r="E45" s="424"/>
      <c r="F45" s="102">
        <v>0.29166666666666669</v>
      </c>
      <c r="G45" s="156">
        <v>13</v>
      </c>
      <c r="H45" s="102">
        <v>0.66666666666666663</v>
      </c>
      <c r="I45" s="156">
        <f t="shared" si="1"/>
        <v>13</v>
      </c>
      <c r="J45" s="102"/>
      <c r="K45" s="172" t="s">
        <v>1872</v>
      </c>
      <c r="L45" s="102"/>
      <c r="M45" s="14" t="s">
        <v>2004</v>
      </c>
      <c r="N45" s="126">
        <f t="shared" si="2"/>
        <v>540</v>
      </c>
      <c r="O45" s="89">
        <v>2150</v>
      </c>
      <c r="P45" s="156">
        <f t="shared" si="3"/>
        <v>1161000</v>
      </c>
      <c r="Q45" s="89">
        <v>2</v>
      </c>
      <c r="S45" s="91">
        <f t="shared" si="11"/>
        <v>2150</v>
      </c>
      <c r="T45" s="91">
        <f t="shared" si="12"/>
        <v>1161000</v>
      </c>
      <c r="U45" s="92"/>
      <c r="V45" s="92"/>
      <c r="W45" s="92"/>
      <c r="X45" s="92"/>
      <c r="Y45" s="93"/>
      <c r="Z45" s="94"/>
      <c r="AA45" s="94"/>
    </row>
    <row r="46" spans="1:27" ht="34.5" customHeight="1" x14ac:dyDescent="0.25">
      <c r="A46" s="89">
        <v>18</v>
      </c>
      <c r="B46" s="14" t="s">
        <v>2349</v>
      </c>
      <c r="C46" s="20" t="s">
        <v>59</v>
      </c>
      <c r="D46" s="98">
        <v>1.0839802199215682</v>
      </c>
      <c r="E46" s="424"/>
      <c r="F46" s="102">
        <v>0.29166666666666669</v>
      </c>
      <c r="G46" s="156">
        <v>13</v>
      </c>
      <c r="H46" s="102">
        <v>0.66666666666666663</v>
      </c>
      <c r="I46" s="156">
        <f t="shared" si="1"/>
        <v>13</v>
      </c>
      <c r="J46" s="102"/>
      <c r="K46" s="172" t="s">
        <v>1872</v>
      </c>
      <c r="L46" s="102"/>
      <c r="M46" s="14" t="s">
        <v>2006</v>
      </c>
      <c r="N46" s="126">
        <f t="shared" si="2"/>
        <v>540</v>
      </c>
      <c r="O46" s="89">
        <v>1272</v>
      </c>
      <c r="P46" s="156">
        <f t="shared" si="3"/>
        <v>686880</v>
      </c>
      <c r="Q46" s="89">
        <v>2</v>
      </c>
      <c r="S46" s="91">
        <f t="shared" si="11"/>
        <v>1272</v>
      </c>
      <c r="T46" s="91">
        <f t="shared" si="12"/>
        <v>686880</v>
      </c>
      <c r="U46" s="92"/>
      <c r="V46" s="92"/>
      <c r="W46" s="92"/>
      <c r="X46" s="92"/>
      <c r="Y46" s="93"/>
      <c r="Z46" s="94"/>
      <c r="AA46" s="94"/>
    </row>
    <row r="47" spans="1:27" ht="34.5" customHeight="1" x14ac:dyDescent="0.25">
      <c r="A47" s="89">
        <v>19</v>
      </c>
      <c r="B47" s="14" t="s">
        <v>2350</v>
      </c>
      <c r="C47" s="20" t="s">
        <v>2246</v>
      </c>
      <c r="D47" s="98">
        <v>2.5748993896470584</v>
      </c>
      <c r="E47" s="424"/>
      <c r="F47" s="102">
        <v>0.29166666666666669</v>
      </c>
      <c r="G47" s="156">
        <v>13</v>
      </c>
      <c r="H47" s="102">
        <v>0.66666666666666663</v>
      </c>
      <c r="I47" s="156">
        <f t="shared" si="1"/>
        <v>13</v>
      </c>
      <c r="J47" s="102"/>
      <c r="K47" s="172" t="s">
        <v>1872</v>
      </c>
      <c r="L47" s="102"/>
      <c r="M47" s="14" t="s">
        <v>2007</v>
      </c>
      <c r="N47" s="126">
        <f t="shared" si="2"/>
        <v>540</v>
      </c>
      <c r="O47" s="89">
        <v>1576</v>
      </c>
      <c r="P47" s="156">
        <f t="shared" si="3"/>
        <v>851040</v>
      </c>
      <c r="Q47" s="89">
        <v>2</v>
      </c>
      <c r="S47" s="91">
        <f t="shared" si="11"/>
        <v>1576</v>
      </c>
      <c r="T47" s="91">
        <f t="shared" si="12"/>
        <v>851040</v>
      </c>
      <c r="U47" s="92"/>
      <c r="V47" s="92"/>
      <c r="W47" s="92"/>
      <c r="X47" s="92"/>
      <c r="Y47" s="93"/>
      <c r="Z47" s="94"/>
      <c r="AA47" s="94"/>
    </row>
    <row r="48" spans="1:27" ht="45" x14ac:dyDescent="0.25">
      <c r="A48" s="89">
        <v>20</v>
      </c>
      <c r="B48" s="14" t="s">
        <v>2351</v>
      </c>
      <c r="C48" s="20" t="s">
        <v>2247</v>
      </c>
      <c r="D48" s="98">
        <v>8.2706980311578935</v>
      </c>
      <c r="E48" s="424"/>
      <c r="F48" s="102">
        <v>0.29166666666666669</v>
      </c>
      <c r="G48" s="156">
        <v>13</v>
      </c>
      <c r="H48" s="102">
        <v>0.66666666666666663</v>
      </c>
      <c r="I48" s="156">
        <f t="shared" si="1"/>
        <v>13</v>
      </c>
      <c r="J48" s="102"/>
      <c r="K48" s="172" t="s">
        <v>1872</v>
      </c>
      <c r="L48" s="102"/>
      <c r="M48" s="14" t="s">
        <v>2028</v>
      </c>
      <c r="N48" s="126">
        <f t="shared" si="2"/>
        <v>540</v>
      </c>
      <c r="O48" s="89">
        <v>5218</v>
      </c>
      <c r="P48" s="156">
        <f t="shared" si="3"/>
        <v>2817720</v>
      </c>
      <c r="Q48" s="89">
        <v>2</v>
      </c>
      <c r="S48" s="91">
        <f t="shared" si="11"/>
        <v>5218</v>
      </c>
      <c r="T48" s="91">
        <f t="shared" si="12"/>
        <v>2817720</v>
      </c>
      <c r="U48" s="92"/>
      <c r="V48" s="92"/>
      <c r="W48" s="92"/>
      <c r="X48" s="92"/>
      <c r="Y48" s="93"/>
      <c r="Z48" s="94"/>
      <c r="AA48" s="94"/>
    </row>
    <row r="49" spans="1:27" ht="30" customHeight="1" x14ac:dyDescent="0.25">
      <c r="A49" s="89">
        <v>21</v>
      </c>
      <c r="B49" s="425" t="s">
        <v>2329</v>
      </c>
      <c r="C49" s="474" t="s">
        <v>59</v>
      </c>
      <c r="D49" s="463">
        <v>2.5</v>
      </c>
      <c r="E49" s="424"/>
      <c r="F49" s="102">
        <v>0.29166666666666669</v>
      </c>
      <c r="G49" s="156">
        <v>13</v>
      </c>
      <c r="H49" s="102">
        <v>0.66666666666666663</v>
      </c>
      <c r="I49" s="156">
        <f t="shared" si="1"/>
        <v>13</v>
      </c>
      <c r="J49" s="102"/>
      <c r="K49" s="172" t="s">
        <v>1872</v>
      </c>
      <c r="L49" s="102"/>
      <c r="M49" s="14" t="s">
        <v>2330</v>
      </c>
      <c r="N49" s="126">
        <f t="shared" si="2"/>
        <v>540</v>
      </c>
      <c r="O49" s="89">
        <v>5369</v>
      </c>
      <c r="P49" s="156">
        <f t="shared" si="3"/>
        <v>2899260</v>
      </c>
      <c r="Q49" s="89">
        <v>2</v>
      </c>
      <c r="S49" s="91">
        <f t="shared" si="11"/>
        <v>5369</v>
      </c>
      <c r="T49" s="91">
        <f t="shared" si="12"/>
        <v>2899260</v>
      </c>
      <c r="U49" s="92"/>
      <c r="V49" s="92"/>
      <c r="W49" s="92"/>
      <c r="X49" s="92"/>
      <c r="Y49" s="93"/>
      <c r="Z49" s="94"/>
      <c r="AA49" s="94"/>
    </row>
    <row r="50" spans="1:27" ht="60" x14ac:dyDescent="0.25">
      <c r="A50" s="89">
        <v>22</v>
      </c>
      <c r="B50" s="14" t="s">
        <v>2352</v>
      </c>
      <c r="C50" s="20" t="s">
        <v>2248</v>
      </c>
      <c r="D50" s="98">
        <v>11.698567966807017</v>
      </c>
      <c r="E50" s="424"/>
      <c r="F50" s="102">
        <v>0.29166666666666669</v>
      </c>
      <c r="G50" s="156">
        <v>13</v>
      </c>
      <c r="H50" s="102">
        <v>0.66666666666666663</v>
      </c>
      <c r="I50" s="156">
        <f t="shared" si="1"/>
        <v>13</v>
      </c>
      <c r="J50" s="102"/>
      <c r="K50" s="172" t="s">
        <v>1872</v>
      </c>
      <c r="L50" s="102"/>
      <c r="M50" s="14" t="s">
        <v>2036</v>
      </c>
      <c r="N50" s="126">
        <f t="shared" si="2"/>
        <v>540</v>
      </c>
      <c r="O50" s="89">
        <v>11762</v>
      </c>
      <c r="P50" s="156">
        <f t="shared" si="3"/>
        <v>6351480</v>
      </c>
      <c r="Q50" s="89">
        <v>2</v>
      </c>
      <c r="S50" s="91">
        <f t="shared" si="11"/>
        <v>11762</v>
      </c>
      <c r="T50" s="91">
        <f t="shared" si="12"/>
        <v>6351480</v>
      </c>
      <c r="U50" s="92"/>
      <c r="V50" s="92"/>
      <c r="W50" s="92"/>
      <c r="X50" s="92"/>
      <c r="Y50" s="93"/>
      <c r="Z50" s="94"/>
      <c r="AA50" s="94"/>
    </row>
    <row r="51" spans="1:27" ht="30" customHeight="1" x14ac:dyDescent="0.25">
      <c r="A51" s="89">
        <v>23</v>
      </c>
      <c r="B51" s="14" t="s">
        <v>2353</v>
      </c>
      <c r="C51" s="20" t="s">
        <v>64</v>
      </c>
      <c r="D51" s="98">
        <v>2.3308162893052629</v>
      </c>
      <c r="E51" s="424"/>
      <c r="F51" s="102">
        <v>0.29166666666666669</v>
      </c>
      <c r="G51" s="156">
        <v>13</v>
      </c>
      <c r="H51" s="102">
        <v>0.66666666666666663</v>
      </c>
      <c r="I51" s="156">
        <f t="shared" ref="I51:I56" si="13">+G51</f>
        <v>13</v>
      </c>
      <c r="J51" s="102"/>
      <c r="K51" s="172" t="s">
        <v>1872</v>
      </c>
      <c r="L51" s="102"/>
      <c r="M51" s="14" t="s">
        <v>2037</v>
      </c>
      <c r="N51" s="126">
        <f t="shared" ref="N51:N56" si="14">VALUE(DAY(I51)*24*60+VALUE(HOUR(H51)*60+MINUTE(H51)))-SUM(VALUE(DAY(G51)*24*60+VALUE(HOUR(F51)*60+MINUTE(F51))))</f>
        <v>540</v>
      </c>
      <c r="O51" s="89">
        <v>4363</v>
      </c>
      <c r="P51" s="156">
        <f t="shared" ref="P51:P56" si="15">O51*N51</f>
        <v>2356020</v>
      </c>
      <c r="Q51" s="89">
        <v>2</v>
      </c>
      <c r="S51" s="91">
        <f t="shared" si="11"/>
        <v>4363</v>
      </c>
      <c r="T51" s="91">
        <f t="shared" si="12"/>
        <v>2356020</v>
      </c>
      <c r="U51" s="92"/>
      <c r="V51" s="92"/>
      <c r="W51" s="92"/>
      <c r="X51" s="92"/>
      <c r="Y51" s="93"/>
      <c r="Z51" s="94"/>
      <c r="AA51" s="94"/>
    </row>
    <row r="52" spans="1:27" ht="30" customHeight="1" x14ac:dyDescent="0.25">
      <c r="A52" s="89">
        <v>24</v>
      </c>
      <c r="B52" s="14" t="s">
        <v>2354</v>
      </c>
      <c r="C52" s="20" t="s">
        <v>64</v>
      </c>
      <c r="D52" s="98">
        <v>7.6648066506947359</v>
      </c>
      <c r="E52" s="424"/>
      <c r="F52" s="102">
        <v>0.29166666666666669</v>
      </c>
      <c r="G52" s="156">
        <v>13</v>
      </c>
      <c r="H52" s="102">
        <v>0.66666666666666663</v>
      </c>
      <c r="I52" s="156">
        <f t="shared" si="13"/>
        <v>13</v>
      </c>
      <c r="J52" s="102"/>
      <c r="K52" s="172" t="s">
        <v>1872</v>
      </c>
      <c r="L52" s="102"/>
      <c r="M52" s="14" t="s">
        <v>2038</v>
      </c>
      <c r="N52" s="126">
        <f t="shared" si="14"/>
        <v>540</v>
      </c>
      <c r="O52" s="89">
        <v>6792</v>
      </c>
      <c r="P52" s="156">
        <f t="shared" si="15"/>
        <v>3667680</v>
      </c>
      <c r="Q52" s="89">
        <v>2</v>
      </c>
      <c r="S52" s="91">
        <f t="shared" si="11"/>
        <v>6792</v>
      </c>
      <c r="T52" s="91">
        <f t="shared" si="12"/>
        <v>3667680</v>
      </c>
      <c r="U52" s="92"/>
      <c r="V52" s="92"/>
      <c r="W52" s="92"/>
      <c r="X52" s="92"/>
      <c r="Y52" s="93"/>
      <c r="Z52" s="94"/>
      <c r="AA52" s="94"/>
    </row>
    <row r="53" spans="1:27" ht="30" customHeight="1" x14ac:dyDescent="0.25">
      <c r="A53" s="89">
        <v>25</v>
      </c>
      <c r="B53" s="14" t="s">
        <v>2355</v>
      </c>
      <c r="C53" s="20" t="s">
        <v>2249</v>
      </c>
      <c r="D53" s="98">
        <v>2.3296000541176469</v>
      </c>
      <c r="E53" s="424"/>
      <c r="F53" s="102">
        <v>0.29166666666666669</v>
      </c>
      <c r="G53" s="156">
        <v>13</v>
      </c>
      <c r="H53" s="102">
        <v>0.66666666666666663</v>
      </c>
      <c r="I53" s="156">
        <f t="shared" si="13"/>
        <v>13</v>
      </c>
      <c r="J53" s="102"/>
      <c r="K53" s="172" t="s">
        <v>1872</v>
      </c>
      <c r="L53" s="102"/>
      <c r="M53" s="14" t="s">
        <v>2009</v>
      </c>
      <c r="N53" s="126">
        <f t="shared" si="14"/>
        <v>540</v>
      </c>
      <c r="O53" s="89">
        <v>3025</v>
      </c>
      <c r="P53" s="156">
        <f t="shared" si="15"/>
        <v>1633500</v>
      </c>
      <c r="Q53" s="89">
        <v>2</v>
      </c>
      <c r="S53" s="91">
        <f t="shared" si="11"/>
        <v>3025</v>
      </c>
      <c r="T53" s="91">
        <f t="shared" si="12"/>
        <v>1633500</v>
      </c>
      <c r="U53" s="92"/>
      <c r="V53" s="92"/>
      <c r="W53" s="92"/>
      <c r="X53" s="92"/>
      <c r="Y53" s="93"/>
      <c r="Z53" s="94"/>
      <c r="AA53" s="94"/>
    </row>
    <row r="54" spans="1:27" ht="30" customHeight="1" x14ac:dyDescent="0.25">
      <c r="A54" s="89">
        <v>26</v>
      </c>
      <c r="B54" s="14" t="s">
        <v>2356</v>
      </c>
      <c r="C54" s="20" t="s">
        <v>28</v>
      </c>
      <c r="D54" s="98">
        <v>6.9912553849824581</v>
      </c>
      <c r="E54" s="424"/>
      <c r="F54" s="102">
        <v>0.29166666666666669</v>
      </c>
      <c r="G54" s="156">
        <v>13</v>
      </c>
      <c r="H54" s="102">
        <v>0.66666666666666663</v>
      </c>
      <c r="I54" s="156">
        <f t="shared" si="13"/>
        <v>13</v>
      </c>
      <c r="J54" s="102"/>
      <c r="K54" s="172" t="s">
        <v>1872</v>
      </c>
      <c r="L54" s="102"/>
      <c r="M54" s="14" t="s">
        <v>2030</v>
      </c>
      <c r="N54" s="126">
        <f t="shared" si="14"/>
        <v>540</v>
      </c>
      <c r="O54" s="89">
        <v>13850</v>
      </c>
      <c r="P54" s="156">
        <f t="shared" si="15"/>
        <v>7479000</v>
      </c>
      <c r="Q54" s="89">
        <v>2</v>
      </c>
      <c r="S54" s="91">
        <f t="shared" si="11"/>
        <v>13850</v>
      </c>
      <c r="T54" s="91">
        <f t="shared" si="12"/>
        <v>7479000</v>
      </c>
      <c r="U54" s="92"/>
      <c r="V54" s="92"/>
      <c r="W54" s="92"/>
      <c r="X54" s="92"/>
      <c r="Y54" s="93"/>
      <c r="Z54" s="94"/>
      <c r="AA54" s="94"/>
    </row>
    <row r="55" spans="1:27" ht="30" customHeight="1" x14ac:dyDescent="0.25">
      <c r="A55" s="89">
        <v>27</v>
      </c>
      <c r="B55" s="14" t="s">
        <v>2357</v>
      </c>
      <c r="C55" s="20" t="s">
        <v>28</v>
      </c>
      <c r="D55" s="98">
        <v>0.75835198533333326</v>
      </c>
      <c r="E55" s="424"/>
      <c r="F55" s="102">
        <v>0.29166666666666669</v>
      </c>
      <c r="G55" s="156">
        <v>13</v>
      </c>
      <c r="H55" s="102">
        <v>0.66666666666666663</v>
      </c>
      <c r="I55" s="156">
        <f t="shared" si="13"/>
        <v>13</v>
      </c>
      <c r="J55" s="102"/>
      <c r="K55" s="172" t="s">
        <v>1872</v>
      </c>
      <c r="L55" s="102"/>
      <c r="M55" s="14" t="s">
        <v>2031</v>
      </c>
      <c r="N55" s="126">
        <f t="shared" si="14"/>
        <v>540</v>
      </c>
      <c r="O55" s="89">
        <v>706</v>
      </c>
      <c r="P55" s="156">
        <f t="shared" si="15"/>
        <v>381240</v>
      </c>
      <c r="Q55" s="89">
        <v>2</v>
      </c>
      <c r="S55" s="91">
        <f t="shared" si="11"/>
        <v>706</v>
      </c>
      <c r="T55" s="91">
        <f t="shared" si="12"/>
        <v>381240</v>
      </c>
      <c r="U55" s="92"/>
      <c r="V55" s="92"/>
      <c r="W55" s="92"/>
      <c r="X55" s="92"/>
      <c r="Y55" s="93"/>
      <c r="Z55" s="94"/>
      <c r="AA55" s="94"/>
    </row>
    <row r="56" spans="1:27" ht="30" customHeight="1" x14ac:dyDescent="0.25">
      <c r="A56" s="89">
        <v>28</v>
      </c>
      <c r="B56" s="14" t="s">
        <v>2358</v>
      </c>
      <c r="C56" s="20" t="s">
        <v>28</v>
      </c>
      <c r="D56" s="98">
        <v>13.681360665754386</v>
      </c>
      <c r="E56" s="424"/>
      <c r="F56" s="102">
        <v>0.29166666666666669</v>
      </c>
      <c r="G56" s="156">
        <v>13</v>
      </c>
      <c r="H56" s="102">
        <v>0.66666666666666663</v>
      </c>
      <c r="I56" s="156">
        <f t="shared" si="13"/>
        <v>13</v>
      </c>
      <c r="J56" s="102"/>
      <c r="K56" s="172" t="s">
        <v>1872</v>
      </c>
      <c r="L56" s="102"/>
      <c r="M56" s="14" t="s">
        <v>2032</v>
      </c>
      <c r="N56" s="126">
        <f t="shared" si="14"/>
        <v>540</v>
      </c>
      <c r="O56" s="89">
        <v>25962</v>
      </c>
      <c r="P56" s="156">
        <f t="shared" si="15"/>
        <v>14019480</v>
      </c>
      <c r="Q56" s="89">
        <v>2</v>
      </c>
      <c r="S56" s="91">
        <f t="shared" si="11"/>
        <v>25962</v>
      </c>
      <c r="T56" s="91">
        <f t="shared" si="12"/>
        <v>14019480</v>
      </c>
      <c r="U56" s="92"/>
      <c r="V56" s="92"/>
      <c r="W56" s="92"/>
      <c r="X56" s="92"/>
      <c r="Y56" s="93"/>
      <c r="Z56" s="94"/>
      <c r="AA56" s="94"/>
    </row>
    <row r="57" spans="1:27" ht="30" customHeight="1" x14ac:dyDescent="0.25">
      <c r="A57" s="89">
        <v>29</v>
      </c>
      <c r="B57" s="14" t="s">
        <v>2359</v>
      </c>
      <c r="C57" s="20" t="s">
        <v>28</v>
      </c>
      <c r="D57" s="98">
        <v>2.7257268421052632</v>
      </c>
      <c r="E57" s="424"/>
      <c r="F57" s="102">
        <v>0.29166666666666669</v>
      </c>
      <c r="G57" s="156">
        <v>13</v>
      </c>
      <c r="H57" s="102">
        <v>0.66666666666666663</v>
      </c>
      <c r="I57" s="156">
        <f t="shared" si="1"/>
        <v>13</v>
      </c>
      <c r="J57" s="102"/>
      <c r="K57" s="172" t="s">
        <v>1872</v>
      </c>
      <c r="L57" s="102"/>
      <c r="M57" s="14" t="s">
        <v>2033</v>
      </c>
      <c r="N57" s="126">
        <f t="shared" si="2"/>
        <v>540</v>
      </c>
      <c r="O57" s="89">
        <v>2642</v>
      </c>
      <c r="P57" s="156">
        <f t="shared" si="3"/>
        <v>1426680</v>
      </c>
      <c r="Q57" s="89">
        <v>2</v>
      </c>
      <c r="S57" s="91">
        <f t="shared" si="11"/>
        <v>2642</v>
      </c>
      <c r="T57" s="91">
        <f t="shared" si="12"/>
        <v>1426680</v>
      </c>
      <c r="U57" s="92"/>
      <c r="V57" s="92"/>
      <c r="W57" s="92"/>
      <c r="X57" s="92"/>
      <c r="Y57" s="93"/>
      <c r="Z57" s="94"/>
      <c r="AA57" s="94"/>
    </row>
    <row r="58" spans="1:27" ht="38.25" customHeight="1" x14ac:dyDescent="0.25">
      <c r="A58" s="89">
        <v>30</v>
      </c>
      <c r="B58" s="14" t="s">
        <v>2360</v>
      </c>
      <c r="C58" s="20" t="s">
        <v>168</v>
      </c>
      <c r="D58" s="98">
        <v>4.3311841930105262</v>
      </c>
      <c r="E58" s="424"/>
      <c r="F58" s="102">
        <v>0.29166666666666669</v>
      </c>
      <c r="G58" s="156">
        <v>13</v>
      </c>
      <c r="H58" s="102">
        <v>0.66666666666666663</v>
      </c>
      <c r="I58" s="156">
        <f t="shared" si="1"/>
        <v>13</v>
      </c>
      <c r="J58" s="102"/>
      <c r="K58" s="172" t="s">
        <v>1872</v>
      </c>
      <c r="L58" s="102"/>
      <c r="M58" s="14" t="s">
        <v>2034</v>
      </c>
      <c r="N58" s="126">
        <f t="shared" si="2"/>
        <v>540</v>
      </c>
      <c r="O58" s="89">
        <v>4834</v>
      </c>
      <c r="P58" s="156">
        <f t="shared" si="3"/>
        <v>2610360</v>
      </c>
      <c r="Q58" s="89">
        <v>2</v>
      </c>
      <c r="S58" s="91">
        <f t="shared" si="11"/>
        <v>4834</v>
      </c>
      <c r="T58" s="91">
        <f t="shared" si="12"/>
        <v>2610360</v>
      </c>
      <c r="U58" s="92"/>
      <c r="V58" s="92"/>
      <c r="W58" s="92"/>
      <c r="X58" s="92"/>
      <c r="Y58" s="93"/>
      <c r="Z58" s="94"/>
      <c r="AA58" s="94"/>
    </row>
    <row r="59" spans="1:27" ht="30" customHeight="1" x14ac:dyDescent="0.25">
      <c r="A59" s="89">
        <v>31</v>
      </c>
      <c r="B59" s="14" t="s">
        <v>2361</v>
      </c>
      <c r="C59" s="20" t="s">
        <v>61</v>
      </c>
      <c r="D59" s="98">
        <v>1.9233537283137252</v>
      </c>
      <c r="E59" s="424"/>
      <c r="F59" s="102">
        <v>0.29166666666666669</v>
      </c>
      <c r="G59" s="156">
        <v>13</v>
      </c>
      <c r="H59" s="102">
        <v>0.66666666666666663</v>
      </c>
      <c r="I59" s="156">
        <f t="shared" si="1"/>
        <v>13</v>
      </c>
      <c r="J59" s="102"/>
      <c r="K59" s="172" t="s">
        <v>1872</v>
      </c>
      <c r="L59" s="102"/>
      <c r="M59" s="14" t="s">
        <v>2016</v>
      </c>
      <c r="N59" s="126">
        <f t="shared" si="2"/>
        <v>540</v>
      </c>
      <c r="O59" s="89">
        <v>1214</v>
      </c>
      <c r="P59" s="156">
        <f t="shared" si="3"/>
        <v>655560</v>
      </c>
      <c r="Q59" s="89">
        <v>2</v>
      </c>
      <c r="S59" s="91">
        <f t="shared" si="11"/>
        <v>1214</v>
      </c>
      <c r="T59" s="91">
        <f t="shared" si="12"/>
        <v>655560</v>
      </c>
      <c r="U59" s="92"/>
      <c r="V59" s="92"/>
      <c r="W59" s="92"/>
      <c r="X59" s="92"/>
      <c r="Y59" s="93"/>
      <c r="Z59" s="94"/>
      <c r="AA59" s="94"/>
    </row>
    <row r="60" spans="1:27" ht="39.75" customHeight="1" x14ac:dyDescent="0.25">
      <c r="A60" s="89">
        <v>32</v>
      </c>
      <c r="B60" s="14" t="s">
        <v>2362</v>
      </c>
      <c r="C60" s="20" t="s">
        <v>1895</v>
      </c>
      <c r="D60" s="98">
        <v>10.235233959157895</v>
      </c>
      <c r="E60" s="424"/>
      <c r="F60" s="102">
        <v>0.29166666666666669</v>
      </c>
      <c r="G60" s="156">
        <v>13</v>
      </c>
      <c r="H60" s="102">
        <v>0.66666666666666663</v>
      </c>
      <c r="I60" s="156">
        <f t="shared" si="1"/>
        <v>13</v>
      </c>
      <c r="J60" s="102"/>
      <c r="K60" s="172" t="s">
        <v>1872</v>
      </c>
      <c r="L60" s="102"/>
      <c r="M60" s="14" t="s">
        <v>2039</v>
      </c>
      <c r="N60" s="126">
        <f t="shared" si="2"/>
        <v>540</v>
      </c>
      <c r="O60" s="89">
        <v>11842</v>
      </c>
      <c r="P60" s="156">
        <f t="shared" si="3"/>
        <v>6394680</v>
      </c>
      <c r="Q60" s="89">
        <v>2</v>
      </c>
      <c r="S60" s="91">
        <f t="shared" si="11"/>
        <v>11842</v>
      </c>
      <c r="T60" s="91">
        <f t="shared" si="12"/>
        <v>6394680</v>
      </c>
      <c r="U60" s="92"/>
      <c r="V60" s="92"/>
      <c r="W60" s="92"/>
      <c r="X60" s="92"/>
      <c r="Y60" s="93"/>
      <c r="Z60" s="94"/>
      <c r="AA60" s="94"/>
    </row>
    <row r="61" spans="1:27" ht="36" customHeight="1" x14ac:dyDescent="0.25">
      <c r="A61" s="89">
        <v>33</v>
      </c>
      <c r="B61" s="14" t="s">
        <v>2364</v>
      </c>
      <c r="C61" s="20" t="s">
        <v>1895</v>
      </c>
      <c r="D61" s="98">
        <v>5.3412607268888888</v>
      </c>
      <c r="E61" s="424"/>
      <c r="F61" s="102">
        <v>0.29166666666666669</v>
      </c>
      <c r="G61" s="156">
        <v>13</v>
      </c>
      <c r="H61" s="102">
        <v>0.66666666666666663</v>
      </c>
      <c r="I61" s="156">
        <f t="shared" si="1"/>
        <v>13</v>
      </c>
      <c r="J61" s="102"/>
      <c r="K61" s="172" t="s">
        <v>1872</v>
      </c>
      <c r="L61" s="102"/>
      <c r="M61" s="14" t="s">
        <v>2017</v>
      </c>
      <c r="N61" s="126">
        <f t="shared" si="2"/>
        <v>540</v>
      </c>
      <c r="O61" s="89">
        <v>6599</v>
      </c>
      <c r="P61" s="156">
        <f t="shared" si="3"/>
        <v>3563460</v>
      </c>
      <c r="Q61" s="89">
        <v>2</v>
      </c>
      <c r="S61" s="91">
        <f t="shared" si="11"/>
        <v>6599</v>
      </c>
      <c r="T61" s="91">
        <f t="shared" si="12"/>
        <v>3563460</v>
      </c>
      <c r="U61" s="92"/>
      <c r="V61" s="92"/>
      <c r="W61" s="92"/>
      <c r="X61" s="92"/>
      <c r="Y61" s="93"/>
      <c r="Z61" s="94"/>
      <c r="AA61" s="94"/>
    </row>
    <row r="62" spans="1:27" ht="30" customHeight="1" x14ac:dyDescent="0.25">
      <c r="A62" s="89">
        <v>34</v>
      </c>
      <c r="B62" s="14" t="s">
        <v>2363</v>
      </c>
      <c r="C62" s="20" t="s">
        <v>63</v>
      </c>
      <c r="D62" s="98">
        <v>4.1143849498823544</v>
      </c>
      <c r="E62" s="424"/>
      <c r="F62" s="102">
        <v>0.29166666666666669</v>
      </c>
      <c r="G62" s="156">
        <v>13</v>
      </c>
      <c r="H62" s="102">
        <v>0.66666666666666663</v>
      </c>
      <c r="I62" s="156">
        <f t="shared" si="1"/>
        <v>13</v>
      </c>
      <c r="J62" s="102"/>
      <c r="K62" s="172" t="s">
        <v>1872</v>
      </c>
      <c r="L62" s="102"/>
      <c r="M62" s="14" t="s">
        <v>2018</v>
      </c>
      <c r="N62" s="126">
        <f t="shared" si="2"/>
        <v>540</v>
      </c>
      <c r="O62" s="89">
        <v>7193</v>
      </c>
      <c r="P62" s="156">
        <f t="shared" si="3"/>
        <v>3884220</v>
      </c>
      <c r="Q62" s="89">
        <v>2</v>
      </c>
      <c r="S62" s="91">
        <f t="shared" si="11"/>
        <v>7193</v>
      </c>
      <c r="T62" s="91">
        <f t="shared" si="12"/>
        <v>3884220</v>
      </c>
      <c r="U62" s="92"/>
      <c r="V62" s="92"/>
      <c r="W62" s="92"/>
      <c r="X62" s="92"/>
      <c r="Y62" s="93"/>
      <c r="Z62" s="94"/>
      <c r="AA62" s="94"/>
    </row>
    <row r="63" spans="1:27" ht="30" customHeight="1" x14ac:dyDescent="0.25">
      <c r="A63" s="89">
        <v>35</v>
      </c>
      <c r="B63" s="14" t="s">
        <v>2365</v>
      </c>
      <c r="C63" s="20" t="s">
        <v>63</v>
      </c>
      <c r="D63" s="98">
        <v>5.4764140169629627</v>
      </c>
      <c r="E63" s="424"/>
      <c r="F63" s="102">
        <v>0.29166666666666669</v>
      </c>
      <c r="G63" s="156">
        <v>13</v>
      </c>
      <c r="H63" s="102">
        <v>0.66666666666666663</v>
      </c>
      <c r="I63" s="156">
        <f t="shared" ref="I63:I65" si="16">+G63</f>
        <v>13</v>
      </c>
      <c r="J63" s="102"/>
      <c r="K63" s="172" t="s">
        <v>1872</v>
      </c>
      <c r="L63" s="102"/>
      <c r="M63" s="14" t="s">
        <v>2019</v>
      </c>
      <c r="N63" s="126">
        <f t="shared" ref="N63:N65" si="17">VALUE(DAY(I63)*24*60+VALUE(HOUR(H63)*60+MINUTE(H63)))-SUM(VALUE(DAY(G63)*24*60+VALUE(HOUR(F63)*60+MINUTE(F63))))</f>
        <v>540</v>
      </c>
      <c r="O63" s="89">
        <v>11992</v>
      </c>
      <c r="P63" s="156">
        <f t="shared" ref="P63:P65" si="18">O63*N63</f>
        <v>6475680</v>
      </c>
      <c r="Q63" s="89">
        <v>2</v>
      </c>
      <c r="S63" s="91">
        <f t="shared" si="11"/>
        <v>11992</v>
      </c>
      <c r="T63" s="91">
        <f t="shared" si="12"/>
        <v>6475680</v>
      </c>
      <c r="U63" s="92"/>
      <c r="V63" s="92"/>
      <c r="W63" s="92"/>
      <c r="X63" s="92"/>
      <c r="Y63" s="93"/>
      <c r="Z63" s="94"/>
      <c r="AA63" s="94"/>
    </row>
    <row r="64" spans="1:27" ht="30" customHeight="1" x14ac:dyDescent="0.25">
      <c r="A64" s="89">
        <v>36</v>
      </c>
      <c r="B64" s="14" t="s">
        <v>2366</v>
      </c>
      <c r="C64" s="20" t="s">
        <v>63</v>
      </c>
      <c r="D64" s="98">
        <v>5.399065466622222</v>
      </c>
      <c r="E64" s="424"/>
      <c r="F64" s="102">
        <v>0.29166666666666669</v>
      </c>
      <c r="G64" s="156">
        <v>13</v>
      </c>
      <c r="H64" s="102">
        <v>0.66666666666666663</v>
      </c>
      <c r="I64" s="156">
        <f t="shared" si="16"/>
        <v>13</v>
      </c>
      <c r="J64" s="102"/>
      <c r="K64" s="172" t="s">
        <v>1872</v>
      </c>
      <c r="L64" s="102"/>
      <c r="M64" s="14" t="s">
        <v>2020</v>
      </c>
      <c r="N64" s="126">
        <f t="shared" si="17"/>
        <v>540</v>
      </c>
      <c r="O64" s="89">
        <v>6868</v>
      </c>
      <c r="P64" s="156">
        <f t="shared" si="18"/>
        <v>3708720</v>
      </c>
      <c r="Q64" s="89">
        <v>2</v>
      </c>
      <c r="S64" s="91">
        <f t="shared" si="11"/>
        <v>6868</v>
      </c>
      <c r="T64" s="91">
        <f t="shared" si="12"/>
        <v>3708720</v>
      </c>
      <c r="U64" s="92"/>
      <c r="V64" s="92"/>
      <c r="W64" s="92"/>
      <c r="X64" s="92"/>
      <c r="Y64" s="93"/>
      <c r="Z64" s="94"/>
      <c r="AA64" s="94"/>
    </row>
    <row r="65" spans="1:27" ht="30" customHeight="1" x14ac:dyDescent="0.25">
      <c r="A65" s="89">
        <v>37</v>
      </c>
      <c r="B65" s="14" t="s">
        <v>2367</v>
      </c>
      <c r="C65" s="20" t="s">
        <v>57</v>
      </c>
      <c r="D65" s="98">
        <v>5.6038503434814819</v>
      </c>
      <c r="E65" s="424"/>
      <c r="F65" s="102">
        <v>0.29166666666666669</v>
      </c>
      <c r="G65" s="156">
        <v>13</v>
      </c>
      <c r="H65" s="102">
        <v>0.66666666666666663</v>
      </c>
      <c r="I65" s="156">
        <f t="shared" si="16"/>
        <v>13</v>
      </c>
      <c r="J65" s="102"/>
      <c r="K65" s="172" t="s">
        <v>1872</v>
      </c>
      <c r="L65" s="102"/>
      <c r="M65" s="14" t="s">
        <v>2021</v>
      </c>
      <c r="N65" s="126">
        <f t="shared" si="17"/>
        <v>540</v>
      </c>
      <c r="O65" s="89">
        <v>8080</v>
      </c>
      <c r="P65" s="156">
        <f t="shared" si="18"/>
        <v>4363200</v>
      </c>
      <c r="Q65" s="89">
        <v>2</v>
      </c>
      <c r="S65" s="91">
        <f t="shared" si="11"/>
        <v>8080</v>
      </c>
      <c r="T65" s="91">
        <f t="shared" si="12"/>
        <v>4363200</v>
      </c>
      <c r="U65" s="92"/>
      <c r="V65" s="92"/>
      <c r="W65" s="92"/>
      <c r="X65" s="92"/>
      <c r="Y65" s="93"/>
      <c r="Z65" s="94"/>
      <c r="AA65" s="94"/>
    </row>
    <row r="66" spans="1:27" s="94" customFormat="1" ht="30.75" customHeight="1" x14ac:dyDescent="0.2">
      <c r="A66" s="255"/>
      <c r="B66" s="506" t="s">
        <v>1865</v>
      </c>
      <c r="C66" s="446"/>
      <c r="D66" s="447">
        <f>SUM(D29:D65)</f>
        <v>181.23513273557876</v>
      </c>
      <c r="E66" s="448"/>
      <c r="F66" s="169"/>
      <c r="G66" s="258"/>
      <c r="H66" s="169"/>
      <c r="I66" s="258"/>
      <c r="J66" s="169"/>
      <c r="K66" s="449"/>
      <c r="L66" s="169"/>
      <c r="M66" s="449"/>
      <c r="N66" s="450"/>
      <c r="O66" s="255"/>
      <c r="P66" s="258"/>
      <c r="Q66" s="255"/>
      <c r="R66" s="90"/>
      <c r="S66" s="91">
        <f t="shared" ref="S66:T67" si="19">O66</f>
        <v>0</v>
      </c>
      <c r="T66" s="91">
        <f t="shared" si="19"/>
        <v>0</v>
      </c>
      <c r="U66" s="91"/>
      <c r="V66" s="91"/>
      <c r="W66" s="91"/>
      <c r="X66" s="91"/>
      <c r="Y66" s="263"/>
    </row>
    <row r="67" spans="1:27" ht="27.75" customHeight="1" x14ac:dyDescent="0.25">
      <c r="A67" s="701" t="s">
        <v>2214</v>
      </c>
      <c r="B67" s="702"/>
      <c r="C67" s="702"/>
      <c r="D67" s="702"/>
      <c r="E67" s="702"/>
      <c r="F67" s="702"/>
      <c r="G67" s="702"/>
      <c r="H67" s="702"/>
      <c r="I67" s="702"/>
      <c r="J67" s="702"/>
      <c r="K67" s="702"/>
      <c r="L67" s="702"/>
      <c r="M67" s="702"/>
      <c r="N67" s="702"/>
      <c r="O67" s="702"/>
      <c r="P67" s="702"/>
      <c r="Q67" s="703"/>
      <c r="S67" s="91">
        <f t="shared" si="19"/>
        <v>0</v>
      </c>
      <c r="T67" s="91">
        <f t="shared" si="19"/>
        <v>0</v>
      </c>
      <c r="U67" s="91"/>
      <c r="V67" s="92"/>
      <c r="W67" s="92"/>
      <c r="X67" s="92"/>
      <c r="Y67" s="93"/>
      <c r="Z67" s="94"/>
      <c r="AA67" s="94"/>
    </row>
    <row r="68" spans="1:27" ht="34.5" customHeight="1" x14ac:dyDescent="0.25">
      <c r="A68" s="89">
        <v>1</v>
      </c>
      <c r="B68" s="425" t="s">
        <v>2211</v>
      </c>
      <c r="C68" s="20" t="s">
        <v>60</v>
      </c>
      <c r="D68" s="98">
        <v>4.5</v>
      </c>
      <c r="E68" s="424"/>
      <c r="F68" s="102">
        <v>0.66666666666666663</v>
      </c>
      <c r="G68" s="156">
        <v>13</v>
      </c>
      <c r="H68" s="102">
        <v>0.29166666666666669</v>
      </c>
      <c r="I68" s="156">
        <v>14</v>
      </c>
      <c r="J68" s="102"/>
      <c r="K68" s="172" t="s">
        <v>1872</v>
      </c>
      <c r="L68" s="102"/>
      <c r="M68" s="425" t="s">
        <v>2211</v>
      </c>
      <c r="N68" s="126">
        <f t="shared" si="2"/>
        <v>900</v>
      </c>
      <c r="O68" s="89">
        <v>1</v>
      </c>
      <c r="P68" s="156">
        <f t="shared" si="3"/>
        <v>900</v>
      </c>
      <c r="Q68" s="89">
        <v>2</v>
      </c>
      <c r="S68" s="91">
        <f t="shared" ref="S68:S85" si="20">O68</f>
        <v>1</v>
      </c>
      <c r="T68" s="91">
        <f t="shared" ref="T68:T85" si="21">P68</f>
        <v>900</v>
      </c>
      <c r="U68" s="92"/>
      <c r="V68" s="92"/>
      <c r="W68" s="92"/>
      <c r="X68" s="92"/>
      <c r="Y68" s="93"/>
      <c r="Z68" s="94"/>
      <c r="AA68" s="94"/>
    </row>
    <row r="69" spans="1:27" ht="30" customHeight="1" x14ac:dyDescent="0.25">
      <c r="A69" s="89">
        <v>2</v>
      </c>
      <c r="B69" s="425" t="s">
        <v>2331</v>
      </c>
      <c r="C69" s="20" t="s">
        <v>60</v>
      </c>
      <c r="D69" s="98">
        <v>0.5</v>
      </c>
      <c r="E69" s="424"/>
      <c r="F69" s="102">
        <v>0.66666666666666663</v>
      </c>
      <c r="G69" s="156">
        <v>13</v>
      </c>
      <c r="H69" s="102">
        <v>0.29166666666666669</v>
      </c>
      <c r="I69" s="156">
        <v>14</v>
      </c>
      <c r="J69" s="102"/>
      <c r="K69" s="172" t="s">
        <v>1872</v>
      </c>
      <c r="L69" s="102"/>
      <c r="M69" s="425" t="s">
        <v>2331</v>
      </c>
      <c r="N69" s="126">
        <f t="shared" si="2"/>
        <v>900</v>
      </c>
      <c r="O69" s="89">
        <v>1</v>
      </c>
      <c r="P69" s="156">
        <f t="shared" si="3"/>
        <v>900</v>
      </c>
      <c r="Q69" s="89">
        <v>2</v>
      </c>
      <c r="S69" s="91">
        <f t="shared" si="20"/>
        <v>1</v>
      </c>
      <c r="T69" s="91">
        <f t="shared" si="21"/>
        <v>900</v>
      </c>
      <c r="U69" s="92"/>
      <c r="V69" s="92"/>
      <c r="W69" s="92"/>
      <c r="X69" s="92"/>
      <c r="Y69" s="93"/>
      <c r="Z69" s="94"/>
      <c r="AA69" s="94"/>
    </row>
    <row r="70" spans="1:27" ht="36" customHeight="1" x14ac:dyDescent="0.25">
      <c r="A70" s="89">
        <v>3</v>
      </c>
      <c r="B70" s="425" t="s">
        <v>2213</v>
      </c>
      <c r="C70" s="20" t="s">
        <v>60</v>
      </c>
      <c r="D70" s="98">
        <v>2.5</v>
      </c>
      <c r="E70" s="424"/>
      <c r="F70" s="102">
        <v>0.66666666666666663</v>
      </c>
      <c r="G70" s="156">
        <v>13</v>
      </c>
      <c r="H70" s="102">
        <v>0.29166666666666669</v>
      </c>
      <c r="I70" s="156">
        <v>14</v>
      </c>
      <c r="J70" s="102"/>
      <c r="K70" s="172" t="s">
        <v>1872</v>
      </c>
      <c r="L70" s="102"/>
      <c r="M70" s="425" t="s">
        <v>2213</v>
      </c>
      <c r="N70" s="126">
        <f t="shared" si="2"/>
        <v>900</v>
      </c>
      <c r="O70" s="89">
        <v>1</v>
      </c>
      <c r="P70" s="156">
        <f t="shared" si="3"/>
        <v>900</v>
      </c>
      <c r="Q70" s="89">
        <v>2</v>
      </c>
      <c r="S70" s="91">
        <f t="shared" si="20"/>
        <v>1</v>
      </c>
      <c r="T70" s="91">
        <f t="shared" si="21"/>
        <v>900</v>
      </c>
      <c r="U70" s="92"/>
      <c r="V70" s="92"/>
      <c r="W70" s="92"/>
      <c r="X70" s="92"/>
      <c r="Y70" s="93"/>
      <c r="Z70" s="94"/>
      <c r="AA70" s="94"/>
    </row>
    <row r="71" spans="1:27" ht="27" customHeight="1" x14ac:dyDescent="0.25">
      <c r="A71" s="89">
        <v>4</v>
      </c>
      <c r="B71" s="14" t="s">
        <v>2368</v>
      </c>
      <c r="C71" s="20" t="s">
        <v>1</v>
      </c>
      <c r="D71" s="98">
        <v>3.6089521283333332</v>
      </c>
      <c r="E71" s="424"/>
      <c r="F71" s="102">
        <v>0.66666666666666663</v>
      </c>
      <c r="G71" s="156">
        <v>13</v>
      </c>
      <c r="H71" s="102">
        <v>0.99930555555555556</v>
      </c>
      <c r="I71" s="156">
        <v>13</v>
      </c>
      <c r="J71" s="102"/>
      <c r="K71" s="172" t="s">
        <v>1872</v>
      </c>
      <c r="L71" s="102"/>
      <c r="M71" s="14" t="s">
        <v>2012</v>
      </c>
      <c r="N71" s="126">
        <f t="shared" si="2"/>
        <v>479</v>
      </c>
      <c r="O71" s="89">
        <v>2797</v>
      </c>
      <c r="P71" s="156">
        <f t="shared" si="3"/>
        <v>1339763</v>
      </c>
      <c r="Q71" s="89">
        <v>2</v>
      </c>
      <c r="S71" s="91">
        <f t="shared" si="20"/>
        <v>2797</v>
      </c>
      <c r="T71" s="91">
        <f t="shared" si="21"/>
        <v>1339763</v>
      </c>
      <c r="U71" s="92"/>
      <c r="V71" s="92"/>
      <c r="W71" s="92"/>
      <c r="X71" s="92"/>
      <c r="Y71" s="93"/>
      <c r="Z71" s="94"/>
      <c r="AA71" s="94"/>
    </row>
    <row r="72" spans="1:27" ht="30" customHeight="1" x14ac:dyDescent="0.25">
      <c r="A72" s="89">
        <v>5</v>
      </c>
      <c r="B72" s="425" t="s">
        <v>2332</v>
      </c>
      <c r="C72" s="20" t="s">
        <v>64</v>
      </c>
      <c r="D72" s="98">
        <v>3.5</v>
      </c>
      <c r="E72" s="424"/>
      <c r="F72" s="102">
        <v>0.66666666666666663</v>
      </c>
      <c r="G72" s="156">
        <v>13</v>
      </c>
      <c r="H72" s="102">
        <v>0.99930555555555556</v>
      </c>
      <c r="I72" s="156">
        <v>13</v>
      </c>
      <c r="J72" s="102"/>
      <c r="K72" s="172" t="s">
        <v>1872</v>
      </c>
      <c r="L72" s="102"/>
      <c r="M72" s="14" t="s">
        <v>2333</v>
      </c>
      <c r="N72" s="126">
        <f t="shared" si="2"/>
        <v>479</v>
      </c>
      <c r="O72" s="89">
        <v>2651</v>
      </c>
      <c r="P72" s="156">
        <f t="shared" si="3"/>
        <v>1269829</v>
      </c>
      <c r="Q72" s="89">
        <v>2</v>
      </c>
      <c r="S72" s="91">
        <f t="shared" si="20"/>
        <v>2651</v>
      </c>
      <c r="T72" s="91">
        <f t="shared" si="21"/>
        <v>1269829</v>
      </c>
      <c r="U72" s="92"/>
      <c r="V72" s="92"/>
      <c r="W72" s="92"/>
      <c r="X72" s="92"/>
      <c r="Y72" s="93"/>
      <c r="Z72" s="94"/>
      <c r="AA72" s="94"/>
    </row>
    <row r="73" spans="1:27" ht="30" customHeight="1" x14ac:dyDescent="0.25">
      <c r="A73" s="89">
        <v>6</v>
      </c>
      <c r="B73" s="14" t="s">
        <v>2369</v>
      </c>
      <c r="C73" s="20" t="s">
        <v>63</v>
      </c>
      <c r="D73" s="98">
        <v>14.297318810166665</v>
      </c>
      <c r="E73" s="424"/>
      <c r="F73" s="102">
        <v>0.66666666666666663</v>
      </c>
      <c r="G73" s="156">
        <v>13</v>
      </c>
      <c r="H73" s="102">
        <v>0.99930555555555556</v>
      </c>
      <c r="I73" s="156">
        <v>13</v>
      </c>
      <c r="J73" s="102"/>
      <c r="K73" s="172" t="s">
        <v>1872</v>
      </c>
      <c r="L73" s="102"/>
      <c r="M73" s="14" t="s">
        <v>2040</v>
      </c>
      <c r="N73" s="126">
        <f t="shared" si="2"/>
        <v>479</v>
      </c>
      <c r="O73" s="89">
        <v>20082</v>
      </c>
      <c r="P73" s="156">
        <f t="shared" si="3"/>
        <v>9619278</v>
      </c>
      <c r="Q73" s="89">
        <v>2</v>
      </c>
      <c r="S73" s="91">
        <f t="shared" si="20"/>
        <v>20082</v>
      </c>
      <c r="T73" s="91">
        <f t="shared" si="21"/>
        <v>9619278</v>
      </c>
      <c r="U73" s="92"/>
      <c r="V73" s="92"/>
      <c r="W73" s="92"/>
      <c r="X73" s="92"/>
      <c r="Y73" s="93"/>
      <c r="Z73" s="94"/>
      <c r="AA73" s="94"/>
    </row>
    <row r="74" spans="1:27" ht="30" customHeight="1" x14ac:dyDescent="0.25">
      <c r="A74" s="89">
        <v>7</v>
      </c>
      <c r="B74" s="14" t="s">
        <v>2370</v>
      </c>
      <c r="C74" s="20" t="s">
        <v>168</v>
      </c>
      <c r="D74" s="98">
        <v>14.587585695529411</v>
      </c>
      <c r="E74" s="424"/>
      <c r="F74" s="102">
        <v>0.66666666666666663</v>
      </c>
      <c r="G74" s="156">
        <v>13</v>
      </c>
      <c r="H74" s="102">
        <v>0.99930555555555556</v>
      </c>
      <c r="I74" s="156">
        <v>13</v>
      </c>
      <c r="J74" s="102"/>
      <c r="K74" s="172" t="s">
        <v>1872</v>
      </c>
      <c r="L74" s="102"/>
      <c r="M74" s="14" t="s">
        <v>2008</v>
      </c>
      <c r="N74" s="126">
        <f t="shared" si="2"/>
        <v>479</v>
      </c>
      <c r="O74" s="89">
        <v>17725</v>
      </c>
      <c r="P74" s="156">
        <f t="shared" si="3"/>
        <v>8490275</v>
      </c>
      <c r="Q74" s="89">
        <v>2</v>
      </c>
      <c r="S74" s="91">
        <f t="shared" si="20"/>
        <v>17725</v>
      </c>
      <c r="T74" s="91">
        <f t="shared" si="21"/>
        <v>8490275</v>
      </c>
      <c r="U74" s="92"/>
      <c r="V74" s="92"/>
      <c r="W74" s="92"/>
      <c r="X74" s="92"/>
      <c r="Y74" s="93"/>
      <c r="Z74" s="94"/>
      <c r="AA74" s="94"/>
    </row>
    <row r="75" spans="1:27" ht="30" customHeight="1" x14ac:dyDescent="0.25">
      <c r="A75" s="89">
        <v>8</v>
      </c>
      <c r="B75" s="14" t="s">
        <v>2371</v>
      </c>
      <c r="C75" s="20" t="s">
        <v>60</v>
      </c>
      <c r="D75" s="98">
        <v>5.604647027638709</v>
      </c>
      <c r="E75" s="424"/>
      <c r="F75" s="102">
        <v>0.66666666666666663</v>
      </c>
      <c r="G75" s="156">
        <v>13</v>
      </c>
      <c r="H75" s="102">
        <v>0.29166666666666669</v>
      </c>
      <c r="I75" s="156">
        <v>14</v>
      </c>
      <c r="J75" s="102"/>
      <c r="K75" s="172" t="s">
        <v>1872</v>
      </c>
      <c r="L75" s="102"/>
      <c r="M75" s="14" t="s">
        <v>2044</v>
      </c>
      <c r="N75" s="126">
        <f t="shared" si="2"/>
        <v>900</v>
      </c>
      <c r="O75" s="89">
        <v>19</v>
      </c>
      <c r="P75" s="156">
        <f t="shared" si="3"/>
        <v>17100</v>
      </c>
      <c r="Q75" s="89">
        <v>2</v>
      </c>
      <c r="S75" s="91">
        <f t="shared" si="20"/>
        <v>19</v>
      </c>
      <c r="T75" s="91">
        <f t="shared" si="21"/>
        <v>17100</v>
      </c>
      <c r="U75" s="92"/>
      <c r="V75" s="92"/>
      <c r="W75" s="92"/>
      <c r="X75" s="92"/>
      <c r="Y75" s="93"/>
      <c r="Z75" s="94"/>
      <c r="AA75" s="94"/>
    </row>
    <row r="76" spans="1:27" ht="27" customHeight="1" x14ac:dyDescent="0.25">
      <c r="A76" s="89">
        <v>9</v>
      </c>
      <c r="B76" s="14" t="s">
        <v>2372</v>
      </c>
      <c r="C76" s="20" t="s">
        <v>60</v>
      </c>
      <c r="D76" s="98">
        <v>3.423164554477419</v>
      </c>
      <c r="E76" s="424"/>
      <c r="F76" s="102">
        <v>0.66666666666666663</v>
      </c>
      <c r="G76" s="156">
        <v>13</v>
      </c>
      <c r="H76" s="102">
        <v>0.29166666666666669</v>
      </c>
      <c r="I76" s="156">
        <v>14</v>
      </c>
      <c r="J76" s="102"/>
      <c r="K76" s="172" t="s">
        <v>1872</v>
      </c>
      <c r="L76" s="102"/>
      <c r="M76" s="14" t="s">
        <v>2045</v>
      </c>
      <c r="N76" s="126">
        <f t="shared" si="2"/>
        <v>900</v>
      </c>
      <c r="O76" s="89">
        <v>5</v>
      </c>
      <c r="P76" s="156">
        <f t="shared" si="3"/>
        <v>4500</v>
      </c>
      <c r="Q76" s="89">
        <v>2</v>
      </c>
      <c r="S76" s="91">
        <f t="shared" si="20"/>
        <v>5</v>
      </c>
      <c r="T76" s="91">
        <f t="shared" si="21"/>
        <v>4500</v>
      </c>
      <c r="U76" s="92"/>
      <c r="V76" s="92"/>
      <c r="W76" s="92"/>
      <c r="X76" s="92"/>
      <c r="Y76" s="93"/>
      <c r="Z76" s="94"/>
      <c r="AA76" s="94"/>
    </row>
    <row r="77" spans="1:27" ht="120" x14ac:dyDescent="0.25">
      <c r="A77" s="89">
        <v>10</v>
      </c>
      <c r="B77" s="14" t="s">
        <v>2197</v>
      </c>
      <c r="C77" s="20" t="s">
        <v>60</v>
      </c>
      <c r="D77" s="98">
        <v>7.1507494764666646</v>
      </c>
      <c r="E77" s="424"/>
      <c r="F77" s="102"/>
      <c r="G77" s="156"/>
      <c r="H77" s="102"/>
      <c r="I77" s="156"/>
      <c r="J77" s="102"/>
      <c r="K77" s="172" t="s">
        <v>1872</v>
      </c>
      <c r="L77" s="102"/>
      <c r="M77" s="425" t="s">
        <v>2199</v>
      </c>
      <c r="N77" s="126">
        <f t="shared" si="2"/>
        <v>0</v>
      </c>
      <c r="O77" s="89">
        <v>0</v>
      </c>
      <c r="P77" s="156">
        <f t="shared" si="3"/>
        <v>0</v>
      </c>
      <c r="Q77" s="89">
        <v>2</v>
      </c>
      <c r="S77" s="91">
        <f t="shared" si="20"/>
        <v>0</v>
      </c>
      <c r="T77" s="91">
        <f t="shared" si="21"/>
        <v>0</v>
      </c>
      <c r="U77" s="92"/>
      <c r="V77" s="92"/>
      <c r="W77" s="92"/>
      <c r="X77" s="92"/>
      <c r="Y77" s="93"/>
      <c r="Z77" s="94"/>
      <c r="AA77" s="94"/>
    </row>
    <row r="78" spans="1:27" ht="30" customHeight="1" x14ac:dyDescent="0.25">
      <c r="A78" s="89">
        <v>11</v>
      </c>
      <c r="B78" s="14" t="s">
        <v>2373</v>
      </c>
      <c r="C78" s="20" t="s">
        <v>60</v>
      </c>
      <c r="D78" s="98">
        <v>10.342416893548384</v>
      </c>
      <c r="E78" s="424"/>
      <c r="F78" s="102">
        <v>0.66666666666666663</v>
      </c>
      <c r="G78" s="156">
        <v>13</v>
      </c>
      <c r="H78" s="102">
        <v>0.29166666666666669</v>
      </c>
      <c r="I78" s="156">
        <v>14</v>
      </c>
      <c r="J78" s="102"/>
      <c r="K78" s="172" t="s">
        <v>1872</v>
      </c>
      <c r="L78" s="102"/>
      <c r="M78" s="14" t="s">
        <v>2048</v>
      </c>
      <c r="N78" s="126">
        <f t="shared" si="2"/>
        <v>900</v>
      </c>
      <c r="O78" s="89">
        <v>259</v>
      </c>
      <c r="P78" s="156">
        <f t="shared" si="3"/>
        <v>233100</v>
      </c>
      <c r="Q78" s="89">
        <v>2</v>
      </c>
      <c r="S78" s="91">
        <f t="shared" si="20"/>
        <v>259</v>
      </c>
      <c r="T78" s="91">
        <f t="shared" si="21"/>
        <v>233100</v>
      </c>
      <c r="U78" s="92"/>
      <c r="V78" s="92"/>
      <c r="W78" s="92"/>
      <c r="X78" s="92"/>
      <c r="Y78" s="93"/>
      <c r="Z78" s="94"/>
      <c r="AA78" s="94"/>
    </row>
    <row r="79" spans="1:27" ht="30" customHeight="1" x14ac:dyDescent="0.25">
      <c r="A79" s="89">
        <v>12</v>
      </c>
      <c r="B79" s="14" t="s">
        <v>2319</v>
      </c>
      <c r="C79" s="20" t="s">
        <v>2082</v>
      </c>
      <c r="D79" s="98">
        <v>7.1889239681806449</v>
      </c>
      <c r="E79" s="424"/>
      <c r="F79" s="102">
        <v>0.66666666666666663</v>
      </c>
      <c r="G79" s="156">
        <v>13</v>
      </c>
      <c r="H79" s="102">
        <v>0.29166666666666669</v>
      </c>
      <c r="I79" s="156">
        <v>14</v>
      </c>
      <c r="J79" s="102"/>
      <c r="K79" s="172" t="s">
        <v>1872</v>
      </c>
      <c r="L79" s="102"/>
      <c r="M79" s="14" t="s">
        <v>2083</v>
      </c>
      <c r="N79" s="126">
        <f t="shared" si="2"/>
        <v>900</v>
      </c>
      <c r="O79" s="89">
        <v>51</v>
      </c>
      <c r="P79" s="156">
        <f t="shared" si="3"/>
        <v>45900</v>
      </c>
      <c r="Q79" s="89">
        <v>2</v>
      </c>
      <c r="S79" s="91">
        <f t="shared" si="20"/>
        <v>51</v>
      </c>
      <c r="T79" s="91">
        <f t="shared" si="21"/>
        <v>45900</v>
      </c>
      <c r="U79" s="92"/>
      <c r="V79" s="92"/>
      <c r="W79" s="92"/>
      <c r="X79" s="92"/>
      <c r="Y79" s="93"/>
      <c r="Z79" s="94"/>
      <c r="AA79" s="94"/>
    </row>
    <row r="80" spans="1:27" ht="30" customHeight="1" x14ac:dyDescent="0.25">
      <c r="A80" s="89">
        <v>13</v>
      </c>
      <c r="B80" s="14" t="s">
        <v>2322</v>
      </c>
      <c r="C80" s="20" t="s">
        <v>2082</v>
      </c>
      <c r="D80" s="98">
        <v>2.6772147949419356</v>
      </c>
      <c r="E80" s="424"/>
      <c r="F80" s="102">
        <v>0.66666666666666663</v>
      </c>
      <c r="G80" s="156">
        <v>13</v>
      </c>
      <c r="H80" s="102">
        <v>0.29166666666666669</v>
      </c>
      <c r="I80" s="156">
        <v>14</v>
      </c>
      <c r="J80" s="102"/>
      <c r="K80" s="172" t="s">
        <v>1872</v>
      </c>
      <c r="L80" s="102"/>
      <c r="M80" s="14" t="s">
        <v>2084</v>
      </c>
      <c r="N80" s="126">
        <f t="shared" si="2"/>
        <v>900</v>
      </c>
      <c r="O80" s="89">
        <v>1</v>
      </c>
      <c r="P80" s="156">
        <f t="shared" si="3"/>
        <v>900</v>
      </c>
      <c r="Q80" s="89">
        <v>2</v>
      </c>
      <c r="S80" s="91">
        <f t="shared" si="20"/>
        <v>1</v>
      </c>
      <c r="T80" s="91">
        <f t="shared" si="21"/>
        <v>900</v>
      </c>
      <c r="U80" s="92"/>
      <c r="V80" s="92"/>
      <c r="W80" s="92"/>
      <c r="X80" s="92"/>
      <c r="Y80" s="93"/>
      <c r="Z80" s="94"/>
      <c r="AA80" s="94"/>
    </row>
    <row r="81" spans="1:28" ht="45" x14ac:dyDescent="0.25">
      <c r="A81" s="89">
        <v>14</v>
      </c>
      <c r="B81" s="14" t="s">
        <v>2198</v>
      </c>
      <c r="C81" s="20" t="s">
        <v>60</v>
      </c>
      <c r="D81" s="98">
        <v>1.1987902851500001</v>
      </c>
      <c r="E81" s="424"/>
      <c r="F81" s="102"/>
      <c r="G81" s="156"/>
      <c r="H81" s="102"/>
      <c r="I81" s="156"/>
      <c r="J81" s="102"/>
      <c r="K81" s="172" t="s">
        <v>1872</v>
      </c>
      <c r="L81" s="102"/>
      <c r="M81" s="508" t="s">
        <v>2200</v>
      </c>
      <c r="N81" s="126">
        <f t="shared" si="2"/>
        <v>0</v>
      </c>
      <c r="O81" s="89">
        <v>0</v>
      </c>
      <c r="P81" s="156">
        <f t="shared" si="3"/>
        <v>0</v>
      </c>
      <c r="Q81" s="89">
        <v>2</v>
      </c>
      <c r="S81" s="91">
        <f t="shared" si="20"/>
        <v>0</v>
      </c>
      <c r="T81" s="91">
        <f t="shared" si="21"/>
        <v>0</v>
      </c>
      <c r="U81" s="92"/>
      <c r="V81" s="92"/>
      <c r="W81" s="92"/>
      <c r="X81" s="92"/>
      <c r="Y81" s="93"/>
      <c r="Z81" s="94"/>
      <c r="AA81" s="94"/>
    </row>
    <row r="82" spans="1:28" ht="45" x14ac:dyDescent="0.25">
      <c r="A82" s="89">
        <v>15</v>
      </c>
      <c r="B82" s="14" t="s">
        <v>2323</v>
      </c>
      <c r="C82" s="20" t="s">
        <v>2095</v>
      </c>
      <c r="D82" s="98">
        <v>2</v>
      </c>
      <c r="E82" s="424"/>
      <c r="F82" s="102">
        <v>0.66666666666666663</v>
      </c>
      <c r="G82" s="156">
        <v>13</v>
      </c>
      <c r="H82" s="102">
        <v>0.29166666666666669</v>
      </c>
      <c r="I82" s="156">
        <v>14</v>
      </c>
      <c r="J82" s="102"/>
      <c r="K82" s="172" t="s">
        <v>1872</v>
      </c>
      <c r="L82" s="102"/>
      <c r="M82" s="12" t="s">
        <v>2202</v>
      </c>
      <c r="N82" s="126">
        <f t="shared" si="2"/>
        <v>900</v>
      </c>
      <c r="O82" s="89">
        <v>1</v>
      </c>
      <c r="P82" s="156">
        <f t="shared" si="3"/>
        <v>900</v>
      </c>
      <c r="Q82" s="89">
        <v>2</v>
      </c>
      <c r="S82" s="91">
        <f t="shared" si="20"/>
        <v>1</v>
      </c>
      <c r="T82" s="91">
        <f t="shared" si="21"/>
        <v>900</v>
      </c>
      <c r="U82" s="92"/>
      <c r="V82" s="92"/>
      <c r="W82" s="92"/>
      <c r="X82" s="92"/>
      <c r="Y82" s="93"/>
      <c r="Z82" s="94"/>
      <c r="AA82" s="94"/>
    </row>
    <row r="83" spans="1:28" ht="60" x14ac:dyDescent="0.25">
      <c r="A83" s="89">
        <v>16</v>
      </c>
      <c r="B83" s="14" t="s">
        <v>2203</v>
      </c>
      <c r="C83" s="20" t="s">
        <v>2091</v>
      </c>
      <c r="D83" s="98">
        <v>5.9408201987833342</v>
      </c>
      <c r="E83" s="424"/>
      <c r="F83" s="102"/>
      <c r="G83" s="156"/>
      <c r="H83" s="102"/>
      <c r="I83" s="156"/>
      <c r="J83" s="102"/>
      <c r="K83" s="172" t="s">
        <v>1872</v>
      </c>
      <c r="L83" s="102"/>
      <c r="M83" s="12" t="s">
        <v>2205</v>
      </c>
      <c r="N83" s="126">
        <f t="shared" si="2"/>
        <v>0</v>
      </c>
      <c r="O83" s="89">
        <v>0</v>
      </c>
      <c r="P83" s="156">
        <f t="shared" si="3"/>
        <v>0</v>
      </c>
      <c r="Q83" s="89">
        <v>2</v>
      </c>
      <c r="S83" s="91">
        <f t="shared" si="20"/>
        <v>0</v>
      </c>
      <c r="T83" s="91">
        <f t="shared" si="21"/>
        <v>0</v>
      </c>
      <c r="U83" s="92"/>
      <c r="V83" s="92"/>
      <c r="W83" s="92"/>
      <c r="X83" s="92"/>
      <c r="Y83" s="93"/>
      <c r="Z83" s="94"/>
      <c r="AA83" s="94"/>
    </row>
    <row r="84" spans="1:28" ht="120" x14ac:dyDescent="0.25">
      <c r="A84" s="89">
        <v>17</v>
      </c>
      <c r="B84" s="14" t="s">
        <v>2117</v>
      </c>
      <c r="C84" s="20" t="s">
        <v>2088</v>
      </c>
      <c r="D84" s="98">
        <v>10</v>
      </c>
      <c r="E84" s="424"/>
      <c r="F84" s="102"/>
      <c r="G84" s="156"/>
      <c r="H84" s="102"/>
      <c r="I84" s="156"/>
      <c r="J84" s="102"/>
      <c r="K84" s="172" t="s">
        <v>1872</v>
      </c>
      <c r="L84" s="102"/>
      <c r="M84" s="12" t="s">
        <v>2204</v>
      </c>
      <c r="N84" s="126">
        <f t="shared" si="2"/>
        <v>0</v>
      </c>
      <c r="O84" s="89">
        <v>1</v>
      </c>
      <c r="P84" s="156">
        <f t="shared" si="3"/>
        <v>0</v>
      </c>
      <c r="Q84" s="89">
        <v>2</v>
      </c>
      <c r="S84" s="91">
        <f t="shared" si="20"/>
        <v>1</v>
      </c>
      <c r="T84" s="91">
        <f t="shared" si="21"/>
        <v>0</v>
      </c>
      <c r="U84" s="92"/>
      <c r="V84" s="92"/>
      <c r="W84" s="92"/>
      <c r="X84" s="92"/>
      <c r="Y84" s="93"/>
      <c r="Z84" s="94"/>
      <c r="AA84" s="94"/>
    </row>
    <row r="85" spans="1:28" ht="24.75" customHeight="1" x14ac:dyDescent="0.25">
      <c r="A85" s="89">
        <v>18</v>
      </c>
      <c r="B85" s="14" t="s">
        <v>2328</v>
      </c>
      <c r="C85" s="20" t="s">
        <v>2098</v>
      </c>
      <c r="D85" s="98">
        <v>3.6666666666666683</v>
      </c>
      <c r="E85" s="424"/>
      <c r="F85" s="102">
        <v>0.66666666666666663</v>
      </c>
      <c r="G85" s="156">
        <v>12</v>
      </c>
      <c r="H85" s="102">
        <v>0.29166666666666669</v>
      </c>
      <c r="I85" s="156">
        <v>13</v>
      </c>
      <c r="J85" s="102"/>
      <c r="K85" s="172" t="s">
        <v>1872</v>
      </c>
      <c r="L85" s="102"/>
      <c r="M85" s="14" t="s">
        <v>1941</v>
      </c>
      <c r="N85" s="126">
        <f t="shared" si="2"/>
        <v>900</v>
      </c>
      <c r="O85" s="89">
        <v>1</v>
      </c>
      <c r="P85" s="156">
        <f t="shared" si="3"/>
        <v>900</v>
      </c>
      <c r="Q85" s="89">
        <v>2</v>
      </c>
      <c r="S85" s="91">
        <f t="shared" si="20"/>
        <v>1</v>
      </c>
      <c r="T85" s="91">
        <f t="shared" si="21"/>
        <v>900</v>
      </c>
      <c r="U85" s="92"/>
      <c r="V85" s="92"/>
      <c r="W85" s="92"/>
      <c r="X85" s="92"/>
      <c r="Y85" s="93"/>
      <c r="Z85" s="94"/>
      <c r="AA85" s="94"/>
    </row>
    <row r="86" spans="1:28" s="94" customFormat="1" ht="30.75" customHeight="1" x14ac:dyDescent="0.2">
      <c r="A86" s="255"/>
      <c r="B86" s="506" t="s">
        <v>1865</v>
      </c>
      <c r="C86" s="446"/>
      <c r="D86" s="447">
        <f>SUM(D68:D85)</f>
        <v>102.68725049988316</v>
      </c>
      <c r="E86" s="448"/>
      <c r="F86" s="169"/>
      <c r="G86" s="258"/>
      <c r="H86" s="169"/>
      <c r="I86" s="258"/>
      <c r="J86" s="169"/>
      <c r="K86" s="449"/>
      <c r="L86" s="169"/>
      <c r="M86" s="449"/>
      <c r="N86" s="450"/>
      <c r="O86" s="255"/>
      <c r="P86" s="258"/>
      <c r="Q86" s="255"/>
      <c r="R86" s="90"/>
      <c r="S86" s="91">
        <f t="shared" ref="S86:T86" si="22">O86</f>
        <v>0</v>
      </c>
      <c r="T86" s="91">
        <f t="shared" si="22"/>
        <v>0</v>
      </c>
      <c r="U86" s="91"/>
      <c r="V86" s="91"/>
      <c r="W86" s="91"/>
      <c r="X86" s="91"/>
      <c r="Y86" s="263"/>
    </row>
    <row r="87" spans="1:28" ht="24.75" customHeight="1" x14ac:dyDescent="0.25">
      <c r="A87" s="90" t="s">
        <v>9</v>
      </c>
      <c r="B87" s="799" t="s">
        <v>2179</v>
      </c>
      <c r="C87" s="799"/>
      <c r="D87" s="799"/>
      <c r="E87" s="799"/>
      <c r="F87" s="799"/>
      <c r="G87" s="799"/>
      <c r="H87" s="799"/>
      <c r="I87" s="799"/>
      <c r="J87" s="799"/>
      <c r="K87" s="799"/>
      <c r="L87" s="799"/>
      <c r="M87" s="799"/>
      <c r="N87" s="799"/>
      <c r="O87" s="799"/>
      <c r="P87" s="799"/>
      <c r="Q87" s="799"/>
      <c r="R87" s="90" t="s">
        <v>51</v>
      </c>
      <c r="S87" s="277">
        <f>SUM(S24:S86)</f>
        <v>257984</v>
      </c>
      <c r="T87" s="277">
        <f>SUM(T24:T86)</f>
        <v>134240391</v>
      </c>
      <c r="U87" s="277">
        <f t="shared" ref="U87:Z87" si="23">+SUM(U24:U24)</f>
        <v>0</v>
      </c>
      <c r="V87" s="277">
        <f t="shared" si="23"/>
        <v>0</v>
      </c>
      <c r="W87" s="277">
        <f t="shared" si="23"/>
        <v>0</v>
      </c>
      <c r="X87" s="277">
        <f t="shared" si="23"/>
        <v>0</v>
      </c>
      <c r="Y87" s="277">
        <f t="shared" si="23"/>
        <v>0</v>
      </c>
      <c r="Z87" s="277">
        <f t="shared" si="23"/>
        <v>0</v>
      </c>
      <c r="AA87" s="277">
        <f ca="1">+SUM(AA87:AA104)</f>
        <v>0</v>
      </c>
      <c r="AB87" s="277">
        <f ca="1">+SUM(AB87:AB104)</f>
        <v>3.8000000000000003</v>
      </c>
    </row>
    <row r="88" spans="1:28" ht="16.5" customHeight="1" x14ac:dyDescent="0.25">
      <c r="A88" s="668" t="s">
        <v>25</v>
      </c>
      <c r="B88" s="668"/>
      <c r="C88" s="668" t="s">
        <v>10</v>
      </c>
      <c r="D88" s="668"/>
      <c r="E88" s="668"/>
      <c r="F88" s="668"/>
      <c r="G88" s="668"/>
      <c r="H88" s="668"/>
      <c r="I88" s="668"/>
      <c r="J88" s="668"/>
      <c r="K88" s="257" t="s">
        <v>11</v>
      </c>
      <c r="L88" s="668" t="s">
        <v>12</v>
      </c>
      <c r="M88" s="668"/>
      <c r="N88" s="668" t="s">
        <v>26</v>
      </c>
      <c r="O88" s="668"/>
      <c r="P88" s="680">
        <v>472369</v>
      </c>
      <c r="Q88" s="680"/>
      <c r="R88" s="90" t="s">
        <v>50</v>
      </c>
      <c r="S88" s="277"/>
      <c r="T88" s="277"/>
      <c r="U88" s="277"/>
      <c r="V88" s="277"/>
      <c r="W88" s="277"/>
    </row>
    <row r="89" spans="1:28" ht="30.75" customHeight="1" x14ac:dyDescent="0.25">
      <c r="A89" s="667" t="s">
        <v>1866</v>
      </c>
      <c r="B89" s="667"/>
      <c r="C89" s="681">
        <v>191.88</v>
      </c>
      <c r="D89" s="682"/>
      <c r="E89" s="682"/>
      <c r="F89" s="682"/>
      <c r="G89" s="682"/>
      <c r="H89" s="682"/>
      <c r="I89" s="682"/>
      <c r="J89" s="683"/>
      <c r="K89" s="346">
        <v>1.78</v>
      </c>
      <c r="L89" s="681">
        <v>0.45</v>
      </c>
      <c r="M89" s="683"/>
      <c r="N89" s="677" t="s">
        <v>27</v>
      </c>
      <c r="O89" s="677"/>
      <c r="P89" s="684" t="s">
        <v>4</v>
      </c>
      <c r="Q89" s="684"/>
      <c r="R89" s="90" t="s">
        <v>52</v>
      </c>
      <c r="S89" s="277"/>
      <c r="T89" s="277"/>
      <c r="U89" s="277"/>
      <c r="V89" s="277"/>
      <c r="W89" s="277"/>
      <c r="Y89" s="277"/>
    </row>
    <row r="90" spans="1:28" ht="30.75" customHeight="1" x14ac:dyDescent="0.25">
      <c r="A90" s="667" t="s">
        <v>2148</v>
      </c>
      <c r="B90" s="667"/>
      <c r="C90" s="685">
        <v>202.1</v>
      </c>
      <c r="D90" s="685"/>
      <c r="E90" s="685"/>
      <c r="F90" s="685"/>
      <c r="G90" s="685"/>
      <c r="H90" s="685"/>
      <c r="I90" s="685"/>
      <c r="J90" s="685"/>
      <c r="K90" s="278">
        <v>0.68</v>
      </c>
      <c r="L90" s="686">
        <v>0</v>
      </c>
      <c r="M90" s="686"/>
      <c r="N90" s="258"/>
      <c r="O90" s="258">
        <f>S87</f>
        <v>257984</v>
      </c>
      <c r="P90" s="677">
        <f>T87</f>
        <v>134240391</v>
      </c>
      <c r="Q90" s="677"/>
      <c r="S90" s="281"/>
    </row>
    <row r="91" spans="1:28" ht="27" hidden="1" customHeight="1" x14ac:dyDescent="0.25">
      <c r="A91" s="667" t="s">
        <v>69</v>
      </c>
      <c r="B91" s="667"/>
      <c r="C91" s="685">
        <f>C92+C93+C94</f>
        <v>284.18543765573099</v>
      </c>
      <c r="D91" s="685"/>
      <c r="E91" s="685"/>
      <c r="F91" s="685"/>
      <c r="G91" s="685"/>
      <c r="H91" s="685"/>
      <c r="I91" s="685"/>
      <c r="J91" s="685"/>
      <c r="K91" s="278">
        <f>K92+K93+K94</f>
        <v>0.54614930276965679</v>
      </c>
      <c r="L91" s="686">
        <f>U87/P88</f>
        <v>0</v>
      </c>
      <c r="M91" s="686"/>
      <c r="N91" s="258"/>
      <c r="O91" s="258">
        <f>U87</f>
        <v>0</v>
      </c>
      <c r="P91" s="677">
        <f>T88</f>
        <v>0</v>
      </c>
      <c r="Q91" s="677"/>
      <c r="S91" s="281"/>
    </row>
    <row r="92" spans="1:28" ht="29.25" hidden="1" customHeight="1" x14ac:dyDescent="0.25">
      <c r="A92" s="667" t="s">
        <v>1867</v>
      </c>
      <c r="B92" s="667"/>
      <c r="C92" s="686">
        <f>P92/P88</f>
        <v>284.18543765573099</v>
      </c>
      <c r="D92" s="686"/>
      <c r="E92" s="686"/>
      <c r="F92" s="686"/>
      <c r="G92" s="686"/>
      <c r="H92" s="686"/>
      <c r="I92" s="686"/>
      <c r="J92" s="686"/>
      <c r="K92" s="279">
        <f>O92/P88</f>
        <v>0.54614930276965679</v>
      </c>
      <c r="L92" s="686">
        <f>U87/P88</f>
        <v>0</v>
      </c>
      <c r="M92" s="686"/>
      <c r="N92" s="258" t="s">
        <v>5</v>
      </c>
      <c r="O92" s="156">
        <f>+S87</f>
        <v>257984</v>
      </c>
      <c r="P92" s="687">
        <f>+T87</f>
        <v>134240391</v>
      </c>
      <c r="Q92" s="687"/>
      <c r="S92" s="281"/>
    </row>
    <row r="93" spans="1:28" ht="36.75" hidden="1" customHeight="1" x14ac:dyDescent="0.25">
      <c r="A93" s="667" t="s">
        <v>45</v>
      </c>
      <c r="B93" s="667"/>
      <c r="C93" s="686">
        <f>P93/P88</f>
        <v>0</v>
      </c>
      <c r="D93" s="686"/>
      <c r="E93" s="686"/>
      <c r="F93" s="686"/>
      <c r="G93" s="686"/>
      <c r="H93" s="686"/>
      <c r="I93" s="686"/>
      <c r="J93" s="686"/>
      <c r="K93" s="279">
        <f>O93/P88</f>
        <v>0</v>
      </c>
      <c r="L93" s="686">
        <v>0</v>
      </c>
      <c r="M93" s="686"/>
      <c r="N93" s="258" t="s">
        <v>3</v>
      </c>
      <c r="O93" s="156">
        <f>Y87</f>
        <v>0</v>
      </c>
      <c r="P93" s="687">
        <f>Z87</f>
        <v>0</v>
      </c>
      <c r="Q93" s="687"/>
    </row>
    <row r="94" spans="1:28" ht="33.75" hidden="1" customHeight="1" x14ac:dyDescent="0.25">
      <c r="A94" s="667" t="s">
        <v>65</v>
      </c>
      <c r="B94" s="667"/>
      <c r="C94" s="686">
        <f>P94/P88</f>
        <v>0</v>
      </c>
      <c r="D94" s="686"/>
      <c r="E94" s="686"/>
      <c r="F94" s="686"/>
      <c r="G94" s="686"/>
      <c r="H94" s="686"/>
      <c r="I94" s="686"/>
      <c r="J94" s="686"/>
      <c r="K94" s="279">
        <f>O94/P88</f>
        <v>0</v>
      </c>
      <c r="L94" s="686">
        <v>0</v>
      </c>
      <c r="M94" s="686"/>
      <c r="N94" s="258" t="s">
        <v>36</v>
      </c>
      <c r="O94" s="156">
        <f>W87</f>
        <v>0</v>
      </c>
      <c r="P94" s="687">
        <f>V87</f>
        <v>0</v>
      </c>
      <c r="Q94" s="687"/>
    </row>
    <row r="95" spans="1:28" ht="43.5" hidden="1" customHeight="1" x14ac:dyDescent="0.25">
      <c r="A95" s="667" t="s">
        <v>71</v>
      </c>
      <c r="B95" s="667"/>
      <c r="C95" s="686">
        <f>P95/P88</f>
        <v>0</v>
      </c>
      <c r="D95" s="686"/>
      <c r="E95" s="686"/>
      <c r="F95" s="686"/>
      <c r="G95" s="686"/>
      <c r="H95" s="686"/>
      <c r="I95" s="686"/>
      <c r="J95" s="686"/>
      <c r="K95" s="279">
        <f>O95/P88</f>
        <v>0</v>
      </c>
      <c r="L95" s="686">
        <v>0</v>
      </c>
      <c r="M95" s="686"/>
      <c r="N95" s="258" t="s">
        <v>36</v>
      </c>
      <c r="O95" s="156">
        <f>W87</f>
        <v>0</v>
      </c>
      <c r="P95" s="687">
        <f>V87</f>
        <v>0</v>
      </c>
      <c r="Q95" s="687"/>
    </row>
    <row r="96" spans="1:28" ht="30" customHeight="1" x14ac:dyDescent="0.25">
      <c r="A96" s="667" t="s">
        <v>70</v>
      </c>
      <c r="B96" s="667"/>
      <c r="C96" s="688">
        <v>0</v>
      </c>
      <c r="D96" s="688"/>
      <c r="E96" s="688"/>
      <c r="F96" s="688"/>
      <c r="G96" s="688"/>
      <c r="H96" s="688"/>
      <c r="I96" s="688"/>
      <c r="J96" s="688"/>
      <c r="K96" s="282">
        <v>0</v>
      </c>
      <c r="L96" s="688">
        <f>L92</f>
        <v>0</v>
      </c>
      <c r="M96" s="688"/>
      <c r="N96" s="258"/>
      <c r="O96" s="258"/>
      <c r="P96" s="677"/>
      <c r="Q96" s="677"/>
    </row>
    <row r="97" spans="1:28" ht="95.25" customHeight="1" x14ac:dyDescent="0.25">
      <c r="A97" s="488" t="s">
        <v>9</v>
      </c>
      <c r="B97" s="795" t="s">
        <v>2176</v>
      </c>
      <c r="C97" s="795"/>
      <c r="D97" s="795"/>
      <c r="E97" s="795"/>
      <c r="F97" s="795"/>
      <c r="G97" s="795"/>
      <c r="H97" s="795"/>
      <c r="I97" s="795"/>
      <c r="J97" s="795"/>
      <c r="K97" s="795"/>
      <c r="L97" s="795"/>
      <c r="M97" s="795"/>
      <c r="N97" s="795"/>
      <c r="O97" s="795"/>
      <c r="P97" s="795"/>
      <c r="Q97" s="795"/>
    </row>
    <row r="98" spans="1:28" ht="27.75" customHeight="1" x14ac:dyDescent="0.25">
      <c r="A98" s="488"/>
      <c r="B98" s="489"/>
      <c r="C98" s="488"/>
      <c r="D98" s="489"/>
      <c r="E98" s="490"/>
      <c r="F98" s="489"/>
      <c r="G98" s="489"/>
      <c r="H98" s="489"/>
      <c r="I98" s="489"/>
      <c r="J98" s="489"/>
      <c r="K98" s="489"/>
      <c r="L98" s="489"/>
      <c r="M98" s="489"/>
      <c r="N98" s="488"/>
      <c r="O98" s="488"/>
      <c r="P98" s="489"/>
      <c r="Q98" s="489"/>
    </row>
    <row r="99" spans="1:28" ht="8.25" customHeight="1" x14ac:dyDescent="0.25">
      <c r="A99" s="488"/>
      <c r="B99" s="489"/>
      <c r="C99" s="488"/>
      <c r="D99" s="489"/>
      <c r="E99" s="490"/>
      <c r="F99" s="489"/>
      <c r="G99" s="489"/>
      <c r="H99" s="489"/>
      <c r="I99" s="489"/>
      <c r="J99" s="489"/>
      <c r="K99" s="489"/>
      <c r="L99" s="489"/>
      <c r="M99" s="489"/>
      <c r="N99" s="488"/>
      <c r="O99" s="488"/>
      <c r="P99" s="489"/>
      <c r="Q99" s="489"/>
    </row>
    <row r="100" spans="1:28" ht="38.25" customHeight="1" x14ac:dyDescent="0.25">
      <c r="A100" s="796" t="s">
        <v>2022</v>
      </c>
      <c r="B100" s="796"/>
      <c r="C100" s="678" t="s">
        <v>54</v>
      </c>
      <c r="D100" s="678"/>
      <c r="E100" s="678"/>
      <c r="F100" s="678"/>
      <c r="G100" s="678" t="s">
        <v>54</v>
      </c>
      <c r="H100" s="678"/>
      <c r="I100" s="678"/>
      <c r="J100" s="678"/>
      <c r="K100" s="90" t="s">
        <v>32</v>
      </c>
      <c r="L100" s="90"/>
      <c r="M100" s="678" t="s">
        <v>2180</v>
      </c>
      <c r="N100" s="678"/>
      <c r="O100" s="678"/>
      <c r="P100" s="678"/>
      <c r="Q100" s="678"/>
    </row>
    <row r="101" spans="1:28" ht="138.75" customHeight="1" x14ac:dyDescent="0.25">
      <c r="A101" s="797" t="s">
        <v>2149</v>
      </c>
      <c r="B101" s="797"/>
      <c r="C101" s="798" t="s">
        <v>55</v>
      </c>
      <c r="D101" s="798"/>
      <c r="E101" s="798"/>
      <c r="F101" s="798"/>
      <c r="G101" s="798" t="s">
        <v>1803</v>
      </c>
      <c r="H101" s="798"/>
      <c r="I101" s="798"/>
      <c r="J101" s="798"/>
      <c r="K101" s="678" t="s">
        <v>2175</v>
      </c>
      <c r="L101" s="90"/>
      <c r="M101" s="678" t="s">
        <v>82</v>
      </c>
      <c r="N101" s="678"/>
      <c r="O101" s="678"/>
      <c r="P101" s="678"/>
      <c r="Q101" s="678"/>
    </row>
    <row r="102" spans="1:28" ht="5.25" customHeight="1" x14ac:dyDescent="0.25">
      <c r="A102" s="492"/>
      <c r="B102" s="491"/>
      <c r="C102" s="492"/>
      <c r="D102" s="493"/>
      <c r="E102" s="494"/>
      <c r="F102" s="90"/>
      <c r="G102" s="90"/>
      <c r="H102" s="90"/>
      <c r="I102" s="90"/>
      <c r="J102" s="90"/>
      <c r="K102" s="678"/>
      <c r="L102" s="90"/>
      <c r="M102" s="678"/>
      <c r="N102" s="678"/>
      <c r="O102" s="678"/>
      <c r="P102" s="678"/>
      <c r="Q102" s="678"/>
    </row>
    <row r="103" spans="1:28" s="90" customFormat="1" x14ac:dyDescent="0.25">
      <c r="B103" s="262"/>
      <c r="D103" s="495"/>
      <c r="E103" s="496"/>
      <c r="K103" s="262"/>
      <c r="M103" s="482"/>
      <c r="P103" s="262"/>
      <c r="Q103" s="262"/>
      <c r="S103" s="95"/>
      <c r="T103" s="95"/>
      <c r="U103" s="95"/>
      <c r="V103" s="95"/>
      <c r="W103" s="95"/>
      <c r="X103" s="95"/>
      <c r="Y103" s="95"/>
      <c r="Z103" s="95"/>
      <c r="AA103" s="95"/>
      <c r="AB103" s="95"/>
    </row>
    <row r="104" spans="1:28" s="90" customFormat="1" x14ac:dyDescent="0.25">
      <c r="B104" s="262"/>
      <c r="D104" s="495"/>
      <c r="E104" s="496"/>
      <c r="K104" s="262"/>
      <c r="M104" s="482"/>
      <c r="P104" s="262"/>
      <c r="Q104" s="262"/>
      <c r="S104" s="95"/>
      <c r="T104" s="95"/>
      <c r="U104" s="95"/>
      <c r="V104" s="95"/>
      <c r="W104" s="95"/>
      <c r="X104" s="95"/>
      <c r="Y104" s="95"/>
      <c r="Z104" s="95"/>
      <c r="AA104" s="95"/>
      <c r="AB104" s="95"/>
    </row>
    <row r="111" spans="1:28" s="118" customFormat="1" ht="34.5" hidden="1" customHeight="1" x14ac:dyDescent="0.25">
      <c r="A111" s="105">
        <v>11</v>
      </c>
      <c r="B111" s="433" t="s">
        <v>1704</v>
      </c>
      <c r="C111" s="434" t="s">
        <v>1</v>
      </c>
      <c r="D111" s="435">
        <v>3</v>
      </c>
      <c r="E111" s="436"/>
      <c r="F111" s="437">
        <v>0.45833333333333298</v>
      </c>
      <c r="G111" s="438">
        <v>18</v>
      </c>
      <c r="H111" s="437">
        <v>0.70833333333333304</v>
      </c>
      <c r="I111" s="438">
        <f>+G111</f>
        <v>18</v>
      </c>
      <c r="J111" s="437"/>
      <c r="K111" s="439" t="s">
        <v>1688</v>
      </c>
      <c r="L111" s="437"/>
      <c r="M111" s="439" t="s">
        <v>1710</v>
      </c>
      <c r="N111" s="440">
        <f>VALUE(DAY(I111)*24*60+VALUE(HOUR(H111)*60+MINUTE(H111)))-SUM(VALUE(DAY(G111)*24*60+VALUE(HOUR(F111)*60+MINUTE(F111))))</f>
        <v>360</v>
      </c>
      <c r="O111" s="105">
        <v>3885</v>
      </c>
      <c r="P111" s="438">
        <f>O111*N111</f>
        <v>1398600</v>
      </c>
      <c r="Q111" s="105">
        <v>2</v>
      </c>
      <c r="R111" s="113"/>
      <c r="S111" s="114">
        <f t="shared" ref="S111:T115" si="24">O111</f>
        <v>3885</v>
      </c>
      <c r="T111" s="114">
        <f t="shared" si="24"/>
        <v>1398600</v>
      </c>
      <c r="U111" s="115"/>
      <c r="V111" s="115"/>
      <c r="W111" s="115"/>
      <c r="X111" s="115"/>
      <c r="Y111" s="116"/>
      <c r="Z111" s="117"/>
      <c r="AA111" s="117"/>
    </row>
    <row r="112" spans="1:28" s="118" customFormat="1" ht="29.25" hidden="1" customHeight="1" x14ac:dyDescent="0.25">
      <c r="A112" s="105">
        <v>12</v>
      </c>
      <c r="B112" s="433" t="s">
        <v>1705</v>
      </c>
      <c r="C112" s="434" t="s">
        <v>58</v>
      </c>
      <c r="D112" s="435">
        <v>2</v>
      </c>
      <c r="E112" s="436"/>
      <c r="F112" s="437">
        <v>0.45833333333333298</v>
      </c>
      <c r="G112" s="438">
        <v>18</v>
      </c>
      <c r="H112" s="437">
        <v>0.70833333333333304</v>
      </c>
      <c r="I112" s="438">
        <f>+G112</f>
        <v>18</v>
      </c>
      <c r="J112" s="437"/>
      <c r="K112" s="439" t="s">
        <v>1688</v>
      </c>
      <c r="L112" s="437"/>
      <c r="M112" s="439" t="s">
        <v>1711</v>
      </c>
      <c r="N112" s="440">
        <f>VALUE(DAY(I112)*24*60+VALUE(HOUR(H112)*60+MINUTE(H112)))-SUM(VALUE(DAY(G112)*24*60+VALUE(HOUR(F112)*60+MINUTE(F112))))</f>
        <v>360</v>
      </c>
      <c r="O112" s="105">
        <v>3284</v>
      </c>
      <c r="P112" s="438">
        <f>O112*N112</f>
        <v>1182240</v>
      </c>
      <c r="Q112" s="105">
        <v>2</v>
      </c>
      <c r="R112" s="113"/>
      <c r="S112" s="114">
        <f t="shared" si="24"/>
        <v>3284</v>
      </c>
      <c r="T112" s="114">
        <f t="shared" si="24"/>
        <v>1182240</v>
      </c>
      <c r="U112" s="115"/>
      <c r="V112" s="115"/>
      <c r="W112" s="115"/>
      <c r="X112" s="115"/>
      <c r="Y112" s="116"/>
      <c r="Z112" s="117"/>
      <c r="AA112" s="117"/>
    </row>
    <row r="113" spans="1:27" s="118" customFormat="1" ht="29.25" hidden="1" customHeight="1" x14ac:dyDescent="0.25">
      <c r="A113" s="105">
        <v>13</v>
      </c>
      <c r="B113" s="433" t="s">
        <v>1706</v>
      </c>
      <c r="C113" s="434" t="s">
        <v>1</v>
      </c>
      <c r="D113" s="435">
        <v>2</v>
      </c>
      <c r="E113" s="436"/>
      <c r="F113" s="437">
        <v>0.45833333333333298</v>
      </c>
      <c r="G113" s="438">
        <v>18</v>
      </c>
      <c r="H113" s="437">
        <v>0.70833333333333304</v>
      </c>
      <c r="I113" s="438">
        <f>+G113</f>
        <v>18</v>
      </c>
      <c r="J113" s="437"/>
      <c r="K113" s="439" t="s">
        <v>1688</v>
      </c>
      <c r="L113" s="437"/>
      <c r="M113" s="439" t="s">
        <v>193</v>
      </c>
      <c r="N113" s="440">
        <f>VALUE(DAY(I113)*24*60+VALUE(HOUR(H113)*60+MINUTE(H113)))-SUM(VALUE(DAY(G113)*24*60+VALUE(HOUR(F113)*60+MINUTE(F113))))</f>
        <v>360</v>
      </c>
      <c r="O113" s="105">
        <v>1325</v>
      </c>
      <c r="P113" s="438">
        <f>O113*N113</f>
        <v>477000</v>
      </c>
      <c r="Q113" s="105">
        <v>2</v>
      </c>
      <c r="R113" s="113"/>
      <c r="S113" s="114">
        <f t="shared" si="24"/>
        <v>1325</v>
      </c>
      <c r="T113" s="114">
        <f t="shared" si="24"/>
        <v>477000</v>
      </c>
      <c r="U113" s="115"/>
      <c r="V113" s="115"/>
      <c r="W113" s="115"/>
      <c r="X113" s="115"/>
      <c r="Y113" s="116"/>
      <c r="Z113" s="117"/>
      <c r="AA113" s="117"/>
    </row>
    <row r="114" spans="1:27" s="118" customFormat="1" ht="29.25" hidden="1" customHeight="1" x14ac:dyDescent="0.25">
      <c r="A114" s="105">
        <v>14</v>
      </c>
      <c r="B114" s="433" t="s">
        <v>1707</v>
      </c>
      <c r="C114" s="434" t="s">
        <v>57</v>
      </c>
      <c r="D114" s="435">
        <v>2</v>
      </c>
      <c r="E114" s="436"/>
      <c r="F114" s="437">
        <v>0.45833333333333298</v>
      </c>
      <c r="G114" s="438">
        <v>18</v>
      </c>
      <c r="H114" s="437">
        <v>0.70833333333333304</v>
      </c>
      <c r="I114" s="438">
        <f>+G114</f>
        <v>18</v>
      </c>
      <c r="J114" s="437"/>
      <c r="K114" s="439" t="s">
        <v>1688</v>
      </c>
      <c r="L114" s="437"/>
      <c r="M114" s="439" t="s">
        <v>1712</v>
      </c>
      <c r="N114" s="440">
        <f>VALUE(DAY(I114)*24*60+VALUE(HOUR(H114)*60+MINUTE(H114)))-SUM(VALUE(DAY(G114)*24*60+VALUE(HOUR(F114)*60+MINUTE(F114))))</f>
        <v>360</v>
      </c>
      <c r="O114" s="105">
        <v>1593</v>
      </c>
      <c r="P114" s="438">
        <f>O114*N114</f>
        <v>573480</v>
      </c>
      <c r="Q114" s="105">
        <v>2</v>
      </c>
      <c r="R114" s="113"/>
      <c r="S114" s="114">
        <f t="shared" si="24"/>
        <v>1593</v>
      </c>
      <c r="T114" s="114">
        <f t="shared" si="24"/>
        <v>573480</v>
      </c>
      <c r="U114" s="115"/>
      <c r="V114" s="115"/>
      <c r="W114" s="115"/>
      <c r="X114" s="115"/>
      <c r="Y114" s="116"/>
      <c r="Z114" s="117"/>
      <c r="AA114" s="117"/>
    </row>
    <row r="115" spans="1:27" ht="45" hidden="1" customHeight="1" x14ac:dyDescent="0.25">
      <c r="A115" s="89">
        <v>23</v>
      </c>
      <c r="B115" s="14" t="s">
        <v>1863</v>
      </c>
      <c r="C115" s="171" t="s">
        <v>60</v>
      </c>
      <c r="D115" s="188">
        <v>2</v>
      </c>
      <c r="E115" s="424"/>
      <c r="F115" s="102">
        <v>0.47916666666666702</v>
      </c>
      <c r="G115" s="156">
        <v>22</v>
      </c>
      <c r="H115" s="102">
        <v>0.70833333333333304</v>
      </c>
      <c r="I115" s="156">
        <f t="shared" ref="I115" si="25">+G115</f>
        <v>22</v>
      </c>
      <c r="J115" s="102"/>
      <c r="K115" s="172" t="s">
        <v>1864</v>
      </c>
      <c r="L115" s="102"/>
      <c r="M115" s="172" t="s">
        <v>296</v>
      </c>
      <c r="N115" s="126">
        <f t="shared" ref="N115" si="26">VALUE(DAY(I115)*24*60+VALUE(HOUR(H115)*60+MINUTE(H115)))-SUM(VALUE(DAY(G115)*24*60+VALUE(HOUR(F115)*60+MINUTE(F115))))</f>
        <v>330</v>
      </c>
      <c r="O115" s="89">
        <v>1516</v>
      </c>
      <c r="P115" s="156">
        <f t="shared" ref="P115" si="27">O115*N115</f>
        <v>500280</v>
      </c>
      <c r="Q115" s="89">
        <v>2</v>
      </c>
      <c r="S115" s="91">
        <f t="shared" si="24"/>
        <v>1516</v>
      </c>
      <c r="T115" s="91">
        <f t="shared" si="24"/>
        <v>500280</v>
      </c>
      <c r="U115" s="92"/>
      <c r="V115" s="92"/>
      <c r="W115" s="92"/>
      <c r="X115" s="92"/>
      <c r="Y115" s="93"/>
      <c r="Z115" s="94"/>
      <c r="AA115" s="94"/>
    </row>
  </sheetData>
  <protectedRanges>
    <protectedRange sqref="L26:L27" name="Range1_6_2_1_1_1_1_1_1"/>
    <protectedRange sqref="M111:M114" name="Range1_6_2_2_1_1_3_1_1_1_1"/>
    <protectedRange sqref="M115 M66 M86" name="Range1_6_2_2_1_1_3_1_1_1_1_1"/>
  </protectedRanges>
  <mergeCells count="88">
    <mergeCell ref="A100:B100"/>
    <mergeCell ref="C100:F100"/>
    <mergeCell ref="G100:J100"/>
    <mergeCell ref="M100:Q100"/>
    <mergeCell ref="A101:B101"/>
    <mergeCell ref="C101:F101"/>
    <mergeCell ref="G101:J101"/>
    <mergeCell ref="K101:K102"/>
    <mergeCell ref="M101:Q102"/>
    <mergeCell ref="B97:Q97"/>
    <mergeCell ref="A96:B96"/>
    <mergeCell ref="C96:J96"/>
    <mergeCell ref="L96:M96"/>
    <mergeCell ref="P96:Q96"/>
    <mergeCell ref="A93:B93"/>
    <mergeCell ref="C93:J93"/>
    <mergeCell ref="L93:M93"/>
    <mergeCell ref="P93:Q93"/>
    <mergeCell ref="A95:B95"/>
    <mergeCell ref="C95:J95"/>
    <mergeCell ref="L95:M95"/>
    <mergeCell ref="P95:Q95"/>
    <mergeCell ref="A94:B94"/>
    <mergeCell ref="C94:J94"/>
    <mergeCell ref="L94:M94"/>
    <mergeCell ref="P94:Q94"/>
    <mergeCell ref="L90:M90"/>
    <mergeCell ref="P90:Q90"/>
    <mergeCell ref="A91:B91"/>
    <mergeCell ref="C91:J91"/>
    <mergeCell ref="L91:M91"/>
    <mergeCell ref="P91:Q91"/>
    <mergeCell ref="A92:B92"/>
    <mergeCell ref="C92:J92"/>
    <mergeCell ref="L92:M92"/>
    <mergeCell ref="P92:Q92"/>
    <mergeCell ref="A88:B88"/>
    <mergeCell ref="C88:J88"/>
    <mergeCell ref="L88:M88"/>
    <mergeCell ref="N88:O88"/>
    <mergeCell ref="P88:Q88"/>
    <mergeCell ref="A89:B89"/>
    <mergeCell ref="C89:J89"/>
    <mergeCell ref="L89:M89"/>
    <mergeCell ref="N89:O89"/>
    <mergeCell ref="P89:Q89"/>
    <mergeCell ref="A90:B90"/>
    <mergeCell ref="C90:J90"/>
    <mergeCell ref="B87:Q87"/>
    <mergeCell ref="Q18:Q20"/>
    <mergeCell ref="R18:R20"/>
    <mergeCell ref="F19:G19"/>
    <mergeCell ref="H19:I19"/>
    <mergeCell ref="B24:C24"/>
    <mergeCell ref="A25:Q25"/>
    <mergeCell ref="B27:Q27"/>
    <mergeCell ref="A28:Q28"/>
    <mergeCell ref="A67:Q67"/>
    <mergeCell ref="V19:W19"/>
    <mergeCell ref="X19:Y19"/>
    <mergeCell ref="J18:J20"/>
    <mergeCell ref="K18:L19"/>
    <mergeCell ref="M18:M20"/>
    <mergeCell ref="N18:N20"/>
    <mergeCell ref="O18:O20"/>
    <mergeCell ref="P18:P20"/>
    <mergeCell ref="A14:A15"/>
    <mergeCell ref="B14:B15"/>
    <mergeCell ref="B16:F16"/>
    <mergeCell ref="B17:F17"/>
    <mergeCell ref="A18:A20"/>
    <mergeCell ref="B18:B20"/>
    <mergeCell ref="C18:C20"/>
    <mergeCell ref="D18:D20"/>
    <mergeCell ref="F18:I18"/>
    <mergeCell ref="A12:A13"/>
    <mergeCell ref="B12:B13"/>
    <mergeCell ref="L1:Q1"/>
    <mergeCell ref="A2:F2"/>
    <mergeCell ref="G2:Q2"/>
    <mergeCell ref="B3:P3"/>
    <mergeCell ref="B4:Q4"/>
    <mergeCell ref="B5:Q5"/>
    <mergeCell ref="B6:Q6"/>
    <mergeCell ref="B7:F7"/>
    <mergeCell ref="B8:F8"/>
    <mergeCell ref="A10:A11"/>
    <mergeCell ref="B10:B11"/>
  </mergeCells>
  <conditionalFormatting sqref="A26">
    <cfRule type="duplicateValues" dxfId="1032" priority="5" stopIfTrue="1"/>
  </conditionalFormatting>
  <conditionalFormatting sqref="A27">
    <cfRule type="duplicateValues" dxfId="1031" priority="1" stopIfTrue="1"/>
  </conditionalFormatting>
  <conditionalFormatting sqref="B23">
    <cfRule type="duplicateValues" dxfId="1030" priority="10" stopIfTrue="1"/>
  </conditionalFormatting>
  <conditionalFormatting sqref="B26">
    <cfRule type="duplicateValues" dxfId="1029" priority="6" stopIfTrue="1"/>
    <cfRule type="duplicateValues" dxfId="1028" priority="8" stopIfTrue="1"/>
    <cfRule type="duplicateValues" dxfId="1027" priority="9" stopIfTrue="1"/>
  </conditionalFormatting>
  <conditionalFormatting sqref="B27">
    <cfRule type="duplicateValues" dxfId="1026" priority="2" stopIfTrue="1"/>
    <cfRule type="duplicateValues" dxfId="1025" priority="3" stopIfTrue="1"/>
    <cfRule type="duplicateValues" dxfId="1024" priority="4" stopIfTrue="1"/>
  </conditionalFormatting>
  <conditionalFormatting sqref="B92:B100 B102:B104">
    <cfRule type="duplicateValues" dxfId="1023" priority="97" stopIfTrue="1"/>
  </conditionalFormatting>
  <conditionalFormatting sqref="B96">
    <cfRule type="duplicateValues" dxfId="1022" priority="19" stopIfTrue="1"/>
  </conditionalFormatting>
  <conditionalFormatting sqref="B103:B104 B252">
    <cfRule type="duplicateValues" dxfId="1021" priority="96" stopIfTrue="1"/>
  </conditionalFormatting>
  <conditionalFormatting sqref="B156:B158">
    <cfRule type="duplicateValues" dxfId="1020" priority="59" stopIfTrue="1"/>
  </conditionalFormatting>
  <conditionalFormatting sqref="B159:B160">
    <cfRule type="duplicateValues" dxfId="1019" priority="60" stopIfTrue="1"/>
  </conditionalFormatting>
  <conditionalFormatting sqref="B161:B162">
    <cfRule type="duplicateValues" dxfId="1018" priority="58" stopIfTrue="1"/>
  </conditionalFormatting>
  <conditionalFormatting sqref="B163">
    <cfRule type="duplicateValues" dxfId="1017" priority="57" stopIfTrue="1"/>
  </conditionalFormatting>
  <conditionalFormatting sqref="B181">
    <cfRule type="duplicateValues" dxfId="1016" priority="82" stopIfTrue="1"/>
  </conditionalFormatting>
  <conditionalFormatting sqref="B184:B186">
    <cfRule type="duplicateValues" dxfId="1015" priority="22" stopIfTrue="1"/>
  </conditionalFormatting>
  <conditionalFormatting sqref="B187:B188">
    <cfRule type="duplicateValues" dxfId="1014" priority="23" stopIfTrue="1"/>
  </conditionalFormatting>
  <conditionalFormatting sqref="B189:B190">
    <cfRule type="duplicateValues" dxfId="1013" priority="21" stopIfTrue="1"/>
  </conditionalFormatting>
  <conditionalFormatting sqref="B191">
    <cfRule type="duplicateValues" dxfId="1012" priority="20" stopIfTrue="1"/>
  </conditionalFormatting>
  <conditionalFormatting sqref="B205:B222 B227:B284 B287">
    <cfRule type="duplicateValues" dxfId="1011" priority="83" stopIfTrue="1"/>
  </conditionalFormatting>
  <conditionalFormatting sqref="B209">
    <cfRule type="duplicateValues" dxfId="1010" priority="43" stopIfTrue="1"/>
  </conditionalFormatting>
  <conditionalFormatting sqref="B224">
    <cfRule type="duplicateValues" dxfId="1009" priority="15" stopIfTrue="1"/>
    <cfRule type="duplicateValues" dxfId="1008" priority="71" stopIfTrue="1"/>
  </conditionalFormatting>
  <conditionalFormatting sqref="B233:B250 B255:B312 B315">
    <cfRule type="duplicateValues" dxfId="1007" priority="44" stopIfTrue="1"/>
  </conditionalFormatting>
  <conditionalFormatting sqref="B252">
    <cfRule type="duplicateValues" dxfId="1006" priority="11" stopIfTrue="1"/>
  </conditionalFormatting>
  <conditionalFormatting sqref="B265">
    <cfRule type="duplicateValues" dxfId="1005" priority="80" stopIfTrue="1"/>
  </conditionalFormatting>
  <conditionalFormatting sqref="B266">
    <cfRule type="duplicateValues" dxfId="1004" priority="81" stopIfTrue="1"/>
  </conditionalFormatting>
  <conditionalFormatting sqref="B267">
    <cfRule type="duplicateValues" dxfId="1003" priority="79" stopIfTrue="1"/>
  </conditionalFormatting>
  <conditionalFormatting sqref="B268">
    <cfRule type="duplicateValues" dxfId="1002" priority="74" stopIfTrue="1"/>
  </conditionalFormatting>
  <conditionalFormatting sqref="B269">
    <cfRule type="duplicateValues" dxfId="1001" priority="75" stopIfTrue="1"/>
  </conditionalFormatting>
  <conditionalFormatting sqref="B270">
    <cfRule type="duplicateValues" dxfId="1000" priority="73" stopIfTrue="1"/>
  </conditionalFormatting>
  <conditionalFormatting sqref="B271">
    <cfRule type="duplicateValues" dxfId="999" priority="67" stopIfTrue="1"/>
  </conditionalFormatting>
  <conditionalFormatting sqref="B271:B273 B275">
    <cfRule type="duplicateValues" dxfId="998" priority="76" stopIfTrue="1"/>
  </conditionalFormatting>
  <conditionalFormatting sqref="B272">
    <cfRule type="duplicateValues" dxfId="997" priority="66" stopIfTrue="1"/>
  </conditionalFormatting>
  <conditionalFormatting sqref="B273">
    <cfRule type="duplicateValues" dxfId="996" priority="70" stopIfTrue="1"/>
  </conditionalFormatting>
  <conditionalFormatting sqref="B274 B282">
    <cfRule type="duplicateValues" dxfId="995" priority="78" stopIfTrue="1"/>
  </conditionalFormatting>
  <conditionalFormatting sqref="B274">
    <cfRule type="duplicateValues" dxfId="994" priority="62" stopIfTrue="1"/>
  </conditionalFormatting>
  <conditionalFormatting sqref="B274:B276">
    <cfRule type="duplicateValues" dxfId="993" priority="69" stopIfTrue="1"/>
  </conditionalFormatting>
  <conditionalFormatting sqref="B275">
    <cfRule type="duplicateValues" dxfId="992" priority="61" stopIfTrue="1"/>
  </conditionalFormatting>
  <conditionalFormatting sqref="B276">
    <cfRule type="duplicateValues" dxfId="991" priority="72" stopIfTrue="1"/>
  </conditionalFormatting>
  <conditionalFormatting sqref="B277:B278">
    <cfRule type="duplicateValues" dxfId="990" priority="77" stopIfTrue="1"/>
  </conditionalFormatting>
  <conditionalFormatting sqref="B278:B280 B282">
    <cfRule type="duplicateValues" dxfId="989" priority="63" stopIfTrue="1"/>
  </conditionalFormatting>
  <conditionalFormatting sqref="B281 B291">
    <cfRule type="duplicateValues" dxfId="988" priority="65" stopIfTrue="1"/>
  </conditionalFormatting>
  <conditionalFormatting sqref="B282">
    <cfRule type="duplicateValues" dxfId="987" priority="16" stopIfTrue="1"/>
  </conditionalFormatting>
  <conditionalFormatting sqref="B286:B287">
    <cfRule type="duplicateValues" dxfId="986" priority="64" stopIfTrue="1"/>
  </conditionalFormatting>
  <conditionalFormatting sqref="B287">
    <cfRule type="duplicateValues" dxfId="985" priority="17" stopIfTrue="1"/>
  </conditionalFormatting>
  <conditionalFormatting sqref="B288">
    <cfRule type="duplicateValues" dxfId="984" priority="94" stopIfTrue="1"/>
  </conditionalFormatting>
  <conditionalFormatting sqref="B289">
    <cfRule type="duplicateValues" dxfId="983" priority="90" stopIfTrue="1"/>
  </conditionalFormatting>
  <conditionalFormatting sqref="B290">
    <cfRule type="duplicateValues" dxfId="982" priority="89" stopIfTrue="1"/>
  </conditionalFormatting>
  <conditionalFormatting sqref="B291">
    <cfRule type="duplicateValues" dxfId="981" priority="95" stopIfTrue="1"/>
  </conditionalFormatting>
  <conditionalFormatting sqref="B292">
    <cfRule type="duplicateValues" dxfId="980" priority="85" stopIfTrue="1"/>
  </conditionalFormatting>
  <conditionalFormatting sqref="B292:B294">
    <cfRule type="duplicateValues" dxfId="979" priority="93" stopIfTrue="1"/>
  </conditionalFormatting>
  <conditionalFormatting sqref="B293">
    <cfRule type="duplicateValues" dxfId="978" priority="84" stopIfTrue="1"/>
  </conditionalFormatting>
  <conditionalFormatting sqref="B294">
    <cfRule type="duplicateValues" dxfId="977" priority="42" stopIfTrue="1"/>
  </conditionalFormatting>
  <conditionalFormatting sqref="B295">
    <cfRule type="duplicateValues" dxfId="976" priority="41" stopIfTrue="1"/>
  </conditionalFormatting>
  <conditionalFormatting sqref="B296">
    <cfRule type="duplicateValues" dxfId="975" priority="36" stopIfTrue="1"/>
  </conditionalFormatting>
  <conditionalFormatting sqref="B296:B298 B300">
    <cfRule type="duplicateValues" dxfId="974" priority="86" stopIfTrue="1"/>
  </conditionalFormatting>
  <conditionalFormatting sqref="B297">
    <cfRule type="duplicateValues" dxfId="973" priority="37" stopIfTrue="1"/>
  </conditionalFormatting>
  <conditionalFormatting sqref="B298">
    <cfRule type="duplicateValues" dxfId="972" priority="35" stopIfTrue="1"/>
  </conditionalFormatting>
  <conditionalFormatting sqref="B299 B309">
    <cfRule type="duplicateValues" dxfId="971" priority="88" stopIfTrue="1"/>
  </conditionalFormatting>
  <conditionalFormatting sqref="B299">
    <cfRule type="duplicateValues" dxfId="970" priority="30" stopIfTrue="1"/>
  </conditionalFormatting>
  <conditionalFormatting sqref="B299:B301 B303">
    <cfRule type="duplicateValues" dxfId="969" priority="38" stopIfTrue="1"/>
  </conditionalFormatting>
  <conditionalFormatting sqref="B300">
    <cfRule type="duplicateValues" dxfId="968" priority="29" stopIfTrue="1"/>
  </conditionalFormatting>
  <conditionalFormatting sqref="B301">
    <cfRule type="duplicateValues" dxfId="967" priority="33" stopIfTrue="1"/>
  </conditionalFormatting>
  <conditionalFormatting sqref="B302 B310">
    <cfRule type="duplicateValues" dxfId="966" priority="40" stopIfTrue="1"/>
  </conditionalFormatting>
  <conditionalFormatting sqref="B302">
    <cfRule type="duplicateValues" dxfId="965" priority="25" stopIfTrue="1"/>
  </conditionalFormatting>
  <conditionalFormatting sqref="B302:B304">
    <cfRule type="duplicateValues" dxfId="964" priority="32" stopIfTrue="1"/>
  </conditionalFormatting>
  <conditionalFormatting sqref="B303">
    <cfRule type="duplicateValues" dxfId="963" priority="24" stopIfTrue="1"/>
  </conditionalFormatting>
  <conditionalFormatting sqref="B304">
    <cfRule type="duplicateValues" dxfId="962" priority="34" stopIfTrue="1"/>
  </conditionalFormatting>
  <conditionalFormatting sqref="B304:B305">
    <cfRule type="duplicateValues" dxfId="961" priority="87" stopIfTrue="1"/>
  </conditionalFormatting>
  <conditionalFormatting sqref="B305:B306">
    <cfRule type="duplicateValues" dxfId="960" priority="39" stopIfTrue="1"/>
  </conditionalFormatting>
  <conditionalFormatting sqref="B306:B308 B310">
    <cfRule type="duplicateValues" dxfId="959" priority="26" stopIfTrue="1"/>
  </conditionalFormatting>
  <conditionalFormatting sqref="B309 B319">
    <cfRule type="duplicateValues" dxfId="958" priority="28" stopIfTrue="1"/>
  </conditionalFormatting>
  <conditionalFormatting sqref="B309">
    <cfRule type="duplicateValues" dxfId="957" priority="18" stopIfTrue="1"/>
  </conditionalFormatting>
  <conditionalFormatting sqref="B310">
    <cfRule type="duplicateValues" dxfId="956" priority="91" stopIfTrue="1"/>
  </conditionalFormatting>
  <conditionalFormatting sqref="B312">
    <cfRule type="duplicateValues" dxfId="955" priority="68" stopIfTrue="1"/>
  </conditionalFormatting>
  <conditionalFormatting sqref="B314:B315">
    <cfRule type="duplicateValues" dxfId="954" priority="27" stopIfTrue="1"/>
  </conditionalFormatting>
  <conditionalFormatting sqref="B315">
    <cfRule type="duplicateValues" dxfId="953" priority="12" stopIfTrue="1"/>
  </conditionalFormatting>
  <conditionalFormatting sqref="B316">
    <cfRule type="duplicateValues" dxfId="952" priority="55" stopIfTrue="1"/>
  </conditionalFormatting>
  <conditionalFormatting sqref="B317">
    <cfRule type="duplicateValues" dxfId="951" priority="51" stopIfTrue="1"/>
  </conditionalFormatting>
  <conditionalFormatting sqref="B318">
    <cfRule type="duplicateValues" dxfId="950" priority="50" stopIfTrue="1"/>
  </conditionalFormatting>
  <conditionalFormatting sqref="B319">
    <cfRule type="duplicateValues" dxfId="949" priority="56" stopIfTrue="1"/>
  </conditionalFormatting>
  <conditionalFormatting sqref="B320">
    <cfRule type="duplicateValues" dxfId="948" priority="46" stopIfTrue="1"/>
  </conditionalFormatting>
  <conditionalFormatting sqref="B320:B322">
    <cfRule type="duplicateValues" dxfId="947" priority="54" stopIfTrue="1"/>
  </conditionalFormatting>
  <conditionalFormatting sqref="B321">
    <cfRule type="duplicateValues" dxfId="946" priority="45" stopIfTrue="1"/>
  </conditionalFormatting>
  <conditionalFormatting sqref="B324:B326 B328">
    <cfRule type="duplicateValues" dxfId="945" priority="47" stopIfTrue="1"/>
  </conditionalFormatting>
  <conditionalFormatting sqref="B327 B337">
    <cfRule type="duplicateValues" dxfId="944" priority="49" stopIfTrue="1"/>
  </conditionalFormatting>
  <conditionalFormatting sqref="B328">
    <cfRule type="duplicateValues" dxfId="943" priority="13" stopIfTrue="1"/>
  </conditionalFormatting>
  <conditionalFormatting sqref="B330">
    <cfRule type="duplicateValues" dxfId="942" priority="92" stopIfTrue="1"/>
  </conditionalFormatting>
  <conditionalFormatting sqref="B332:B333">
    <cfRule type="duplicateValues" dxfId="941" priority="48" stopIfTrue="1"/>
  </conditionalFormatting>
  <conditionalFormatting sqref="B337">
    <cfRule type="duplicateValues" dxfId="940" priority="14" stopIfTrue="1"/>
  </conditionalFormatting>
  <conditionalFormatting sqref="B338">
    <cfRule type="duplicateValues" dxfId="939" priority="52" stopIfTrue="1"/>
  </conditionalFormatting>
  <conditionalFormatting sqref="B340">
    <cfRule type="duplicateValues" dxfId="938" priority="31" stopIfTrue="1"/>
  </conditionalFormatting>
  <conditionalFormatting sqref="B358">
    <cfRule type="duplicateValues" dxfId="937" priority="53" stopIfTrue="1"/>
  </conditionalFormatting>
  <conditionalFormatting sqref="D26:E26">
    <cfRule type="cellIs" dxfId="936" priority="7" operator="equal">
      <formula>0</formula>
    </cfRule>
  </conditionalFormatting>
  <dataValidations count="2">
    <dataValidation type="list" allowBlank="1" showInputMessage="1" showErrorMessage="1" sqref="J111:J115 J24 J31:J32 J34:J40 J42:J66 J68:J86" xr:uid="{00000000-0002-0000-10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22" xr:uid="{00000000-0002-0000-1000-000001000000}">
      <formula1>"CNCT PT,Việt Trì,ĐL  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86" max="16" man="1"/>
  </rowBreaks>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120"/>
  <sheetViews>
    <sheetView topLeftCell="A78" zoomScaleNormal="100" zoomScaleSheetLayoutView="85" workbookViewId="0">
      <selection activeCell="C84" sqref="C84"/>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2" t="s">
        <v>217</v>
      </c>
      <c r="B9" s="502" t="s">
        <v>18</v>
      </c>
      <c r="C9" s="502" t="s">
        <v>2154</v>
      </c>
      <c r="D9" s="503" t="s">
        <v>2172</v>
      </c>
      <c r="E9" s="503"/>
      <c r="F9" s="503" t="s">
        <v>2173</v>
      </c>
      <c r="G9" s="503" t="s">
        <v>2174</v>
      </c>
      <c r="H9" s="502" t="s">
        <v>108</v>
      </c>
      <c r="I9" s="498"/>
      <c r="J9" s="499"/>
      <c r="N9" s="99"/>
    </row>
    <row r="10" spans="1:18" ht="27.75" customHeight="1" x14ac:dyDescent="0.25">
      <c r="A10" s="808">
        <v>1</v>
      </c>
      <c r="B10" s="808" t="s">
        <v>2155</v>
      </c>
      <c r="C10" s="504" t="s">
        <v>2156</v>
      </c>
      <c r="D10" s="504" t="s">
        <v>2157</v>
      </c>
      <c r="E10" s="504"/>
      <c r="F10" s="504" t="s">
        <v>2158</v>
      </c>
      <c r="G10" s="504" t="s">
        <v>2167</v>
      </c>
      <c r="H10" s="505"/>
      <c r="I10" s="500"/>
      <c r="J10" s="501"/>
      <c r="N10" s="99"/>
    </row>
    <row r="11" spans="1:18" ht="27.75" customHeight="1" x14ac:dyDescent="0.25">
      <c r="A11" s="808"/>
      <c r="B11" s="808"/>
      <c r="C11" s="504" t="s">
        <v>2159</v>
      </c>
      <c r="D11" s="504" t="s">
        <v>2160</v>
      </c>
      <c r="E11" s="504"/>
      <c r="F11" s="504" t="s">
        <v>2161</v>
      </c>
      <c r="G11" s="504" t="s">
        <v>2168</v>
      </c>
      <c r="H11" s="505"/>
      <c r="I11" s="500"/>
      <c r="J11" s="501"/>
      <c r="N11" s="99"/>
    </row>
    <row r="12" spans="1:18" ht="27.75" customHeight="1" x14ac:dyDescent="0.25">
      <c r="A12" s="808">
        <v>2</v>
      </c>
      <c r="B12" s="808" t="s">
        <v>2162</v>
      </c>
      <c r="C12" s="504" t="s">
        <v>2156</v>
      </c>
      <c r="D12" s="504" t="s">
        <v>2157</v>
      </c>
      <c r="E12" s="504"/>
      <c r="F12" s="504" t="s">
        <v>2158</v>
      </c>
      <c r="G12" s="504" t="s">
        <v>2167</v>
      </c>
      <c r="H12" s="505"/>
      <c r="I12" s="500"/>
      <c r="J12" s="501"/>
      <c r="N12" s="99"/>
    </row>
    <row r="13" spans="1:18" ht="27.75" customHeight="1" x14ac:dyDescent="0.25">
      <c r="A13" s="808"/>
      <c r="B13" s="808"/>
      <c r="C13" s="504" t="s">
        <v>2159</v>
      </c>
      <c r="D13" s="504" t="s">
        <v>2160</v>
      </c>
      <c r="E13" s="504"/>
      <c r="F13" s="504" t="s">
        <v>2161</v>
      </c>
      <c r="G13" s="504" t="s">
        <v>2168</v>
      </c>
      <c r="H13" s="505"/>
      <c r="I13" s="500"/>
      <c r="J13" s="501"/>
      <c r="N13" s="99"/>
    </row>
    <row r="14" spans="1:18" ht="27.75" customHeight="1" x14ac:dyDescent="0.25">
      <c r="A14" s="809">
        <v>3</v>
      </c>
      <c r="B14" s="810" t="s">
        <v>2171</v>
      </c>
      <c r="C14" s="504" t="s">
        <v>2156</v>
      </c>
      <c r="D14" s="504" t="s">
        <v>2163</v>
      </c>
      <c r="E14" s="504"/>
      <c r="F14" s="504" t="s">
        <v>2164</v>
      </c>
      <c r="G14" s="504" t="s">
        <v>2169</v>
      </c>
      <c r="H14" s="505"/>
      <c r="I14" s="500"/>
      <c r="J14" s="501"/>
      <c r="N14" s="99"/>
    </row>
    <row r="15" spans="1:18" ht="27.75" customHeight="1" x14ac:dyDescent="0.25">
      <c r="A15" s="809"/>
      <c r="B15" s="810"/>
      <c r="C15" s="504" t="s">
        <v>2159</v>
      </c>
      <c r="D15" s="504" t="s">
        <v>2165</v>
      </c>
      <c r="E15" s="504"/>
      <c r="F15" s="504" t="s">
        <v>2166</v>
      </c>
      <c r="G15" s="504" t="s">
        <v>2170</v>
      </c>
      <c r="H15" s="505"/>
      <c r="I15" s="500"/>
      <c r="J15" s="501"/>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2215</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63" customHeight="1" x14ac:dyDescent="0.25">
      <c r="A26" s="255">
        <v>1</v>
      </c>
      <c r="B26" s="168" t="s">
        <v>147</v>
      </c>
      <c r="C26" s="89" t="s">
        <v>148</v>
      </c>
      <c r="D26" s="89">
        <v>25</v>
      </c>
      <c r="E26" s="169">
        <v>0.47916666666666669</v>
      </c>
      <c r="F26" s="102">
        <v>0.29166666666666669</v>
      </c>
      <c r="G26" s="156">
        <v>14</v>
      </c>
      <c r="H26" s="102">
        <v>4.1666666666666664E-2</v>
      </c>
      <c r="I26" s="156">
        <v>15</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2216</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72.75" customHeight="1" x14ac:dyDescent="0.25">
      <c r="A29" s="89">
        <v>1</v>
      </c>
      <c r="B29" s="14" t="s">
        <v>2133</v>
      </c>
      <c r="C29" s="20" t="s">
        <v>60</v>
      </c>
      <c r="D29" s="98">
        <v>6.5328859127696992</v>
      </c>
      <c r="E29" s="424"/>
      <c r="F29" s="102">
        <v>0.29166666666666669</v>
      </c>
      <c r="G29" s="156">
        <v>14</v>
      </c>
      <c r="H29" s="102">
        <v>0.5</v>
      </c>
      <c r="I29" s="156">
        <f t="shared" ref="I29:I72" si="1">+G29</f>
        <v>14</v>
      </c>
      <c r="J29" s="451"/>
      <c r="K29" s="172" t="s">
        <v>1872</v>
      </c>
      <c r="L29" s="453"/>
      <c r="M29" s="14" t="s">
        <v>2183</v>
      </c>
      <c r="N29" s="455">
        <f t="shared" ref="N29:N87" si="2">VALUE(DAY(I29)*24*60+VALUE(HOUR(H29)*60+MINUTE(H29)))-SUM(VALUE(DAY(G29)*24*60+VALUE(HOUR(F29)*60+MINUTE(F29))))</f>
        <v>300</v>
      </c>
      <c r="O29" s="193">
        <v>0</v>
      </c>
      <c r="P29" s="454">
        <f t="shared" ref="P29:P87" si="3">O29*N29</f>
        <v>0</v>
      </c>
      <c r="Q29" s="89">
        <v>2</v>
      </c>
      <c r="S29" s="91">
        <f t="shared" ref="S29:T30" si="4">O29</f>
        <v>0</v>
      </c>
      <c r="T29" s="91">
        <f t="shared" si="4"/>
        <v>0</v>
      </c>
      <c r="U29" s="92"/>
      <c r="V29" s="92"/>
      <c r="W29" s="92"/>
      <c r="X29" s="92"/>
      <c r="Y29" s="93"/>
      <c r="Z29" s="94"/>
      <c r="AA29" s="94"/>
    </row>
    <row r="30" spans="1:28" ht="70.5" customHeight="1" x14ac:dyDescent="0.25">
      <c r="A30" s="89">
        <v>2</v>
      </c>
      <c r="B30" s="14" t="s">
        <v>2134</v>
      </c>
      <c r="C30" s="20" t="s">
        <v>60</v>
      </c>
      <c r="D30" s="98">
        <v>1.8213056968727273</v>
      </c>
      <c r="E30" s="424"/>
      <c r="F30" s="102">
        <v>0.29166666666666669</v>
      </c>
      <c r="G30" s="156">
        <v>14</v>
      </c>
      <c r="H30" s="102">
        <v>0.5</v>
      </c>
      <c r="I30" s="156">
        <f t="shared" si="1"/>
        <v>14</v>
      </c>
      <c r="J30" s="451"/>
      <c r="K30" s="172" t="s">
        <v>1872</v>
      </c>
      <c r="L30" s="453"/>
      <c r="M30" s="14" t="s">
        <v>2183</v>
      </c>
      <c r="N30" s="455">
        <f t="shared" si="2"/>
        <v>300</v>
      </c>
      <c r="O30" s="193">
        <v>0</v>
      </c>
      <c r="P30" s="454">
        <f t="shared" si="3"/>
        <v>0</v>
      </c>
      <c r="Q30" s="89">
        <v>2</v>
      </c>
      <c r="S30" s="91">
        <f t="shared" si="4"/>
        <v>0</v>
      </c>
      <c r="T30" s="91">
        <f t="shared" si="4"/>
        <v>0</v>
      </c>
      <c r="U30" s="92"/>
      <c r="V30" s="92"/>
      <c r="W30" s="92"/>
      <c r="X30" s="92"/>
      <c r="Y30" s="93"/>
      <c r="Z30" s="94"/>
      <c r="AA30" s="94"/>
    </row>
    <row r="31" spans="1:28" ht="30" customHeight="1" x14ac:dyDescent="0.25">
      <c r="A31" s="89">
        <v>3</v>
      </c>
      <c r="B31" s="14" t="s">
        <v>1966</v>
      </c>
      <c r="C31" s="20" t="s">
        <v>60</v>
      </c>
      <c r="D31" s="98">
        <v>1.5</v>
      </c>
      <c r="E31" s="424"/>
      <c r="F31" s="102">
        <v>0.29166666666666669</v>
      </c>
      <c r="G31" s="156">
        <v>14</v>
      </c>
      <c r="H31" s="102">
        <v>0.66666666666666663</v>
      </c>
      <c r="I31" s="156">
        <f t="shared" si="1"/>
        <v>14</v>
      </c>
      <c r="J31" s="102"/>
      <c r="K31" s="172" t="s">
        <v>1872</v>
      </c>
      <c r="L31" s="102"/>
      <c r="M31" s="14" t="s">
        <v>2253</v>
      </c>
      <c r="N31" s="126">
        <f t="shared" si="2"/>
        <v>540</v>
      </c>
      <c r="O31" s="89">
        <v>2833</v>
      </c>
      <c r="P31" s="156">
        <f t="shared" si="3"/>
        <v>1529820</v>
      </c>
      <c r="Q31" s="89">
        <v>2</v>
      </c>
      <c r="S31" s="91">
        <f>O31</f>
        <v>2833</v>
      </c>
      <c r="T31" s="91">
        <f>P31</f>
        <v>1529820</v>
      </c>
      <c r="U31" s="92"/>
      <c r="V31" s="92"/>
      <c r="W31" s="92"/>
      <c r="X31" s="92"/>
      <c r="Y31" s="93"/>
      <c r="Z31" s="94"/>
      <c r="AA31" s="94"/>
    </row>
    <row r="32" spans="1:28" ht="30" customHeight="1" x14ac:dyDescent="0.25">
      <c r="A32" s="89">
        <v>4</v>
      </c>
      <c r="B32" s="14" t="s">
        <v>2254</v>
      </c>
      <c r="C32" s="20" t="s">
        <v>60</v>
      </c>
      <c r="D32" s="98">
        <v>1.5</v>
      </c>
      <c r="E32" s="424"/>
      <c r="F32" s="102">
        <v>0.29166666666666669</v>
      </c>
      <c r="G32" s="156">
        <v>14</v>
      </c>
      <c r="H32" s="102">
        <v>0.66666666666666663</v>
      </c>
      <c r="I32" s="156">
        <f t="shared" si="1"/>
        <v>14</v>
      </c>
      <c r="J32" s="102"/>
      <c r="K32" s="172" t="s">
        <v>1872</v>
      </c>
      <c r="L32" s="102"/>
      <c r="M32" s="14" t="s">
        <v>2255</v>
      </c>
      <c r="N32" s="126">
        <f t="shared" si="2"/>
        <v>540</v>
      </c>
      <c r="O32" s="89">
        <v>2156</v>
      </c>
      <c r="P32" s="156">
        <f t="shared" si="3"/>
        <v>1164240</v>
      </c>
      <c r="Q32" s="89">
        <v>2</v>
      </c>
      <c r="S32" s="91">
        <f>O32</f>
        <v>2156</v>
      </c>
      <c r="T32" s="91">
        <f>P32</f>
        <v>1164240</v>
      </c>
      <c r="U32" s="92"/>
      <c r="V32" s="92"/>
      <c r="W32" s="92"/>
      <c r="X32" s="92"/>
      <c r="Y32" s="93"/>
      <c r="Z32" s="94"/>
      <c r="AA32" s="94"/>
    </row>
    <row r="33" spans="1:27" ht="70.5" customHeight="1" x14ac:dyDescent="0.25">
      <c r="A33" s="89">
        <v>5</v>
      </c>
      <c r="B33" s="14" t="s">
        <v>2188</v>
      </c>
      <c r="C33" s="20" t="s">
        <v>60</v>
      </c>
      <c r="D33" s="98">
        <v>3</v>
      </c>
      <c r="E33" s="424"/>
      <c r="F33" s="102">
        <v>0.29166666666666669</v>
      </c>
      <c r="G33" s="156">
        <v>14</v>
      </c>
      <c r="H33" s="102">
        <v>0.5</v>
      </c>
      <c r="I33" s="156">
        <f t="shared" si="1"/>
        <v>14</v>
      </c>
      <c r="J33" s="451"/>
      <c r="K33" s="172" t="s">
        <v>1872</v>
      </c>
      <c r="L33" s="453"/>
      <c r="M33" s="14" t="s">
        <v>2183</v>
      </c>
      <c r="N33" s="455">
        <f t="shared" si="2"/>
        <v>300</v>
      </c>
      <c r="O33" s="193">
        <v>0</v>
      </c>
      <c r="P33" s="454">
        <f t="shared" si="3"/>
        <v>0</v>
      </c>
      <c r="Q33" s="89">
        <v>2</v>
      </c>
      <c r="S33" s="91">
        <f t="shared" ref="S33:T33" si="5">O33</f>
        <v>0</v>
      </c>
      <c r="T33" s="91">
        <f t="shared" si="5"/>
        <v>0</v>
      </c>
      <c r="U33" s="92"/>
      <c r="V33" s="92"/>
      <c r="W33" s="92"/>
      <c r="X33" s="92"/>
      <c r="Y33" s="93"/>
      <c r="Z33" s="94"/>
      <c r="AA33" s="94"/>
    </row>
    <row r="34" spans="1:27" ht="30" customHeight="1" x14ac:dyDescent="0.25">
      <c r="A34" s="89">
        <v>6</v>
      </c>
      <c r="B34" s="14" t="s">
        <v>2151</v>
      </c>
      <c r="C34" s="20" t="s">
        <v>2150</v>
      </c>
      <c r="D34" s="98">
        <v>2.5</v>
      </c>
      <c r="E34" s="424"/>
      <c r="F34" s="102">
        <v>0.41666666666666669</v>
      </c>
      <c r="G34" s="156">
        <v>14</v>
      </c>
      <c r="H34" s="102">
        <v>0.66666666666666663</v>
      </c>
      <c r="I34" s="156">
        <f t="shared" si="1"/>
        <v>14</v>
      </c>
      <c r="J34" s="102"/>
      <c r="K34" s="172" t="s">
        <v>1872</v>
      </c>
      <c r="L34" s="102"/>
      <c r="M34" s="14" t="s">
        <v>2252</v>
      </c>
      <c r="N34" s="126">
        <f t="shared" si="2"/>
        <v>360</v>
      </c>
      <c r="O34" s="89">
        <v>3108</v>
      </c>
      <c r="P34" s="156">
        <f t="shared" si="3"/>
        <v>1118880</v>
      </c>
      <c r="Q34" s="89">
        <v>2</v>
      </c>
      <c r="S34" s="91">
        <f t="shared" ref="S34:T40" si="6">O34</f>
        <v>3108</v>
      </c>
      <c r="T34" s="91">
        <f t="shared" si="6"/>
        <v>1118880</v>
      </c>
      <c r="U34" s="92"/>
      <c r="V34" s="92"/>
      <c r="W34" s="92"/>
      <c r="X34" s="92"/>
      <c r="Y34" s="93"/>
      <c r="Z34" s="94"/>
      <c r="AA34" s="94"/>
    </row>
    <row r="35" spans="1:27" ht="30" customHeight="1" x14ac:dyDescent="0.25">
      <c r="A35" s="89">
        <v>7</v>
      </c>
      <c r="B35" s="14" t="s">
        <v>2250</v>
      </c>
      <c r="C35" s="20" t="s">
        <v>2077</v>
      </c>
      <c r="D35" s="98">
        <v>9.9029577024888908</v>
      </c>
      <c r="E35" s="424"/>
      <c r="F35" s="102">
        <v>0.3125</v>
      </c>
      <c r="G35" s="156">
        <v>14</v>
      </c>
      <c r="H35" s="102">
        <v>0.66666666666666663</v>
      </c>
      <c r="I35" s="156">
        <f t="shared" si="1"/>
        <v>14</v>
      </c>
      <c r="J35" s="102"/>
      <c r="K35" s="172" t="s">
        <v>1872</v>
      </c>
      <c r="L35" s="102"/>
      <c r="M35" s="14" t="s">
        <v>2065</v>
      </c>
      <c r="N35" s="126">
        <f t="shared" si="2"/>
        <v>510</v>
      </c>
      <c r="O35" s="89">
        <v>14912</v>
      </c>
      <c r="P35" s="156">
        <f t="shared" si="3"/>
        <v>7605120</v>
      </c>
      <c r="Q35" s="89">
        <v>2</v>
      </c>
      <c r="S35" s="91">
        <f t="shared" si="6"/>
        <v>14912</v>
      </c>
      <c r="T35" s="91">
        <f t="shared" si="6"/>
        <v>7605120</v>
      </c>
      <c r="U35" s="92"/>
      <c r="V35" s="92"/>
      <c r="W35" s="92"/>
      <c r="X35" s="92"/>
      <c r="Y35" s="93"/>
      <c r="Z35" s="94"/>
      <c r="AA35" s="94"/>
    </row>
    <row r="36" spans="1:27" ht="30" customHeight="1" x14ac:dyDescent="0.25">
      <c r="A36" s="89">
        <v>8</v>
      </c>
      <c r="B36" s="14" t="s">
        <v>2251</v>
      </c>
      <c r="C36" s="20" t="s">
        <v>60</v>
      </c>
      <c r="D36" s="98">
        <v>0.89296001484444432</v>
      </c>
      <c r="E36" s="424"/>
      <c r="F36" s="102">
        <v>0.3125</v>
      </c>
      <c r="G36" s="156">
        <v>14</v>
      </c>
      <c r="H36" s="102">
        <v>0.66666666666666663</v>
      </c>
      <c r="I36" s="156">
        <f t="shared" si="1"/>
        <v>14</v>
      </c>
      <c r="J36" s="102"/>
      <c r="K36" s="172" t="s">
        <v>1872</v>
      </c>
      <c r="L36" s="102"/>
      <c r="M36" s="14" t="s">
        <v>2066</v>
      </c>
      <c r="N36" s="126">
        <f t="shared" si="2"/>
        <v>510</v>
      </c>
      <c r="O36" s="89">
        <v>1505</v>
      </c>
      <c r="P36" s="156">
        <f t="shared" si="3"/>
        <v>767550</v>
      </c>
      <c r="Q36" s="89">
        <v>2</v>
      </c>
      <c r="S36" s="91">
        <f t="shared" si="6"/>
        <v>1505</v>
      </c>
      <c r="T36" s="91">
        <f t="shared" si="6"/>
        <v>767550</v>
      </c>
      <c r="U36" s="92"/>
      <c r="V36" s="92"/>
      <c r="W36" s="92"/>
      <c r="X36" s="92"/>
      <c r="Y36" s="93"/>
      <c r="Z36" s="94"/>
      <c r="AA36" s="94"/>
    </row>
    <row r="37" spans="1:27" ht="30" customHeight="1" x14ac:dyDescent="0.25">
      <c r="A37" s="89">
        <v>9</v>
      </c>
      <c r="B37" s="14" t="s">
        <v>2256</v>
      </c>
      <c r="C37" s="20" t="s">
        <v>2077</v>
      </c>
      <c r="D37" s="98">
        <v>3.4991000102222212</v>
      </c>
      <c r="E37" s="424"/>
      <c r="F37" s="102">
        <v>0.3125</v>
      </c>
      <c r="G37" s="156">
        <v>14</v>
      </c>
      <c r="H37" s="102">
        <v>0.66666666666666663</v>
      </c>
      <c r="I37" s="156">
        <f t="shared" si="1"/>
        <v>14</v>
      </c>
      <c r="J37" s="102"/>
      <c r="K37" s="172" t="s">
        <v>1872</v>
      </c>
      <c r="L37" s="102"/>
      <c r="M37" s="14" t="s">
        <v>2067</v>
      </c>
      <c r="N37" s="126">
        <f t="shared" si="2"/>
        <v>510</v>
      </c>
      <c r="O37" s="89">
        <v>4197</v>
      </c>
      <c r="P37" s="156">
        <f t="shared" si="3"/>
        <v>2140470</v>
      </c>
      <c r="Q37" s="89">
        <v>2</v>
      </c>
      <c r="S37" s="91">
        <f t="shared" si="6"/>
        <v>4197</v>
      </c>
      <c r="T37" s="91">
        <f t="shared" si="6"/>
        <v>2140470</v>
      </c>
      <c r="U37" s="92"/>
      <c r="V37" s="92"/>
      <c r="W37" s="92"/>
      <c r="X37" s="92"/>
      <c r="Y37" s="93"/>
      <c r="Z37" s="94"/>
      <c r="AA37" s="94"/>
    </row>
    <row r="38" spans="1:27" ht="60" x14ac:dyDescent="0.25">
      <c r="A38" s="89">
        <v>10</v>
      </c>
      <c r="B38" s="425" t="s">
        <v>2243</v>
      </c>
      <c r="C38" s="20" t="s">
        <v>2077</v>
      </c>
      <c r="D38" s="98">
        <v>2.5</v>
      </c>
      <c r="E38" s="424"/>
      <c r="F38" s="102">
        <v>0.3125</v>
      </c>
      <c r="G38" s="156">
        <v>14</v>
      </c>
      <c r="H38" s="102">
        <v>0.66666666666666663</v>
      </c>
      <c r="I38" s="156">
        <f t="shared" si="1"/>
        <v>14</v>
      </c>
      <c r="J38" s="102"/>
      <c r="K38" s="172" t="s">
        <v>1872</v>
      </c>
      <c r="L38" s="102"/>
      <c r="M38" s="425" t="s">
        <v>2186</v>
      </c>
      <c r="N38" s="126">
        <f t="shared" si="2"/>
        <v>510</v>
      </c>
      <c r="O38" s="89">
        <v>1781</v>
      </c>
      <c r="P38" s="156">
        <f t="shared" si="3"/>
        <v>908310</v>
      </c>
      <c r="Q38" s="89">
        <v>2</v>
      </c>
      <c r="R38" s="507"/>
      <c r="S38" s="91">
        <f t="shared" si="6"/>
        <v>1781</v>
      </c>
      <c r="T38" s="91">
        <f t="shared" si="6"/>
        <v>908310</v>
      </c>
      <c r="U38" s="92"/>
      <c r="V38" s="92"/>
      <c r="W38" s="92"/>
      <c r="X38" s="92"/>
      <c r="Y38" s="93"/>
      <c r="Z38" s="94"/>
      <c r="AA38" s="94"/>
    </row>
    <row r="39" spans="1:27" ht="30" x14ac:dyDescent="0.25">
      <c r="A39" s="89">
        <v>11</v>
      </c>
      <c r="B39" s="425" t="s">
        <v>2184</v>
      </c>
      <c r="C39" s="20" t="s">
        <v>60</v>
      </c>
      <c r="D39" s="98">
        <v>3</v>
      </c>
      <c r="E39" s="424"/>
      <c r="F39" s="102">
        <v>0.3125</v>
      </c>
      <c r="G39" s="156">
        <v>14</v>
      </c>
      <c r="H39" s="102">
        <v>0.99930555555555556</v>
      </c>
      <c r="I39" s="156">
        <f t="shared" si="1"/>
        <v>14</v>
      </c>
      <c r="J39" s="102"/>
      <c r="K39" s="172" t="s">
        <v>1872</v>
      </c>
      <c r="L39" s="102"/>
      <c r="M39" s="14"/>
      <c r="N39" s="126">
        <f t="shared" si="2"/>
        <v>989</v>
      </c>
      <c r="O39" s="89">
        <v>1</v>
      </c>
      <c r="P39" s="156">
        <f t="shared" si="3"/>
        <v>989</v>
      </c>
      <c r="Q39" s="89">
        <v>2</v>
      </c>
      <c r="S39" s="91">
        <f t="shared" si="6"/>
        <v>1</v>
      </c>
      <c r="T39" s="91">
        <f t="shared" si="6"/>
        <v>989</v>
      </c>
      <c r="U39" s="92"/>
      <c r="V39" s="92"/>
      <c r="W39" s="92"/>
      <c r="X39" s="92"/>
      <c r="Y39" s="93"/>
      <c r="Z39" s="94"/>
      <c r="AA39" s="94"/>
    </row>
    <row r="40" spans="1:27" ht="30" x14ac:dyDescent="0.25">
      <c r="A40" s="89">
        <v>12</v>
      </c>
      <c r="B40" s="425" t="s">
        <v>2185</v>
      </c>
      <c r="C40" s="20" t="s">
        <v>60</v>
      </c>
      <c r="D40" s="98">
        <v>1.5</v>
      </c>
      <c r="E40" s="424"/>
      <c r="F40" s="102">
        <v>0.3125</v>
      </c>
      <c r="G40" s="156">
        <v>14</v>
      </c>
      <c r="H40" s="102">
        <v>0.99930555555555556</v>
      </c>
      <c r="I40" s="156">
        <f t="shared" si="1"/>
        <v>14</v>
      </c>
      <c r="J40" s="102"/>
      <c r="K40" s="172" t="s">
        <v>1872</v>
      </c>
      <c r="L40" s="102"/>
      <c r="M40" s="14"/>
      <c r="N40" s="126">
        <f t="shared" si="2"/>
        <v>989</v>
      </c>
      <c r="O40" s="89">
        <v>1</v>
      </c>
      <c r="P40" s="156">
        <f t="shared" si="3"/>
        <v>989</v>
      </c>
      <c r="Q40" s="89">
        <v>2</v>
      </c>
      <c r="S40" s="91">
        <f t="shared" si="6"/>
        <v>1</v>
      </c>
      <c r="T40" s="91">
        <f t="shared" si="6"/>
        <v>989</v>
      </c>
      <c r="U40" s="92"/>
      <c r="V40" s="92"/>
      <c r="W40" s="92"/>
      <c r="X40" s="92"/>
      <c r="Y40" s="93"/>
      <c r="Z40" s="94"/>
      <c r="AA40" s="94"/>
    </row>
    <row r="41" spans="1:27" ht="70.5" customHeight="1" x14ac:dyDescent="0.25">
      <c r="A41" s="89">
        <v>13</v>
      </c>
      <c r="B41" s="14" t="s">
        <v>2187</v>
      </c>
      <c r="C41" s="20" t="s">
        <v>60</v>
      </c>
      <c r="D41" s="98">
        <v>2.9</v>
      </c>
      <c r="E41" s="424"/>
      <c r="F41" s="102">
        <v>0.3125</v>
      </c>
      <c r="G41" s="156">
        <v>14</v>
      </c>
      <c r="H41" s="102">
        <v>0.5</v>
      </c>
      <c r="I41" s="156">
        <f t="shared" si="1"/>
        <v>14</v>
      </c>
      <c r="J41" s="451"/>
      <c r="K41" s="172" t="s">
        <v>1872</v>
      </c>
      <c r="L41" s="453"/>
      <c r="M41" s="14" t="s">
        <v>2183</v>
      </c>
      <c r="N41" s="455">
        <f t="shared" si="2"/>
        <v>270</v>
      </c>
      <c r="O41" s="193">
        <v>0</v>
      </c>
      <c r="P41" s="454">
        <f t="shared" si="3"/>
        <v>0</v>
      </c>
      <c r="Q41" s="89">
        <v>2</v>
      </c>
      <c r="S41" s="91">
        <f t="shared" ref="S41:T41" si="7">O41</f>
        <v>0</v>
      </c>
      <c r="T41" s="91">
        <f t="shared" si="7"/>
        <v>0</v>
      </c>
      <c r="U41" s="92"/>
      <c r="V41" s="92"/>
      <c r="W41" s="92"/>
      <c r="X41" s="92"/>
      <c r="Y41" s="93"/>
      <c r="Z41" s="94"/>
      <c r="AA41" s="94"/>
    </row>
    <row r="42" spans="1:27" ht="30" customHeight="1" x14ac:dyDescent="0.25">
      <c r="A42" s="89">
        <v>14</v>
      </c>
      <c r="B42" s="14" t="s">
        <v>2257</v>
      </c>
      <c r="C42" s="20" t="s">
        <v>58</v>
      </c>
      <c r="D42" s="98">
        <v>1.3315789473684214</v>
      </c>
      <c r="E42" s="424"/>
      <c r="F42" s="102">
        <v>0.29166666666666669</v>
      </c>
      <c r="G42" s="156">
        <v>14</v>
      </c>
      <c r="H42" s="102">
        <v>0.66666666666666663</v>
      </c>
      <c r="I42" s="156">
        <f t="shared" si="1"/>
        <v>14</v>
      </c>
      <c r="J42" s="102"/>
      <c r="K42" s="172" t="s">
        <v>1872</v>
      </c>
      <c r="L42" s="102"/>
      <c r="M42" s="14" t="s">
        <v>2114</v>
      </c>
      <c r="N42" s="126">
        <f t="shared" si="2"/>
        <v>540</v>
      </c>
      <c r="O42" s="89">
        <v>2153</v>
      </c>
      <c r="P42" s="156">
        <f t="shared" si="3"/>
        <v>1162620</v>
      </c>
      <c r="Q42" s="89">
        <v>2</v>
      </c>
      <c r="S42" s="91">
        <f t="shared" ref="S42:S63" si="8">O42</f>
        <v>2153</v>
      </c>
      <c r="T42" s="91">
        <f t="shared" ref="T42:T63" si="9">P42</f>
        <v>1162620</v>
      </c>
      <c r="U42" s="92"/>
      <c r="V42" s="92"/>
      <c r="W42" s="92"/>
      <c r="X42" s="92"/>
      <c r="Y42" s="93"/>
      <c r="Z42" s="94"/>
      <c r="AA42" s="94"/>
    </row>
    <row r="43" spans="1:27" ht="30" customHeight="1" x14ac:dyDescent="0.25">
      <c r="A43" s="89">
        <v>15</v>
      </c>
      <c r="B43" s="14" t="s">
        <v>2258</v>
      </c>
      <c r="C43" s="20" t="s">
        <v>2077</v>
      </c>
      <c r="D43" s="98">
        <v>4.4773343782456143</v>
      </c>
      <c r="E43" s="424"/>
      <c r="F43" s="102">
        <v>0.29166666666666669</v>
      </c>
      <c r="G43" s="156">
        <v>14</v>
      </c>
      <c r="H43" s="102">
        <v>0.66666666666666663</v>
      </c>
      <c r="I43" s="156">
        <f t="shared" si="1"/>
        <v>14</v>
      </c>
      <c r="J43" s="102"/>
      <c r="K43" s="172" t="s">
        <v>1872</v>
      </c>
      <c r="L43" s="102"/>
      <c r="M43" s="14" t="s">
        <v>2074</v>
      </c>
      <c r="N43" s="126">
        <f t="shared" si="2"/>
        <v>540</v>
      </c>
      <c r="O43" s="89">
        <v>4566</v>
      </c>
      <c r="P43" s="156">
        <f t="shared" si="3"/>
        <v>2465640</v>
      </c>
      <c r="Q43" s="89">
        <v>2</v>
      </c>
      <c r="S43" s="91">
        <f t="shared" si="8"/>
        <v>4566</v>
      </c>
      <c r="T43" s="91">
        <f t="shared" si="9"/>
        <v>2465640</v>
      </c>
      <c r="U43" s="92"/>
      <c r="V43" s="92"/>
      <c r="W43" s="92"/>
      <c r="X43" s="92"/>
      <c r="Y43" s="93"/>
      <c r="Z43" s="94"/>
      <c r="AA43" s="94"/>
    </row>
    <row r="44" spans="1:27" ht="30" customHeight="1" x14ac:dyDescent="0.25">
      <c r="A44" s="89">
        <v>16</v>
      </c>
      <c r="B44" s="14" t="s">
        <v>2287</v>
      </c>
      <c r="C44" s="20" t="s">
        <v>63</v>
      </c>
      <c r="D44" s="98">
        <v>5.4885164941894748</v>
      </c>
      <c r="E44" s="424"/>
      <c r="F44" s="102">
        <v>0.29166666666666669</v>
      </c>
      <c r="G44" s="156">
        <v>14</v>
      </c>
      <c r="H44" s="102">
        <v>0.66666666666666663</v>
      </c>
      <c r="I44" s="156">
        <f t="shared" si="1"/>
        <v>14</v>
      </c>
      <c r="J44" s="102"/>
      <c r="K44" s="172" t="s">
        <v>1872</v>
      </c>
      <c r="L44" s="102"/>
      <c r="M44" s="14" t="s">
        <v>2099</v>
      </c>
      <c r="N44" s="126">
        <f t="shared" si="2"/>
        <v>540</v>
      </c>
      <c r="O44" s="89">
        <v>10169</v>
      </c>
      <c r="P44" s="156">
        <f t="shared" si="3"/>
        <v>5491260</v>
      </c>
      <c r="Q44" s="89">
        <v>2</v>
      </c>
      <c r="S44" s="91">
        <f t="shared" si="8"/>
        <v>10169</v>
      </c>
      <c r="T44" s="91">
        <f t="shared" si="9"/>
        <v>5491260</v>
      </c>
      <c r="U44" s="92"/>
      <c r="V44" s="92"/>
      <c r="W44" s="92"/>
      <c r="X44" s="92"/>
      <c r="Y44" s="93"/>
      <c r="Z44" s="94"/>
      <c r="AA44" s="94"/>
    </row>
    <row r="45" spans="1:27" ht="30" customHeight="1" x14ac:dyDescent="0.25">
      <c r="A45" s="89">
        <v>17</v>
      </c>
      <c r="B45" s="14" t="s">
        <v>2286</v>
      </c>
      <c r="C45" s="20" t="s">
        <v>57</v>
      </c>
      <c r="D45" s="98">
        <v>5.5950453878596491</v>
      </c>
      <c r="E45" s="424"/>
      <c r="F45" s="102">
        <v>0.29166666666666669</v>
      </c>
      <c r="G45" s="156">
        <v>14</v>
      </c>
      <c r="H45" s="102">
        <v>0.66666666666666663</v>
      </c>
      <c r="I45" s="156">
        <f t="shared" si="1"/>
        <v>14</v>
      </c>
      <c r="J45" s="102"/>
      <c r="K45" s="172" t="s">
        <v>1872</v>
      </c>
      <c r="L45" s="102"/>
      <c r="M45" s="14" t="s">
        <v>2100</v>
      </c>
      <c r="N45" s="126">
        <f t="shared" si="2"/>
        <v>540</v>
      </c>
      <c r="O45" s="89">
        <v>5433</v>
      </c>
      <c r="P45" s="156">
        <f t="shared" si="3"/>
        <v>2933820</v>
      </c>
      <c r="Q45" s="89">
        <v>2</v>
      </c>
      <c r="S45" s="91">
        <f t="shared" si="8"/>
        <v>5433</v>
      </c>
      <c r="T45" s="91">
        <f t="shared" si="9"/>
        <v>2933820</v>
      </c>
      <c r="U45" s="92"/>
      <c r="V45" s="92"/>
      <c r="W45" s="92"/>
      <c r="X45" s="92"/>
      <c r="Y45" s="93"/>
      <c r="Z45" s="94"/>
      <c r="AA45" s="94"/>
    </row>
    <row r="46" spans="1:27" ht="36.75" customHeight="1" x14ac:dyDescent="0.25">
      <c r="A46" s="89">
        <v>18</v>
      </c>
      <c r="B46" s="14" t="s">
        <v>2288</v>
      </c>
      <c r="C46" s="20" t="s">
        <v>2242</v>
      </c>
      <c r="D46" s="98">
        <v>10.288079058596495</v>
      </c>
      <c r="E46" s="424"/>
      <c r="F46" s="102">
        <v>0.29166666666666669</v>
      </c>
      <c r="G46" s="156">
        <v>14</v>
      </c>
      <c r="H46" s="102">
        <v>0.66666666666666663</v>
      </c>
      <c r="I46" s="156">
        <f t="shared" si="1"/>
        <v>14</v>
      </c>
      <c r="J46" s="102"/>
      <c r="K46" s="172" t="s">
        <v>1872</v>
      </c>
      <c r="L46" s="102"/>
      <c r="M46" s="14" t="s">
        <v>2101</v>
      </c>
      <c r="N46" s="126">
        <f t="shared" si="2"/>
        <v>540</v>
      </c>
      <c r="O46" s="89">
        <v>10447</v>
      </c>
      <c r="P46" s="156">
        <f t="shared" si="3"/>
        <v>5641380</v>
      </c>
      <c r="Q46" s="89">
        <v>2</v>
      </c>
      <c r="S46" s="91">
        <f t="shared" si="8"/>
        <v>10447</v>
      </c>
      <c r="T46" s="91">
        <f t="shared" si="9"/>
        <v>5641380</v>
      </c>
      <c r="U46" s="92"/>
      <c r="V46" s="92"/>
      <c r="W46" s="92"/>
      <c r="X46" s="92"/>
      <c r="Y46" s="93"/>
      <c r="Z46" s="94"/>
      <c r="AA46" s="94"/>
    </row>
    <row r="47" spans="1:27" ht="37.5" customHeight="1" x14ac:dyDescent="0.25">
      <c r="A47" s="89">
        <v>19</v>
      </c>
      <c r="B47" s="14" t="s">
        <v>2289</v>
      </c>
      <c r="C47" s="20" t="s">
        <v>2242</v>
      </c>
      <c r="D47" s="98">
        <v>7.3344238225263148</v>
      </c>
      <c r="E47" s="424"/>
      <c r="F47" s="102">
        <v>0.29166666666666669</v>
      </c>
      <c r="G47" s="156">
        <v>14</v>
      </c>
      <c r="H47" s="102">
        <v>0.66666666666666663</v>
      </c>
      <c r="I47" s="156">
        <f t="shared" si="1"/>
        <v>14</v>
      </c>
      <c r="J47" s="102"/>
      <c r="K47" s="172" t="s">
        <v>1872</v>
      </c>
      <c r="L47" s="102"/>
      <c r="M47" s="14" t="s">
        <v>2103</v>
      </c>
      <c r="N47" s="126">
        <f t="shared" si="2"/>
        <v>540</v>
      </c>
      <c r="O47" s="89">
        <v>9509</v>
      </c>
      <c r="P47" s="156">
        <f t="shared" si="3"/>
        <v>5134860</v>
      </c>
      <c r="Q47" s="89">
        <v>2</v>
      </c>
      <c r="S47" s="91">
        <f t="shared" si="8"/>
        <v>9509</v>
      </c>
      <c r="T47" s="91">
        <f t="shared" si="9"/>
        <v>5134860</v>
      </c>
      <c r="U47" s="92"/>
      <c r="V47" s="92"/>
      <c r="W47" s="92"/>
      <c r="X47" s="92"/>
      <c r="Y47" s="93"/>
      <c r="Z47" s="94"/>
      <c r="AA47" s="94"/>
    </row>
    <row r="48" spans="1:27" ht="30" customHeight="1" x14ac:dyDescent="0.25">
      <c r="A48" s="89">
        <v>20</v>
      </c>
      <c r="B48" s="14" t="s">
        <v>2290</v>
      </c>
      <c r="C48" s="20" t="s">
        <v>57</v>
      </c>
      <c r="D48" s="98">
        <v>2.0838276515368421</v>
      </c>
      <c r="E48" s="424"/>
      <c r="F48" s="102">
        <v>0.29166666666666669</v>
      </c>
      <c r="G48" s="156">
        <v>14</v>
      </c>
      <c r="H48" s="102">
        <v>0.66666666666666663</v>
      </c>
      <c r="I48" s="156">
        <f t="shared" si="1"/>
        <v>14</v>
      </c>
      <c r="J48" s="102"/>
      <c r="K48" s="172" t="s">
        <v>1872</v>
      </c>
      <c r="L48" s="102"/>
      <c r="M48" s="14" t="s">
        <v>2104</v>
      </c>
      <c r="N48" s="126">
        <f t="shared" si="2"/>
        <v>540</v>
      </c>
      <c r="O48" s="89">
        <v>2093</v>
      </c>
      <c r="P48" s="156">
        <f t="shared" si="3"/>
        <v>1130220</v>
      </c>
      <c r="Q48" s="89">
        <v>2</v>
      </c>
      <c r="S48" s="91">
        <f t="shared" si="8"/>
        <v>2093</v>
      </c>
      <c r="T48" s="91">
        <f t="shared" si="9"/>
        <v>1130220</v>
      </c>
      <c r="U48" s="92"/>
      <c r="V48" s="92"/>
      <c r="W48" s="92"/>
      <c r="X48" s="92"/>
      <c r="Y48" s="93"/>
      <c r="Z48" s="94"/>
      <c r="AA48" s="94"/>
    </row>
    <row r="49" spans="1:27" ht="30" customHeight="1" x14ac:dyDescent="0.25">
      <c r="A49" s="89">
        <v>21</v>
      </c>
      <c r="B49" s="14" t="s">
        <v>2292</v>
      </c>
      <c r="C49" s="20" t="s">
        <v>57</v>
      </c>
      <c r="D49" s="98">
        <v>1.9403694063157892</v>
      </c>
      <c r="E49" s="424"/>
      <c r="F49" s="102">
        <v>0.29166666666666669</v>
      </c>
      <c r="G49" s="156">
        <v>14</v>
      </c>
      <c r="H49" s="102">
        <v>0.66666666666666663</v>
      </c>
      <c r="I49" s="156">
        <f t="shared" si="1"/>
        <v>14</v>
      </c>
      <c r="J49" s="102"/>
      <c r="K49" s="172" t="s">
        <v>1872</v>
      </c>
      <c r="L49" s="102"/>
      <c r="M49" s="14" t="s">
        <v>2105</v>
      </c>
      <c r="N49" s="126">
        <f t="shared" si="2"/>
        <v>540</v>
      </c>
      <c r="O49" s="89">
        <v>2784</v>
      </c>
      <c r="P49" s="156">
        <f t="shared" si="3"/>
        <v>1503360</v>
      </c>
      <c r="Q49" s="89">
        <v>2</v>
      </c>
      <c r="S49" s="91">
        <f t="shared" si="8"/>
        <v>2784</v>
      </c>
      <c r="T49" s="91">
        <f t="shared" si="9"/>
        <v>1503360</v>
      </c>
      <c r="U49" s="92"/>
      <c r="V49" s="92"/>
      <c r="W49" s="92"/>
      <c r="X49" s="92"/>
      <c r="Y49" s="93"/>
      <c r="Z49" s="94"/>
      <c r="AA49" s="94"/>
    </row>
    <row r="50" spans="1:27" ht="30" customHeight="1" x14ac:dyDescent="0.25">
      <c r="A50" s="89">
        <v>22</v>
      </c>
      <c r="B50" s="14" t="s">
        <v>2291</v>
      </c>
      <c r="C50" s="20" t="s">
        <v>57</v>
      </c>
      <c r="D50" s="98">
        <v>4.5858010850105257</v>
      </c>
      <c r="E50" s="424"/>
      <c r="F50" s="102">
        <v>0.29166666666666669</v>
      </c>
      <c r="G50" s="156">
        <v>14</v>
      </c>
      <c r="H50" s="102">
        <v>0.66666666666666663</v>
      </c>
      <c r="I50" s="156">
        <f t="shared" si="1"/>
        <v>14</v>
      </c>
      <c r="J50" s="102"/>
      <c r="K50" s="172" t="s">
        <v>1872</v>
      </c>
      <c r="L50" s="102"/>
      <c r="M50" s="14" t="s">
        <v>2106</v>
      </c>
      <c r="N50" s="126">
        <f t="shared" si="2"/>
        <v>540</v>
      </c>
      <c r="O50" s="89">
        <v>4972</v>
      </c>
      <c r="P50" s="156">
        <f t="shared" si="3"/>
        <v>2684880</v>
      </c>
      <c r="Q50" s="89">
        <v>2</v>
      </c>
      <c r="S50" s="91">
        <f t="shared" si="8"/>
        <v>4972</v>
      </c>
      <c r="T50" s="91">
        <f t="shared" si="9"/>
        <v>2684880</v>
      </c>
      <c r="U50" s="92"/>
      <c r="V50" s="92"/>
      <c r="W50" s="92"/>
      <c r="X50" s="92"/>
      <c r="Y50" s="93"/>
      <c r="Z50" s="94"/>
      <c r="AA50" s="94"/>
    </row>
    <row r="51" spans="1:27" ht="30" customHeight="1" x14ac:dyDescent="0.25">
      <c r="A51" s="89">
        <v>23</v>
      </c>
      <c r="B51" s="14" t="s">
        <v>2293</v>
      </c>
      <c r="C51" s="20" t="s">
        <v>2241</v>
      </c>
      <c r="D51" s="98">
        <v>7.7615022530526314</v>
      </c>
      <c r="E51" s="424"/>
      <c r="F51" s="102">
        <v>0.29166666666666669</v>
      </c>
      <c r="G51" s="156">
        <v>14</v>
      </c>
      <c r="H51" s="102">
        <v>0.66666666666666663</v>
      </c>
      <c r="I51" s="156">
        <f t="shared" si="1"/>
        <v>14</v>
      </c>
      <c r="J51" s="102"/>
      <c r="K51" s="172" t="s">
        <v>1872</v>
      </c>
      <c r="L51" s="102"/>
      <c r="M51" s="14" t="s">
        <v>2107</v>
      </c>
      <c r="N51" s="126">
        <f t="shared" si="2"/>
        <v>540</v>
      </c>
      <c r="O51" s="89">
        <v>7992</v>
      </c>
      <c r="P51" s="156">
        <f t="shared" si="3"/>
        <v>4315680</v>
      </c>
      <c r="Q51" s="89">
        <v>2</v>
      </c>
      <c r="S51" s="91">
        <f t="shared" si="8"/>
        <v>7992</v>
      </c>
      <c r="T51" s="91">
        <f t="shared" si="9"/>
        <v>4315680</v>
      </c>
      <c r="U51" s="92"/>
      <c r="V51" s="92"/>
      <c r="W51" s="92"/>
      <c r="X51" s="92"/>
      <c r="Y51" s="93"/>
      <c r="Z51" s="94"/>
      <c r="AA51" s="94"/>
    </row>
    <row r="52" spans="1:27" ht="30" customHeight="1" x14ac:dyDescent="0.25">
      <c r="A52" s="89">
        <v>24</v>
      </c>
      <c r="B52" s="14" t="s">
        <v>2294</v>
      </c>
      <c r="C52" s="20" t="s">
        <v>61</v>
      </c>
      <c r="D52" s="98">
        <v>4.9044589760842099</v>
      </c>
      <c r="E52" s="424"/>
      <c r="F52" s="102">
        <v>0.29166666666666669</v>
      </c>
      <c r="G52" s="156">
        <v>14</v>
      </c>
      <c r="H52" s="102">
        <v>0.66666666666666663</v>
      </c>
      <c r="I52" s="156">
        <f t="shared" si="1"/>
        <v>14</v>
      </c>
      <c r="J52" s="102"/>
      <c r="K52" s="172" t="s">
        <v>1872</v>
      </c>
      <c r="L52" s="102"/>
      <c r="M52" s="14" t="s">
        <v>2108</v>
      </c>
      <c r="N52" s="126">
        <f t="shared" si="2"/>
        <v>540</v>
      </c>
      <c r="O52" s="89">
        <v>8091</v>
      </c>
      <c r="P52" s="156">
        <f t="shared" si="3"/>
        <v>4369140</v>
      </c>
      <c r="Q52" s="89">
        <v>2</v>
      </c>
      <c r="S52" s="91">
        <f t="shared" si="8"/>
        <v>8091</v>
      </c>
      <c r="T52" s="91">
        <f t="shared" si="9"/>
        <v>4369140</v>
      </c>
      <c r="U52" s="92"/>
      <c r="V52" s="92"/>
      <c r="W52" s="92"/>
      <c r="X52" s="92"/>
      <c r="Y52" s="93"/>
      <c r="Z52" s="94"/>
      <c r="AA52" s="94"/>
    </row>
    <row r="53" spans="1:27" ht="30" customHeight="1" x14ac:dyDescent="0.25">
      <c r="A53" s="89">
        <v>25</v>
      </c>
      <c r="B53" s="14" t="s">
        <v>2295</v>
      </c>
      <c r="C53" s="20" t="s">
        <v>61</v>
      </c>
      <c r="D53" s="98">
        <v>0.53438494938947367</v>
      </c>
      <c r="E53" s="424"/>
      <c r="F53" s="102">
        <v>0.29166666666666669</v>
      </c>
      <c r="G53" s="156">
        <v>14</v>
      </c>
      <c r="H53" s="102">
        <v>0.66666666666666663</v>
      </c>
      <c r="I53" s="156">
        <f t="shared" si="1"/>
        <v>14</v>
      </c>
      <c r="J53" s="102"/>
      <c r="K53" s="172" t="s">
        <v>1872</v>
      </c>
      <c r="L53" s="102"/>
      <c r="M53" s="14" t="s">
        <v>2109</v>
      </c>
      <c r="N53" s="126">
        <f t="shared" si="2"/>
        <v>540</v>
      </c>
      <c r="O53" s="89">
        <v>592</v>
      </c>
      <c r="P53" s="156">
        <f t="shared" si="3"/>
        <v>319680</v>
      </c>
      <c r="Q53" s="89">
        <v>2</v>
      </c>
      <c r="S53" s="91">
        <f t="shared" si="8"/>
        <v>592</v>
      </c>
      <c r="T53" s="91">
        <f t="shared" si="9"/>
        <v>319680</v>
      </c>
      <c r="U53" s="92"/>
      <c r="V53" s="92"/>
      <c r="W53" s="92"/>
      <c r="X53" s="92"/>
      <c r="Y53" s="93"/>
      <c r="Z53" s="94"/>
      <c r="AA53" s="94"/>
    </row>
    <row r="54" spans="1:27" ht="30" customHeight="1" x14ac:dyDescent="0.25">
      <c r="A54" s="89">
        <v>26</v>
      </c>
      <c r="B54" s="14" t="s">
        <v>2296</v>
      </c>
      <c r="C54" s="20" t="s">
        <v>63</v>
      </c>
      <c r="D54" s="98">
        <v>1.1009418001403508</v>
      </c>
      <c r="E54" s="424"/>
      <c r="F54" s="102">
        <v>0.29166666666666669</v>
      </c>
      <c r="G54" s="156">
        <v>14</v>
      </c>
      <c r="H54" s="102">
        <v>0.66666666666666663</v>
      </c>
      <c r="I54" s="156">
        <f t="shared" si="1"/>
        <v>14</v>
      </c>
      <c r="J54" s="102"/>
      <c r="K54" s="172" t="s">
        <v>1872</v>
      </c>
      <c r="L54" s="102"/>
      <c r="M54" s="14" t="s">
        <v>2110</v>
      </c>
      <c r="N54" s="126">
        <f t="shared" si="2"/>
        <v>540</v>
      </c>
      <c r="O54" s="89">
        <v>2561</v>
      </c>
      <c r="P54" s="156">
        <f t="shared" si="3"/>
        <v>1382940</v>
      </c>
      <c r="Q54" s="89">
        <v>2</v>
      </c>
      <c r="S54" s="91">
        <f t="shared" si="8"/>
        <v>2561</v>
      </c>
      <c r="T54" s="91">
        <f t="shared" si="9"/>
        <v>1382940</v>
      </c>
      <c r="U54" s="92"/>
      <c r="V54" s="92"/>
      <c r="W54" s="92"/>
      <c r="X54" s="92"/>
      <c r="Y54" s="93"/>
      <c r="Z54" s="94"/>
      <c r="AA54" s="94"/>
    </row>
    <row r="55" spans="1:27" ht="30" customHeight="1" x14ac:dyDescent="0.25">
      <c r="A55" s="89">
        <v>27</v>
      </c>
      <c r="B55" s="14" t="s">
        <v>2297</v>
      </c>
      <c r="C55" s="20" t="s">
        <v>63</v>
      </c>
      <c r="D55" s="98">
        <v>3.190895890652631</v>
      </c>
      <c r="E55" s="424"/>
      <c r="F55" s="102">
        <v>0.29166666666666669</v>
      </c>
      <c r="G55" s="156">
        <v>14</v>
      </c>
      <c r="H55" s="102">
        <v>0.66666666666666663</v>
      </c>
      <c r="I55" s="156">
        <f t="shared" si="1"/>
        <v>14</v>
      </c>
      <c r="J55" s="102"/>
      <c r="K55" s="172" t="s">
        <v>1872</v>
      </c>
      <c r="L55" s="102"/>
      <c r="M55" s="14" t="s">
        <v>2111</v>
      </c>
      <c r="N55" s="126">
        <f t="shared" si="2"/>
        <v>540</v>
      </c>
      <c r="O55" s="89">
        <v>10648</v>
      </c>
      <c r="P55" s="156">
        <f t="shared" si="3"/>
        <v>5749920</v>
      </c>
      <c r="Q55" s="89">
        <v>2</v>
      </c>
      <c r="S55" s="91">
        <f t="shared" si="8"/>
        <v>10648</v>
      </c>
      <c r="T55" s="91">
        <f t="shared" si="9"/>
        <v>5749920</v>
      </c>
      <c r="U55" s="92"/>
      <c r="V55" s="92"/>
      <c r="W55" s="92"/>
      <c r="X55" s="92"/>
      <c r="Y55" s="93"/>
      <c r="Z55" s="94"/>
      <c r="AA55" s="94"/>
    </row>
    <row r="56" spans="1:27" ht="30" customHeight="1" x14ac:dyDescent="0.25">
      <c r="A56" s="89">
        <v>28</v>
      </c>
      <c r="B56" s="14" t="s">
        <v>2298</v>
      </c>
      <c r="C56" s="20" t="s">
        <v>62</v>
      </c>
      <c r="D56" s="98">
        <v>3.9868310826666673</v>
      </c>
      <c r="E56" s="424"/>
      <c r="F56" s="102">
        <v>0.29166666666666669</v>
      </c>
      <c r="G56" s="156">
        <v>14</v>
      </c>
      <c r="H56" s="102">
        <v>0.66666666666666663</v>
      </c>
      <c r="I56" s="156">
        <f t="shared" si="1"/>
        <v>14</v>
      </c>
      <c r="J56" s="102"/>
      <c r="K56" s="172" t="s">
        <v>1872</v>
      </c>
      <c r="L56" s="102"/>
      <c r="M56" s="14" t="s">
        <v>2112</v>
      </c>
      <c r="N56" s="126">
        <f t="shared" si="2"/>
        <v>540</v>
      </c>
      <c r="O56" s="89">
        <v>1159</v>
      </c>
      <c r="P56" s="156">
        <f t="shared" si="3"/>
        <v>625860</v>
      </c>
      <c r="Q56" s="89">
        <v>2</v>
      </c>
      <c r="S56" s="91">
        <f t="shared" si="8"/>
        <v>1159</v>
      </c>
      <c r="T56" s="91">
        <f t="shared" si="9"/>
        <v>625860</v>
      </c>
      <c r="U56" s="92"/>
      <c r="V56" s="92"/>
      <c r="W56" s="92"/>
      <c r="X56" s="92"/>
      <c r="Y56" s="93"/>
      <c r="Z56" s="94"/>
      <c r="AA56" s="94"/>
    </row>
    <row r="57" spans="1:27" ht="30" customHeight="1" x14ac:dyDescent="0.25">
      <c r="A57" s="89">
        <v>29</v>
      </c>
      <c r="B57" s="14" t="s">
        <v>2299</v>
      </c>
      <c r="C57" s="20" t="s">
        <v>62</v>
      </c>
      <c r="D57" s="98">
        <v>0.9855820832982457</v>
      </c>
      <c r="E57" s="424"/>
      <c r="F57" s="102">
        <v>0.29166666666666669</v>
      </c>
      <c r="G57" s="156">
        <v>14</v>
      </c>
      <c r="H57" s="102">
        <v>0.66666666666666663</v>
      </c>
      <c r="I57" s="156">
        <f t="shared" si="1"/>
        <v>14</v>
      </c>
      <c r="J57" s="102"/>
      <c r="K57" s="172" t="s">
        <v>1872</v>
      </c>
      <c r="L57" s="102"/>
      <c r="M57" s="14" t="s">
        <v>2113</v>
      </c>
      <c r="N57" s="126">
        <f t="shared" si="2"/>
        <v>540</v>
      </c>
      <c r="O57" s="89">
        <v>1159</v>
      </c>
      <c r="P57" s="156">
        <f t="shared" si="3"/>
        <v>625860</v>
      </c>
      <c r="Q57" s="89">
        <v>2</v>
      </c>
      <c r="S57" s="91">
        <f t="shared" si="8"/>
        <v>1159</v>
      </c>
      <c r="T57" s="91">
        <f t="shared" si="9"/>
        <v>625860</v>
      </c>
      <c r="U57" s="92"/>
      <c r="V57" s="92"/>
      <c r="W57" s="92"/>
      <c r="X57" s="92"/>
      <c r="Y57" s="93"/>
      <c r="Z57" s="94"/>
      <c r="AA57" s="94"/>
    </row>
    <row r="58" spans="1:27" ht="30" customHeight="1" x14ac:dyDescent="0.25">
      <c r="A58" s="89">
        <v>30</v>
      </c>
      <c r="B58" s="14" t="s">
        <v>2300</v>
      </c>
      <c r="C58" s="20" t="s">
        <v>59</v>
      </c>
      <c r="D58" s="98">
        <v>5.6173231528842109</v>
      </c>
      <c r="E58" s="424"/>
      <c r="F58" s="102">
        <v>0.29166666666666669</v>
      </c>
      <c r="G58" s="156">
        <v>14</v>
      </c>
      <c r="H58" s="102">
        <v>0.66666666666666663</v>
      </c>
      <c r="I58" s="156">
        <f t="shared" si="1"/>
        <v>14</v>
      </c>
      <c r="J58" s="102"/>
      <c r="K58" s="172" t="s">
        <v>1872</v>
      </c>
      <c r="L58" s="102"/>
      <c r="M58" s="14" t="s">
        <v>2121</v>
      </c>
      <c r="N58" s="126">
        <f t="shared" si="2"/>
        <v>540</v>
      </c>
      <c r="O58" s="89">
        <v>7685</v>
      </c>
      <c r="P58" s="156">
        <f t="shared" si="3"/>
        <v>4149900</v>
      </c>
      <c r="Q58" s="89">
        <v>2</v>
      </c>
      <c r="S58" s="91">
        <f t="shared" si="8"/>
        <v>7685</v>
      </c>
      <c r="T58" s="91">
        <f t="shared" si="9"/>
        <v>4149900</v>
      </c>
      <c r="U58" s="92"/>
      <c r="V58" s="92"/>
      <c r="W58" s="92"/>
      <c r="X58" s="92"/>
      <c r="Y58" s="93"/>
      <c r="Z58" s="94"/>
      <c r="AA58" s="94"/>
    </row>
    <row r="59" spans="1:27" ht="30" customHeight="1" x14ac:dyDescent="0.25">
      <c r="A59" s="89">
        <v>31</v>
      </c>
      <c r="B59" s="14" t="s">
        <v>2301</v>
      </c>
      <c r="C59" s="20" t="s">
        <v>59</v>
      </c>
      <c r="D59" s="98">
        <v>0.54128601503157903</v>
      </c>
      <c r="E59" s="424"/>
      <c r="F59" s="102">
        <v>0.29166666666666669</v>
      </c>
      <c r="G59" s="156">
        <v>14</v>
      </c>
      <c r="H59" s="102">
        <v>0.66666666666666663</v>
      </c>
      <c r="I59" s="156">
        <f t="shared" si="1"/>
        <v>14</v>
      </c>
      <c r="J59" s="102"/>
      <c r="K59" s="172" t="s">
        <v>1872</v>
      </c>
      <c r="L59" s="102"/>
      <c r="M59" s="14" t="s">
        <v>2122</v>
      </c>
      <c r="N59" s="126">
        <f t="shared" si="2"/>
        <v>540</v>
      </c>
      <c r="O59" s="89">
        <v>894</v>
      </c>
      <c r="P59" s="156">
        <f t="shared" si="3"/>
        <v>482760</v>
      </c>
      <c r="Q59" s="89">
        <v>2</v>
      </c>
      <c r="S59" s="91">
        <f t="shared" si="8"/>
        <v>894</v>
      </c>
      <c r="T59" s="91">
        <f t="shared" si="9"/>
        <v>482760</v>
      </c>
      <c r="U59" s="92"/>
      <c r="V59" s="92"/>
      <c r="W59" s="92"/>
      <c r="X59" s="92"/>
      <c r="Y59" s="93"/>
      <c r="Z59" s="94"/>
      <c r="AA59" s="94"/>
    </row>
    <row r="60" spans="1:27" ht="30" customHeight="1" x14ac:dyDescent="0.25">
      <c r="A60" s="89">
        <v>32</v>
      </c>
      <c r="B60" s="14" t="s">
        <v>2189</v>
      </c>
      <c r="C60" s="20" t="s">
        <v>1909</v>
      </c>
      <c r="D60" s="98">
        <v>7.245259437333333</v>
      </c>
      <c r="E60" s="424"/>
      <c r="F60" s="102">
        <v>0.3125</v>
      </c>
      <c r="G60" s="156">
        <v>14</v>
      </c>
      <c r="H60" s="102">
        <v>0.66666666666666663</v>
      </c>
      <c r="I60" s="156">
        <f t="shared" si="1"/>
        <v>14</v>
      </c>
      <c r="J60" s="102"/>
      <c r="K60" s="172" t="s">
        <v>1872</v>
      </c>
      <c r="L60" s="102"/>
      <c r="M60" s="425" t="s">
        <v>2190</v>
      </c>
      <c r="N60" s="126">
        <f t="shared" si="2"/>
        <v>510</v>
      </c>
      <c r="O60" s="89">
        <v>3851</v>
      </c>
      <c r="P60" s="156">
        <f t="shared" si="3"/>
        <v>1964010</v>
      </c>
      <c r="Q60" s="89">
        <v>2</v>
      </c>
      <c r="R60" s="507"/>
      <c r="S60" s="91">
        <f t="shared" si="8"/>
        <v>3851</v>
      </c>
      <c r="T60" s="91">
        <f t="shared" si="9"/>
        <v>1964010</v>
      </c>
      <c r="U60" s="92"/>
      <c r="V60" s="92"/>
      <c r="W60" s="92"/>
      <c r="X60" s="92"/>
      <c r="Y60" s="93"/>
      <c r="Z60" s="94"/>
      <c r="AA60" s="94"/>
    </row>
    <row r="61" spans="1:27" ht="30" customHeight="1" x14ac:dyDescent="0.25">
      <c r="A61" s="89">
        <v>33</v>
      </c>
      <c r="B61" s="14" t="s">
        <v>2302</v>
      </c>
      <c r="C61" s="20" t="s">
        <v>60</v>
      </c>
      <c r="D61" s="98">
        <v>3.4624697188</v>
      </c>
      <c r="E61" s="424"/>
      <c r="F61" s="102">
        <v>0.3125</v>
      </c>
      <c r="G61" s="156">
        <v>14</v>
      </c>
      <c r="H61" s="102">
        <v>0.5</v>
      </c>
      <c r="I61" s="156">
        <f t="shared" si="1"/>
        <v>14</v>
      </c>
      <c r="J61" s="102"/>
      <c r="K61" s="172" t="s">
        <v>1872</v>
      </c>
      <c r="L61" s="102"/>
      <c r="M61" s="14" t="s">
        <v>1979</v>
      </c>
      <c r="N61" s="126">
        <f t="shared" si="2"/>
        <v>270</v>
      </c>
      <c r="O61" s="89">
        <v>1057</v>
      </c>
      <c r="P61" s="156">
        <f t="shared" si="3"/>
        <v>285390</v>
      </c>
      <c r="Q61" s="89">
        <v>2</v>
      </c>
      <c r="S61" s="91">
        <f t="shared" si="8"/>
        <v>1057</v>
      </c>
      <c r="T61" s="91">
        <f t="shared" si="9"/>
        <v>285390</v>
      </c>
      <c r="U61" s="92"/>
      <c r="V61" s="92"/>
      <c r="W61" s="92"/>
      <c r="X61" s="92"/>
      <c r="Y61" s="93"/>
      <c r="Z61" s="94"/>
      <c r="AA61" s="94"/>
    </row>
    <row r="62" spans="1:27" ht="30" customHeight="1" x14ac:dyDescent="0.25">
      <c r="A62" s="89">
        <v>34</v>
      </c>
      <c r="B62" s="14" t="s">
        <v>2303</v>
      </c>
      <c r="C62" s="20" t="s">
        <v>60</v>
      </c>
      <c r="D62" s="98">
        <v>1.4431201778666665</v>
      </c>
      <c r="E62" s="424"/>
      <c r="F62" s="102">
        <v>0.3125</v>
      </c>
      <c r="G62" s="156">
        <v>14</v>
      </c>
      <c r="H62" s="102">
        <v>0.5</v>
      </c>
      <c r="I62" s="156">
        <f t="shared" si="1"/>
        <v>14</v>
      </c>
      <c r="J62" s="102"/>
      <c r="K62" s="172" t="s">
        <v>1872</v>
      </c>
      <c r="L62" s="102"/>
      <c r="M62" s="14" t="s">
        <v>1871</v>
      </c>
      <c r="N62" s="126">
        <f t="shared" si="2"/>
        <v>270</v>
      </c>
      <c r="O62" s="89">
        <v>2888</v>
      </c>
      <c r="P62" s="156">
        <f t="shared" si="3"/>
        <v>779760</v>
      </c>
      <c r="Q62" s="89">
        <v>2</v>
      </c>
      <c r="S62" s="91">
        <f t="shared" si="8"/>
        <v>2888</v>
      </c>
      <c r="T62" s="91">
        <f t="shared" si="9"/>
        <v>779760</v>
      </c>
      <c r="U62" s="92"/>
      <c r="V62" s="92"/>
      <c r="W62" s="92"/>
      <c r="X62" s="92"/>
      <c r="Y62" s="93"/>
      <c r="Z62" s="94"/>
      <c r="AA62" s="94"/>
    </row>
    <row r="63" spans="1:27" ht="36" customHeight="1" x14ac:dyDescent="0.25">
      <c r="A63" s="89">
        <v>35</v>
      </c>
      <c r="B63" s="425" t="s">
        <v>2191</v>
      </c>
      <c r="C63" s="20" t="s">
        <v>60</v>
      </c>
      <c r="D63" s="98">
        <v>5</v>
      </c>
      <c r="E63" s="424"/>
      <c r="F63" s="102">
        <v>0.3125</v>
      </c>
      <c r="G63" s="156">
        <v>14</v>
      </c>
      <c r="H63" s="102">
        <v>0.66666666666666663</v>
      </c>
      <c r="I63" s="156">
        <f t="shared" si="1"/>
        <v>14</v>
      </c>
      <c r="J63" s="102"/>
      <c r="K63" s="172" t="s">
        <v>1872</v>
      </c>
      <c r="L63" s="102"/>
      <c r="M63" s="425" t="s">
        <v>2191</v>
      </c>
      <c r="N63" s="126">
        <f t="shared" si="2"/>
        <v>510</v>
      </c>
      <c r="O63" s="89">
        <v>1</v>
      </c>
      <c r="P63" s="156">
        <f t="shared" si="3"/>
        <v>510</v>
      </c>
      <c r="Q63" s="89">
        <v>2</v>
      </c>
      <c r="S63" s="91">
        <f t="shared" si="8"/>
        <v>1</v>
      </c>
      <c r="T63" s="91">
        <f t="shared" si="9"/>
        <v>510</v>
      </c>
      <c r="U63" s="92"/>
      <c r="V63" s="92"/>
      <c r="W63" s="92"/>
      <c r="X63" s="92"/>
      <c r="Y63" s="93"/>
      <c r="Z63" s="94"/>
      <c r="AA63" s="94"/>
    </row>
    <row r="64" spans="1:27" ht="70.5" customHeight="1" x14ac:dyDescent="0.25">
      <c r="A64" s="89">
        <v>36</v>
      </c>
      <c r="B64" s="14" t="s">
        <v>2192</v>
      </c>
      <c r="C64" s="20" t="s">
        <v>59</v>
      </c>
      <c r="D64" s="98">
        <v>3.9</v>
      </c>
      <c r="E64" s="424"/>
      <c r="F64" s="102">
        <v>0.29166666666666669</v>
      </c>
      <c r="G64" s="156">
        <v>14</v>
      </c>
      <c r="H64" s="102">
        <v>0.99930555555555556</v>
      </c>
      <c r="I64" s="156">
        <f t="shared" si="1"/>
        <v>14</v>
      </c>
      <c r="J64" s="451"/>
      <c r="K64" s="172" t="s">
        <v>1872</v>
      </c>
      <c r="L64" s="453"/>
      <c r="M64" s="14" t="s">
        <v>2193</v>
      </c>
      <c r="N64" s="455">
        <f t="shared" si="2"/>
        <v>1019</v>
      </c>
      <c r="O64" s="193">
        <v>0</v>
      </c>
      <c r="P64" s="454">
        <f t="shared" si="3"/>
        <v>0</v>
      </c>
      <c r="Q64" s="89">
        <v>2</v>
      </c>
      <c r="S64" s="91">
        <f t="shared" ref="S64:T66" si="10">O64</f>
        <v>0</v>
      </c>
      <c r="T64" s="91">
        <f t="shared" si="10"/>
        <v>0</v>
      </c>
      <c r="U64" s="92"/>
      <c r="V64" s="92"/>
      <c r="W64" s="92"/>
      <c r="X64" s="92"/>
      <c r="Y64" s="93"/>
      <c r="Z64" s="94"/>
      <c r="AA64" s="94"/>
    </row>
    <row r="65" spans="1:27" s="94" customFormat="1" ht="30.75" customHeight="1" x14ac:dyDescent="0.2">
      <c r="A65" s="255"/>
      <c r="B65" s="506" t="s">
        <v>1865</v>
      </c>
      <c r="C65" s="446"/>
      <c r="D65" s="447">
        <f>SUM(D29:D64)</f>
        <v>133.84824110604708</v>
      </c>
      <c r="E65" s="448"/>
      <c r="F65" s="169"/>
      <c r="G65" s="258"/>
      <c r="H65" s="169"/>
      <c r="I65" s="258"/>
      <c r="J65" s="169"/>
      <c r="K65" s="449"/>
      <c r="L65" s="169"/>
      <c r="M65" s="449"/>
      <c r="N65" s="450"/>
      <c r="O65" s="255"/>
      <c r="P65" s="258"/>
      <c r="Q65" s="255"/>
      <c r="R65" s="90"/>
      <c r="S65" s="91">
        <f t="shared" si="10"/>
        <v>0</v>
      </c>
      <c r="T65" s="91">
        <f t="shared" si="10"/>
        <v>0</v>
      </c>
      <c r="U65" s="91"/>
      <c r="V65" s="91"/>
      <c r="W65" s="91"/>
      <c r="X65" s="91"/>
      <c r="Y65" s="263"/>
    </row>
    <row r="66" spans="1:27" ht="27.75" customHeight="1" x14ac:dyDescent="0.25">
      <c r="A66" s="701" t="s">
        <v>2217</v>
      </c>
      <c r="B66" s="702"/>
      <c r="C66" s="702"/>
      <c r="D66" s="702"/>
      <c r="E66" s="702"/>
      <c r="F66" s="702"/>
      <c r="G66" s="702"/>
      <c r="H66" s="702"/>
      <c r="I66" s="702"/>
      <c r="J66" s="702"/>
      <c r="K66" s="702"/>
      <c r="L66" s="702"/>
      <c r="M66" s="702"/>
      <c r="N66" s="702"/>
      <c r="O66" s="702"/>
      <c r="P66" s="702"/>
      <c r="Q66" s="703"/>
      <c r="S66" s="91">
        <f t="shared" si="10"/>
        <v>0</v>
      </c>
      <c r="T66" s="91">
        <f t="shared" si="10"/>
        <v>0</v>
      </c>
      <c r="U66" s="91"/>
      <c r="V66" s="92"/>
      <c r="W66" s="92"/>
      <c r="X66" s="92"/>
      <c r="Y66" s="93"/>
      <c r="Z66" s="94"/>
      <c r="AA66" s="94"/>
    </row>
    <row r="67" spans="1:27" ht="30" customHeight="1" x14ac:dyDescent="0.25">
      <c r="A67" s="89">
        <v>1</v>
      </c>
      <c r="B67" s="14" t="s">
        <v>2380</v>
      </c>
      <c r="C67" s="20" t="s">
        <v>60</v>
      </c>
      <c r="D67" s="98">
        <v>3</v>
      </c>
      <c r="E67" s="424"/>
      <c r="F67" s="102">
        <v>0.66666666666666663</v>
      </c>
      <c r="G67" s="156">
        <v>14</v>
      </c>
      <c r="H67" s="102">
        <v>0.99930555555555556</v>
      </c>
      <c r="I67" s="156">
        <f t="shared" ref="I67:I69" si="11">+G67</f>
        <v>14</v>
      </c>
      <c r="J67" s="102"/>
      <c r="K67" s="172" t="s">
        <v>1872</v>
      </c>
      <c r="L67" s="102"/>
      <c r="M67" s="14" t="s">
        <v>2374</v>
      </c>
      <c r="N67" s="126">
        <f t="shared" ref="N67:N69" si="12">VALUE(DAY(I67)*24*60+VALUE(HOUR(H67)*60+MINUTE(H67)))-SUM(VALUE(DAY(G67)*24*60+VALUE(HOUR(F67)*60+MINUTE(F67))))</f>
        <v>479</v>
      </c>
      <c r="O67" s="89">
        <v>1654</v>
      </c>
      <c r="P67" s="156">
        <f t="shared" ref="P67:P69" si="13">O67*N67</f>
        <v>792266</v>
      </c>
      <c r="Q67" s="89">
        <v>2</v>
      </c>
      <c r="S67" s="91">
        <f t="shared" ref="S67:S69" si="14">O67</f>
        <v>1654</v>
      </c>
      <c r="T67" s="91">
        <f t="shared" ref="T67:T69" si="15">P67</f>
        <v>792266</v>
      </c>
      <c r="U67" s="92"/>
      <c r="V67" s="92"/>
      <c r="W67" s="92"/>
      <c r="X67" s="92"/>
      <c r="Y67" s="93"/>
      <c r="Z67" s="94"/>
      <c r="AA67" s="94"/>
    </row>
    <row r="68" spans="1:27" ht="30" customHeight="1" x14ac:dyDescent="0.25">
      <c r="A68" s="89">
        <v>2</v>
      </c>
      <c r="B68" s="425" t="s">
        <v>2375</v>
      </c>
      <c r="C68" s="474" t="s">
        <v>60</v>
      </c>
      <c r="D68" s="98">
        <v>6.1557612695999993</v>
      </c>
      <c r="E68" s="424"/>
      <c r="F68" s="102">
        <v>0.66666666666666663</v>
      </c>
      <c r="G68" s="156">
        <v>14</v>
      </c>
      <c r="H68" s="102">
        <v>0.99930555555555556</v>
      </c>
      <c r="I68" s="156">
        <f t="shared" si="11"/>
        <v>14</v>
      </c>
      <c r="J68" s="102"/>
      <c r="K68" s="172" t="s">
        <v>1872</v>
      </c>
      <c r="L68" s="102"/>
      <c r="M68" s="14" t="s">
        <v>2376</v>
      </c>
      <c r="N68" s="126">
        <f t="shared" si="12"/>
        <v>479</v>
      </c>
      <c r="O68" s="89">
        <v>351</v>
      </c>
      <c r="P68" s="156">
        <f t="shared" si="13"/>
        <v>168129</v>
      </c>
      <c r="Q68" s="89">
        <v>2</v>
      </c>
      <c r="S68" s="91">
        <f t="shared" si="14"/>
        <v>351</v>
      </c>
      <c r="T68" s="91">
        <f t="shared" si="15"/>
        <v>168129</v>
      </c>
      <c r="U68" s="92"/>
      <c r="V68" s="92"/>
      <c r="W68" s="92"/>
      <c r="X68" s="92"/>
      <c r="Y68" s="93"/>
      <c r="Z68" s="94"/>
      <c r="AA68" s="94"/>
    </row>
    <row r="69" spans="1:27" ht="30" customHeight="1" x14ac:dyDescent="0.25">
      <c r="A69" s="89">
        <v>3</v>
      </c>
      <c r="B69" s="14" t="s">
        <v>2304</v>
      </c>
      <c r="C69" s="20" t="s">
        <v>60</v>
      </c>
      <c r="D69" s="98">
        <v>1.3583607375058826</v>
      </c>
      <c r="E69" s="424"/>
      <c r="F69" s="102">
        <v>0.66666666666666663</v>
      </c>
      <c r="G69" s="156">
        <v>14</v>
      </c>
      <c r="H69" s="102">
        <v>0.99930555555555556</v>
      </c>
      <c r="I69" s="156">
        <f t="shared" si="11"/>
        <v>14</v>
      </c>
      <c r="J69" s="102"/>
      <c r="K69" s="172" t="s">
        <v>1872</v>
      </c>
      <c r="L69" s="102"/>
      <c r="M69" s="14" t="s">
        <v>2070</v>
      </c>
      <c r="N69" s="126">
        <f t="shared" si="12"/>
        <v>479</v>
      </c>
      <c r="O69" s="89">
        <v>430</v>
      </c>
      <c r="P69" s="156">
        <f t="shared" si="13"/>
        <v>205970</v>
      </c>
      <c r="Q69" s="89">
        <v>2</v>
      </c>
      <c r="S69" s="91">
        <f t="shared" si="14"/>
        <v>430</v>
      </c>
      <c r="T69" s="91">
        <f t="shared" si="15"/>
        <v>205970</v>
      </c>
      <c r="U69" s="92"/>
      <c r="V69" s="92"/>
      <c r="W69" s="92"/>
      <c r="X69" s="92"/>
      <c r="Y69" s="93"/>
      <c r="Z69" s="94"/>
      <c r="AA69" s="94"/>
    </row>
    <row r="70" spans="1:27" ht="30" customHeight="1" x14ac:dyDescent="0.25">
      <c r="A70" s="89">
        <v>4</v>
      </c>
      <c r="B70" s="14" t="s">
        <v>2305</v>
      </c>
      <c r="C70" s="20" t="s">
        <v>57</v>
      </c>
      <c r="D70" s="98">
        <v>5.4168151730196072</v>
      </c>
      <c r="E70" s="424"/>
      <c r="F70" s="102">
        <v>0.66666666666666663</v>
      </c>
      <c r="G70" s="156">
        <v>14</v>
      </c>
      <c r="H70" s="102">
        <v>0.99930555555555556</v>
      </c>
      <c r="I70" s="156">
        <f t="shared" si="1"/>
        <v>14</v>
      </c>
      <c r="J70" s="102"/>
      <c r="K70" s="172" t="s">
        <v>1872</v>
      </c>
      <c r="L70" s="102"/>
      <c r="M70" s="14" t="s">
        <v>2071</v>
      </c>
      <c r="N70" s="126">
        <f t="shared" si="2"/>
        <v>479</v>
      </c>
      <c r="O70" s="89">
        <v>2917</v>
      </c>
      <c r="P70" s="156">
        <f t="shared" si="3"/>
        <v>1397243</v>
      </c>
      <c r="Q70" s="89">
        <v>2</v>
      </c>
      <c r="S70" s="91">
        <f t="shared" ref="S70:S87" si="16">O70</f>
        <v>2917</v>
      </c>
      <c r="T70" s="91">
        <f t="shared" ref="T70:T87" si="17">P70</f>
        <v>1397243</v>
      </c>
      <c r="U70" s="92"/>
      <c r="V70" s="92"/>
      <c r="W70" s="92"/>
      <c r="X70" s="92"/>
      <c r="Y70" s="93"/>
      <c r="Z70" s="94"/>
      <c r="AA70" s="94"/>
    </row>
    <row r="71" spans="1:27" ht="30" customHeight="1" x14ac:dyDescent="0.25">
      <c r="A71" s="89">
        <v>5</v>
      </c>
      <c r="B71" s="14" t="s">
        <v>2306</v>
      </c>
      <c r="C71" s="20" t="s">
        <v>2073</v>
      </c>
      <c r="D71" s="98">
        <v>4.134507632</v>
      </c>
      <c r="E71" s="424"/>
      <c r="F71" s="102">
        <v>0.66666666666666663</v>
      </c>
      <c r="G71" s="156">
        <v>14</v>
      </c>
      <c r="H71" s="102">
        <v>0.99930555555555556</v>
      </c>
      <c r="I71" s="156">
        <f t="shared" si="1"/>
        <v>14</v>
      </c>
      <c r="J71" s="102"/>
      <c r="K71" s="172" t="s">
        <v>1872</v>
      </c>
      <c r="L71" s="102"/>
      <c r="M71" s="14" t="s">
        <v>2072</v>
      </c>
      <c r="N71" s="126">
        <f t="shared" si="2"/>
        <v>479</v>
      </c>
      <c r="O71" s="89">
        <v>2887</v>
      </c>
      <c r="P71" s="156">
        <f t="shared" si="3"/>
        <v>1382873</v>
      </c>
      <c r="Q71" s="89">
        <v>2</v>
      </c>
      <c r="S71" s="91">
        <f t="shared" si="16"/>
        <v>2887</v>
      </c>
      <c r="T71" s="91">
        <f t="shared" si="17"/>
        <v>1382873</v>
      </c>
      <c r="U71" s="92"/>
      <c r="V71" s="92"/>
      <c r="W71" s="92"/>
      <c r="X71" s="92"/>
      <c r="Y71" s="93"/>
      <c r="Z71" s="94"/>
      <c r="AA71" s="94"/>
    </row>
    <row r="72" spans="1:27" ht="30" customHeight="1" x14ac:dyDescent="0.25">
      <c r="A72" s="89">
        <v>6</v>
      </c>
      <c r="B72" s="14" t="s">
        <v>2308</v>
      </c>
      <c r="C72" s="20" t="s">
        <v>61</v>
      </c>
      <c r="D72" s="98">
        <v>9.9210790115294145</v>
      </c>
      <c r="E72" s="424"/>
      <c r="F72" s="102">
        <v>0.66666666666666663</v>
      </c>
      <c r="G72" s="156">
        <v>14</v>
      </c>
      <c r="H72" s="102">
        <v>0.99930555555555556</v>
      </c>
      <c r="I72" s="156">
        <f t="shared" si="1"/>
        <v>14</v>
      </c>
      <c r="J72" s="102"/>
      <c r="K72" s="172" t="s">
        <v>1872</v>
      </c>
      <c r="L72" s="102"/>
      <c r="M72" s="14" t="s">
        <v>2064</v>
      </c>
      <c r="N72" s="126">
        <f t="shared" si="2"/>
        <v>479</v>
      </c>
      <c r="O72" s="89">
        <v>4725</v>
      </c>
      <c r="P72" s="156">
        <f t="shared" si="3"/>
        <v>2263275</v>
      </c>
      <c r="Q72" s="89">
        <v>2</v>
      </c>
      <c r="S72" s="91">
        <f t="shared" si="16"/>
        <v>4725</v>
      </c>
      <c r="T72" s="91">
        <f t="shared" si="17"/>
        <v>2263275</v>
      </c>
      <c r="U72" s="92"/>
      <c r="V72" s="92"/>
      <c r="W72" s="92"/>
      <c r="X72" s="92"/>
      <c r="Y72" s="93"/>
      <c r="Z72" s="94"/>
      <c r="AA72" s="94"/>
    </row>
    <row r="73" spans="1:27" ht="48.75" customHeight="1" x14ac:dyDescent="0.25">
      <c r="A73" s="89">
        <v>7</v>
      </c>
      <c r="B73" s="425" t="s">
        <v>2194</v>
      </c>
      <c r="C73" s="474" t="s">
        <v>61</v>
      </c>
      <c r="D73" s="98">
        <v>8</v>
      </c>
      <c r="E73" s="424"/>
      <c r="F73" s="102">
        <v>0.66666666666666663</v>
      </c>
      <c r="G73" s="156">
        <v>14</v>
      </c>
      <c r="H73" s="102">
        <v>0.29166666666666669</v>
      </c>
      <c r="I73" s="156">
        <v>15</v>
      </c>
      <c r="J73" s="102"/>
      <c r="K73" s="172" t="s">
        <v>1872</v>
      </c>
      <c r="L73" s="102"/>
      <c r="M73" s="425" t="s">
        <v>2194</v>
      </c>
      <c r="N73" s="126">
        <f t="shared" si="2"/>
        <v>900</v>
      </c>
      <c r="O73" s="89">
        <v>1</v>
      </c>
      <c r="P73" s="156">
        <f t="shared" si="3"/>
        <v>900</v>
      </c>
      <c r="Q73" s="89">
        <v>2</v>
      </c>
      <c r="S73" s="91">
        <f t="shared" si="16"/>
        <v>1</v>
      </c>
      <c r="T73" s="91">
        <f t="shared" si="17"/>
        <v>900</v>
      </c>
      <c r="U73" s="92"/>
      <c r="V73" s="92"/>
      <c r="W73" s="92"/>
      <c r="X73" s="92"/>
      <c r="Y73" s="93"/>
      <c r="Z73" s="94"/>
      <c r="AA73" s="94"/>
    </row>
    <row r="74" spans="1:27" ht="30" customHeight="1" x14ac:dyDescent="0.25">
      <c r="A74" s="89">
        <v>8</v>
      </c>
      <c r="B74" s="14" t="s">
        <v>2309</v>
      </c>
      <c r="C74" s="20" t="s">
        <v>1926</v>
      </c>
      <c r="D74" s="98">
        <v>3.5396196135686284</v>
      </c>
      <c r="E74" s="424"/>
      <c r="F74" s="102">
        <v>0.66666666666666663</v>
      </c>
      <c r="G74" s="156">
        <v>14</v>
      </c>
      <c r="H74" s="102">
        <v>0.99930555555555556</v>
      </c>
      <c r="I74" s="156">
        <f t="shared" ref="I74" si="18">+G74</f>
        <v>14</v>
      </c>
      <c r="J74" s="102"/>
      <c r="K74" s="172" t="s">
        <v>1872</v>
      </c>
      <c r="L74" s="102"/>
      <c r="M74" s="14" t="s">
        <v>2075</v>
      </c>
      <c r="N74" s="126">
        <f t="shared" si="2"/>
        <v>479</v>
      </c>
      <c r="O74" s="89">
        <v>4061</v>
      </c>
      <c r="P74" s="156">
        <f t="shared" si="3"/>
        <v>1945219</v>
      </c>
      <c r="Q74" s="89">
        <v>2</v>
      </c>
      <c r="S74" s="91">
        <f t="shared" si="16"/>
        <v>4061</v>
      </c>
      <c r="T74" s="91">
        <f t="shared" si="17"/>
        <v>1945219</v>
      </c>
      <c r="U74" s="92"/>
      <c r="V74" s="92"/>
      <c r="W74" s="92"/>
      <c r="X74" s="92"/>
      <c r="Y74" s="93"/>
      <c r="Z74" s="94"/>
      <c r="AA74" s="94"/>
    </row>
    <row r="75" spans="1:27" ht="30" customHeight="1" x14ac:dyDescent="0.25">
      <c r="A75" s="89">
        <v>9</v>
      </c>
      <c r="B75" s="425" t="s">
        <v>2195</v>
      </c>
      <c r="C75" s="474" t="s">
        <v>63</v>
      </c>
      <c r="D75" s="98">
        <v>3.5666666666666669</v>
      </c>
      <c r="E75" s="424"/>
      <c r="F75" s="102">
        <v>0.66666666666666663</v>
      </c>
      <c r="G75" s="156">
        <v>14</v>
      </c>
      <c r="H75" s="102">
        <v>0.29166666666666669</v>
      </c>
      <c r="I75" s="156">
        <v>15</v>
      </c>
      <c r="J75" s="102"/>
      <c r="K75" s="172" t="s">
        <v>1872</v>
      </c>
      <c r="L75" s="102"/>
      <c r="M75" s="425" t="s">
        <v>2195</v>
      </c>
      <c r="N75" s="126">
        <f t="shared" si="2"/>
        <v>900</v>
      </c>
      <c r="O75" s="89">
        <v>652</v>
      </c>
      <c r="P75" s="156">
        <f t="shared" si="3"/>
        <v>586800</v>
      </c>
      <c r="Q75" s="89">
        <v>2</v>
      </c>
      <c r="S75" s="91">
        <f t="shared" si="16"/>
        <v>652</v>
      </c>
      <c r="T75" s="91">
        <f t="shared" si="17"/>
        <v>586800</v>
      </c>
      <c r="U75" s="92"/>
      <c r="V75" s="92"/>
      <c r="W75" s="92"/>
      <c r="X75" s="92"/>
      <c r="Y75" s="93"/>
      <c r="Z75" s="94"/>
      <c r="AA75" s="94"/>
    </row>
    <row r="76" spans="1:27" ht="30" customHeight="1" x14ac:dyDescent="0.25">
      <c r="A76" s="89">
        <v>10</v>
      </c>
      <c r="B76" s="425" t="s">
        <v>2196</v>
      </c>
      <c r="C76" s="474" t="s">
        <v>59</v>
      </c>
      <c r="D76" s="98">
        <v>3</v>
      </c>
      <c r="E76" s="424"/>
      <c r="F76" s="102">
        <v>0.66666666666666663</v>
      </c>
      <c r="G76" s="156">
        <v>14</v>
      </c>
      <c r="H76" s="102">
        <v>0.29166666666666669</v>
      </c>
      <c r="I76" s="156">
        <v>15</v>
      </c>
      <c r="J76" s="102"/>
      <c r="K76" s="172" t="s">
        <v>1872</v>
      </c>
      <c r="L76" s="102"/>
      <c r="M76" s="425" t="s">
        <v>2196</v>
      </c>
      <c r="N76" s="126">
        <f t="shared" si="2"/>
        <v>900</v>
      </c>
      <c r="O76" s="89">
        <v>9</v>
      </c>
      <c r="P76" s="156">
        <f t="shared" si="3"/>
        <v>8100</v>
      </c>
      <c r="Q76" s="89">
        <v>2</v>
      </c>
      <c r="S76" s="91">
        <f t="shared" si="16"/>
        <v>9</v>
      </c>
      <c r="T76" s="91">
        <f t="shared" si="17"/>
        <v>8100</v>
      </c>
      <c r="U76" s="92"/>
      <c r="V76" s="92"/>
      <c r="W76" s="92"/>
      <c r="X76" s="92"/>
      <c r="Y76" s="93"/>
      <c r="Z76" s="94"/>
      <c r="AA76" s="94"/>
    </row>
    <row r="77" spans="1:27" ht="30" customHeight="1" x14ac:dyDescent="0.25">
      <c r="A77" s="89">
        <v>11</v>
      </c>
      <c r="B77" s="14" t="s">
        <v>2314</v>
      </c>
      <c r="C77" s="20" t="s">
        <v>62</v>
      </c>
      <c r="D77" s="98">
        <v>4.2738337291764701</v>
      </c>
      <c r="E77" s="424"/>
      <c r="F77" s="102">
        <v>0.66666666666666663</v>
      </c>
      <c r="G77" s="156">
        <v>14</v>
      </c>
      <c r="H77" s="102">
        <v>0.99930555555555556</v>
      </c>
      <c r="I77" s="156">
        <f t="shared" ref="I77" si="19">+G77</f>
        <v>14</v>
      </c>
      <c r="J77" s="102"/>
      <c r="K77" s="172" t="s">
        <v>1872</v>
      </c>
      <c r="L77" s="102"/>
      <c r="M77" s="14" t="s">
        <v>2076</v>
      </c>
      <c r="N77" s="126">
        <f t="shared" si="2"/>
        <v>479</v>
      </c>
      <c r="O77" s="89">
        <v>3390</v>
      </c>
      <c r="P77" s="156">
        <f t="shared" si="3"/>
        <v>1623810</v>
      </c>
      <c r="Q77" s="89">
        <v>2</v>
      </c>
      <c r="S77" s="91">
        <f t="shared" si="16"/>
        <v>3390</v>
      </c>
      <c r="T77" s="91">
        <f t="shared" si="17"/>
        <v>1623810</v>
      </c>
      <c r="U77" s="92"/>
      <c r="V77" s="92"/>
      <c r="W77" s="92"/>
      <c r="X77" s="92"/>
      <c r="Y77" s="93"/>
      <c r="Z77" s="94"/>
      <c r="AA77" s="94"/>
    </row>
    <row r="78" spans="1:27" ht="36" customHeight="1" x14ac:dyDescent="0.25">
      <c r="A78" s="89">
        <v>12</v>
      </c>
      <c r="B78" s="14" t="s">
        <v>2371</v>
      </c>
      <c r="C78" s="20" t="s">
        <v>60</v>
      </c>
      <c r="D78" s="98">
        <v>5.604647027638709</v>
      </c>
      <c r="E78" s="424"/>
      <c r="F78" s="102">
        <v>0.66666666666666663</v>
      </c>
      <c r="G78" s="156">
        <v>14</v>
      </c>
      <c r="H78" s="102">
        <v>0.29166666666666669</v>
      </c>
      <c r="I78" s="156">
        <v>15</v>
      </c>
      <c r="J78" s="102"/>
      <c r="K78" s="172" t="s">
        <v>1872</v>
      </c>
      <c r="L78" s="102"/>
      <c r="M78" s="14" t="s">
        <v>2044</v>
      </c>
      <c r="N78" s="126">
        <f t="shared" si="2"/>
        <v>900</v>
      </c>
      <c r="O78" s="89">
        <v>19</v>
      </c>
      <c r="P78" s="156">
        <f t="shared" si="3"/>
        <v>17100</v>
      </c>
      <c r="Q78" s="89">
        <v>2</v>
      </c>
      <c r="S78" s="91">
        <f t="shared" si="16"/>
        <v>19</v>
      </c>
      <c r="T78" s="91">
        <f t="shared" si="17"/>
        <v>17100</v>
      </c>
      <c r="U78" s="92"/>
      <c r="V78" s="92"/>
      <c r="W78" s="92"/>
      <c r="X78" s="92"/>
      <c r="Y78" s="93"/>
      <c r="Z78" s="94"/>
      <c r="AA78" s="94"/>
    </row>
    <row r="79" spans="1:27" ht="36" customHeight="1" x14ac:dyDescent="0.25">
      <c r="A79" s="89">
        <v>13</v>
      </c>
      <c r="B79" s="14" t="s">
        <v>2372</v>
      </c>
      <c r="C79" s="20" t="s">
        <v>60</v>
      </c>
      <c r="D79" s="98">
        <v>3.423164554477419</v>
      </c>
      <c r="E79" s="424"/>
      <c r="F79" s="102">
        <v>0.66666666666666663</v>
      </c>
      <c r="G79" s="156">
        <v>14</v>
      </c>
      <c r="H79" s="102">
        <v>0.29166666666666669</v>
      </c>
      <c r="I79" s="156">
        <v>15</v>
      </c>
      <c r="J79" s="102"/>
      <c r="K79" s="172" t="s">
        <v>1872</v>
      </c>
      <c r="L79" s="102"/>
      <c r="M79" s="14" t="s">
        <v>2045</v>
      </c>
      <c r="N79" s="126">
        <f t="shared" si="2"/>
        <v>900</v>
      </c>
      <c r="O79" s="89">
        <v>5</v>
      </c>
      <c r="P79" s="156">
        <f t="shared" si="3"/>
        <v>4500</v>
      </c>
      <c r="Q79" s="89">
        <v>2</v>
      </c>
      <c r="S79" s="91">
        <f t="shared" si="16"/>
        <v>5</v>
      </c>
      <c r="T79" s="91">
        <f t="shared" si="17"/>
        <v>4500</v>
      </c>
      <c r="U79" s="92"/>
      <c r="V79" s="92"/>
      <c r="W79" s="92"/>
      <c r="X79" s="92"/>
      <c r="Y79" s="93"/>
      <c r="Z79" s="94"/>
      <c r="AA79" s="94"/>
    </row>
    <row r="80" spans="1:27" ht="30" customHeight="1" x14ac:dyDescent="0.25">
      <c r="A80" s="89">
        <v>14</v>
      </c>
      <c r="B80" s="14" t="s">
        <v>2197</v>
      </c>
      <c r="C80" s="20" t="s">
        <v>60</v>
      </c>
      <c r="D80" s="98">
        <v>7.1507494764666646</v>
      </c>
      <c r="E80" s="424"/>
      <c r="F80" s="102"/>
      <c r="G80" s="156"/>
      <c r="H80" s="102"/>
      <c r="I80" s="156"/>
      <c r="J80" s="102"/>
      <c r="K80" s="172" t="s">
        <v>1872</v>
      </c>
      <c r="L80" s="102"/>
      <c r="M80" s="425" t="s">
        <v>2199</v>
      </c>
      <c r="N80" s="126">
        <f t="shared" si="2"/>
        <v>0</v>
      </c>
      <c r="O80" s="89">
        <v>0</v>
      </c>
      <c r="P80" s="156">
        <f t="shared" si="3"/>
        <v>0</v>
      </c>
      <c r="Q80" s="89">
        <v>2</v>
      </c>
      <c r="S80" s="91">
        <f t="shared" si="16"/>
        <v>0</v>
      </c>
      <c r="T80" s="91">
        <f t="shared" si="17"/>
        <v>0</v>
      </c>
      <c r="U80" s="92"/>
      <c r="V80" s="92"/>
      <c r="W80" s="92"/>
      <c r="X80" s="92"/>
      <c r="Y80" s="93"/>
      <c r="Z80" s="94"/>
      <c r="AA80" s="94"/>
    </row>
    <row r="81" spans="1:28" ht="30" customHeight="1" x14ac:dyDescent="0.25">
      <c r="A81" s="89">
        <v>15</v>
      </c>
      <c r="B81" s="14" t="s">
        <v>2373</v>
      </c>
      <c r="C81" s="20" t="s">
        <v>60</v>
      </c>
      <c r="D81" s="98">
        <v>10.342416893548384</v>
      </c>
      <c r="E81" s="424"/>
      <c r="F81" s="102">
        <v>0.66666666666666663</v>
      </c>
      <c r="G81" s="156">
        <v>14</v>
      </c>
      <c r="H81" s="102">
        <v>0.29166666666666669</v>
      </c>
      <c r="I81" s="156">
        <v>15</v>
      </c>
      <c r="J81" s="102"/>
      <c r="K81" s="172" t="s">
        <v>1872</v>
      </c>
      <c r="L81" s="102"/>
      <c r="M81" s="14" t="s">
        <v>2048</v>
      </c>
      <c r="N81" s="126">
        <f t="shared" si="2"/>
        <v>900</v>
      </c>
      <c r="O81" s="89">
        <v>259</v>
      </c>
      <c r="P81" s="156">
        <f t="shared" si="3"/>
        <v>233100</v>
      </c>
      <c r="Q81" s="89">
        <v>2</v>
      </c>
      <c r="S81" s="91">
        <f t="shared" si="16"/>
        <v>259</v>
      </c>
      <c r="T81" s="91">
        <f t="shared" si="17"/>
        <v>233100</v>
      </c>
      <c r="U81" s="92"/>
      <c r="V81" s="92"/>
      <c r="W81" s="92"/>
      <c r="X81" s="92"/>
      <c r="Y81" s="93"/>
      <c r="Z81" s="94"/>
      <c r="AA81" s="94"/>
    </row>
    <row r="82" spans="1:28" ht="30" customHeight="1" x14ac:dyDescent="0.25">
      <c r="A82" s="89">
        <v>16</v>
      </c>
      <c r="B82" s="14" t="s">
        <v>2198</v>
      </c>
      <c r="C82" s="20" t="s">
        <v>60</v>
      </c>
      <c r="D82" s="98">
        <v>1.1987902851500001</v>
      </c>
      <c r="E82" s="424"/>
      <c r="F82" s="102"/>
      <c r="G82" s="156"/>
      <c r="H82" s="102"/>
      <c r="I82" s="156"/>
      <c r="J82" s="102"/>
      <c r="K82" s="172" t="s">
        <v>1872</v>
      </c>
      <c r="L82" s="102"/>
      <c r="M82" s="425" t="s">
        <v>2200</v>
      </c>
      <c r="N82" s="126">
        <f t="shared" si="2"/>
        <v>0</v>
      </c>
      <c r="O82" s="89">
        <v>0</v>
      </c>
      <c r="P82" s="156">
        <f t="shared" si="3"/>
        <v>0</v>
      </c>
      <c r="Q82" s="89">
        <v>2</v>
      </c>
      <c r="S82" s="91">
        <f t="shared" si="16"/>
        <v>0</v>
      </c>
      <c r="T82" s="91">
        <f t="shared" si="17"/>
        <v>0</v>
      </c>
      <c r="U82" s="92"/>
      <c r="V82" s="92"/>
      <c r="W82" s="92"/>
      <c r="X82" s="92"/>
      <c r="Y82" s="93"/>
      <c r="Z82" s="94"/>
      <c r="AA82" s="94"/>
    </row>
    <row r="83" spans="1:28" ht="30" customHeight="1" x14ac:dyDescent="0.25">
      <c r="A83" s="89">
        <v>17</v>
      </c>
      <c r="B83" s="14" t="s">
        <v>2317</v>
      </c>
      <c r="C83" s="20" t="s">
        <v>60</v>
      </c>
      <c r="D83" s="98">
        <v>6.6622485555268804</v>
      </c>
      <c r="E83" s="424"/>
      <c r="F83" s="102">
        <v>0.66666666666666663</v>
      </c>
      <c r="G83" s="156">
        <v>14</v>
      </c>
      <c r="H83" s="102">
        <v>0.29166666666666669</v>
      </c>
      <c r="I83" s="156">
        <v>15</v>
      </c>
      <c r="J83" s="102"/>
      <c r="K83" s="172" t="s">
        <v>1872</v>
      </c>
      <c r="L83" s="102"/>
      <c r="M83" s="425" t="s">
        <v>2201</v>
      </c>
      <c r="N83" s="126">
        <f t="shared" si="2"/>
        <v>900</v>
      </c>
      <c r="O83" s="89">
        <v>37</v>
      </c>
      <c r="P83" s="156">
        <f t="shared" si="3"/>
        <v>33300</v>
      </c>
      <c r="Q83" s="89">
        <v>2</v>
      </c>
      <c r="S83" s="91">
        <f t="shared" si="16"/>
        <v>37</v>
      </c>
      <c r="T83" s="91">
        <f t="shared" si="17"/>
        <v>33300</v>
      </c>
      <c r="U83" s="92"/>
      <c r="V83" s="92"/>
      <c r="W83" s="92"/>
      <c r="X83" s="92"/>
      <c r="Y83" s="93"/>
      <c r="Z83" s="94"/>
      <c r="AA83" s="94"/>
    </row>
    <row r="84" spans="1:28" ht="30" customHeight="1" x14ac:dyDescent="0.25">
      <c r="A84" s="89">
        <v>18</v>
      </c>
      <c r="B84" s="14" t="s">
        <v>2117</v>
      </c>
      <c r="C84" s="20" t="s">
        <v>2088</v>
      </c>
      <c r="D84" s="98">
        <v>10</v>
      </c>
      <c r="E84" s="424"/>
      <c r="F84" s="102"/>
      <c r="G84" s="156"/>
      <c r="H84" s="102"/>
      <c r="I84" s="156"/>
      <c r="J84" s="102"/>
      <c r="K84" s="172" t="s">
        <v>1872</v>
      </c>
      <c r="L84" s="102"/>
      <c r="M84" s="14" t="s">
        <v>2204</v>
      </c>
      <c r="N84" s="126">
        <f t="shared" si="2"/>
        <v>0</v>
      </c>
      <c r="O84" s="89">
        <v>1</v>
      </c>
      <c r="P84" s="156">
        <f t="shared" si="3"/>
        <v>0</v>
      </c>
      <c r="Q84" s="89">
        <v>2</v>
      </c>
      <c r="S84" s="91">
        <f t="shared" si="16"/>
        <v>1</v>
      </c>
      <c r="T84" s="91">
        <f t="shared" si="17"/>
        <v>0</v>
      </c>
      <c r="U84" s="92"/>
      <c r="V84" s="92"/>
      <c r="W84" s="92"/>
      <c r="X84" s="92"/>
      <c r="Y84" s="93"/>
      <c r="Z84" s="94"/>
      <c r="AA84" s="94"/>
    </row>
    <row r="85" spans="1:28" ht="30" customHeight="1" x14ac:dyDescent="0.25">
      <c r="A85" s="89">
        <v>19</v>
      </c>
      <c r="B85" s="14" t="s">
        <v>2324</v>
      </c>
      <c r="C85" s="20" t="s">
        <v>2089</v>
      </c>
      <c r="D85" s="98">
        <v>6.4000000000000012</v>
      </c>
      <c r="E85" s="424"/>
      <c r="F85" s="102">
        <v>0.66666666666666663</v>
      </c>
      <c r="G85" s="156">
        <v>14</v>
      </c>
      <c r="H85" s="102">
        <v>0.99930555555555556</v>
      </c>
      <c r="I85" s="156">
        <v>14</v>
      </c>
      <c r="J85" s="102"/>
      <c r="K85" s="172" t="s">
        <v>1872</v>
      </c>
      <c r="L85" s="102"/>
      <c r="M85" s="14" t="s">
        <v>2310</v>
      </c>
      <c r="N85" s="126">
        <f t="shared" si="2"/>
        <v>479</v>
      </c>
      <c r="O85" s="89">
        <v>1</v>
      </c>
      <c r="P85" s="156">
        <f t="shared" si="3"/>
        <v>479</v>
      </c>
      <c r="Q85" s="89">
        <v>2</v>
      </c>
      <c r="S85" s="91">
        <f t="shared" si="16"/>
        <v>1</v>
      </c>
      <c r="T85" s="91">
        <f t="shared" si="17"/>
        <v>479</v>
      </c>
      <c r="U85" s="92"/>
      <c r="V85" s="92"/>
      <c r="W85" s="92"/>
      <c r="X85" s="92"/>
      <c r="Y85" s="93"/>
      <c r="Z85" s="94"/>
      <c r="AA85" s="94"/>
    </row>
    <row r="86" spans="1:28" ht="30" customHeight="1" x14ac:dyDescent="0.25">
      <c r="A86" s="89">
        <v>20</v>
      </c>
      <c r="B86" s="14" t="s">
        <v>2325</v>
      </c>
      <c r="C86" s="20" t="s">
        <v>2090</v>
      </c>
      <c r="D86" s="98">
        <v>5.3533505504313723</v>
      </c>
      <c r="E86" s="424"/>
      <c r="F86" s="102">
        <v>0.66666666666666663</v>
      </c>
      <c r="G86" s="156">
        <v>14</v>
      </c>
      <c r="H86" s="102">
        <v>0.99930555555555556</v>
      </c>
      <c r="I86" s="156">
        <v>14</v>
      </c>
      <c r="J86" s="102"/>
      <c r="K86" s="172" t="s">
        <v>1872</v>
      </c>
      <c r="L86" s="102"/>
      <c r="M86" s="14" t="s">
        <v>2311</v>
      </c>
      <c r="N86" s="126">
        <f t="shared" si="2"/>
        <v>479</v>
      </c>
      <c r="O86" s="89">
        <v>2</v>
      </c>
      <c r="P86" s="156">
        <f t="shared" si="3"/>
        <v>958</v>
      </c>
      <c r="Q86" s="89">
        <v>2</v>
      </c>
      <c r="S86" s="91">
        <f t="shared" si="16"/>
        <v>2</v>
      </c>
      <c r="T86" s="91">
        <f t="shared" si="17"/>
        <v>958</v>
      </c>
      <c r="U86" s="92"/>
      <c r="V86" s="92"/>
      <c r="W86" s="92"/>
      <c r="X86" s="92"/>
      <c r="Y86" s="93"/>
      <c r="Z86" s="94"/>
      <c r="AA86" s="94"/>
    </row>
    <row r="87" spans="1:28" ht="30" customHeight="1" x14ac:dyDescent="0.25">
      <c r="A87" s="89">
        <v>21</v>
      </c>
      <c r="B87" s="14" t="s">
        <v>2312</v>
      </c>
      <c r="C87" s="20" t="s">
        <v>2091</v>
      </c>
      <c r="D87" s="98">
        <v>5.9408201987833342</v>
      </c>
      <c r="E87" s="424"/>
      <c r="F87" s="102"/>
      <c r="G87" s="156"/>
      <c r="H87" s="102"/>
      <c r="I87" s="156"/>
      <c r="J87" s="102"/>
      <c r="K87" s="172" t="s">
        <v>1872</v>
      </c>
      <c r="L87" s="102"/>
      <c r="M87" s="14" t="s">
        <v>2205</v>
      </c>
      <c r="N87" s="126">
        <f t="shared" si="2"/>
        <v>0</v>
      </c>
      <c r="O87" s="89">
        <v>0</v>
      </c>
      <c r="P87" s="156">
        <f t="shared" si="3"/>
        <v>0</v>
      </c>
      <c r="Q87" s="89">
        <v>2</v>
      </c>
      <c r="S87" s="91">
        <f t="shared" si="16"/>
        <v>0</v>
      </c>
      <c r="T87" s="91">
        <f t="shared" si="17"/>
        <v>0</v>
      </c>
      <c r="U87" s="92"/>
      <c r="V87" s="92"/>
      <c r="W87" s="92"/>
      <c r="X87" s="92"/>
      <c r="Y87" s="93"/>
      <c r="Z87" s="94"/>
      <c r="AA87" s="94"/>
    </row>
    <row r="88" spans="1:28" ht="30" customHeight="1" x14ac:dyDescent="0.25">
      <c r="A88" s="89">
        <v>22</v>
      </c>
      <c r="B88" s="14" t="s">
        <v>2381</v>
      </c>
      <c r="C88" s="20" t="s">
        <v>2092</v>
      </c>
      <c r="D88" s="98">
        <v>2.3873020009904762</v>
      </c>
      <c r="E88" s="424"/>
      <c r="F88" s="102">
        <v>0.29166666666666669</v>
      </c>
      <c r="G88" s="156">
        <v>14</v>
      </c>
      <c r="H88" s="102">
        <v>0.99930555555555556</v>
      </c>
      <c r="I88" s="156">
        <v>14</v>
      </c>
      <c r="J88" s="102"/>
      <c r="K88" s="172" t="s">
        <v>1872</v>
      </c>
      <c r="L88" s="102"/>
      <c r="M88" s="14" t="s">
        <v>2313</v>
      </c>
      <c r="N88" s="126">
        <f t="shared" ref="N88:N90" si="20">VALUE(DAY(I88)*24*60+VALUE(HOUR(H88)*60+MINUTE(H88)))-SUM(VALUE(DAY(G88)*24*60+VALUE(HOUR(F88)*60+MINUTE(F88))))</f>
        <v>1019</v>
      </c>
      <c r="O88" s="89">
        <v>1</v>
      </c>
      <c r="P88" s="156">
        <f t="shared" ref="P88:P90" si="21">O88*N88</f>
        <v>1019</v>
      </c>
      <c r="Q88" s="89">
        <v>2</v>
      </c>
      <c r="S88" s="91">
        <f t="shared" ref="S88:S90" si="22">O88</f>
        <v>1</v>
      </c>
      <c r="T88" s="91">
        <f t="shared" ref="T88:T90" si="23">P88</f>
        <v>1019</v>
      </c>
      <c r="U88" s="92"/>
      <c r="V88" s="92"/>
      <c r="W88" s="92"/>
      <c r="X88" s="92"/>
      <c r="Y88" s="93"/>
      <c r="Z88" s="94"/>
      <c r="AA88" s="94"/>
    </row>
    <row r="89" spans="1:28" ht="30" customHeight="1" x14ac:dyDescent="0.25">
      <c r="A89" s="89">
        <v>23</v>
      </c>
      <c r="B89" s="14" t="s">
        <v>2327</v>
      </c>
      <c r="C89" s="20" t="s">
        <v>2097</v>
      </c>
      <c r="D89" s="98">
        <v>0.33333333333333326</v>
      </c>
      <c r="E89" s="424"/>
      <c r="F89" s="102">
        <v>0.66666666666666663</v>
      </c>
      <c r="G89" s="156">
        <v>14</v>
      </c>
      <c r="H89" s="102">
        <v>0.99930555555555556</v>
      </c>
      <c r="I89" s="156">
        <v>14</v>
      </c>
      <c r="J89" s="102"/>
      <c r="K89" s="172" t="s">
        <v>1872</v>
      </c>
      <c r="L89" s="102"/>
      <c r="M89" s="14" t="s">
        <v>2096</v>
      </c>
      <c r="N89" s="126">
        <f t="shared" si="20"/>
        <v>479</v>
      </c>
      <c r="O89" s="89">
        <v>1</v>
      </c>
      <c r="P89" s="156">
        <f t="shared" si="21"/>
        <v>479</v>
      </c>
      <c r="Q89" s="89">
        <v>2</v>
      </c>
      <c r="S89" s="91">
        <f t="shared" si="22"/>
        <v>1</v>
      </c>
      <c r="T89" s="91">
        <f t="shared" si="23"/>
        <v>479</v>
      </c>
      <c r="U89" s="92"/>
      <c r="V89" s="92"/>
      <c r="W89" s="92"/>
      <c r="X89" s="92"/>
      <c r="Y89" s="93"/>
      <c r="Z89" s="94"/>
      <c r="AA89" s="94"/>
    </row>
    <row r="90" spans="1:28" ht="30" customHeight="1" x14ac:dyDescent="0.25">
      <c r="A90" s="89">
        <v>24</v>
      </c>
      <c r="B90" s="14" t="s">
        <v>2328</v>
      </c>
      <c r="C90" s="20" t="s">
        <v>2098</v>
      </c>
      <c r="D90" s="98">
        <v>3.6666666666666683</v>
      </c>
      <c r="E90" s="424"/>
      <c r="F90" s="102">
        <v>0.29166666666666669</v>
      </c>
      <c r="G90" s="156">
        <v>14</v>
      </c>
      <c r="H90" s="102">
        <v>0.29166666666666669</v>
      </c>
      <c r="I90" s="156">
        <v>15</v>
      </c>
      <c r="J90" s="102"/>
      <c r="K90" s="172" t="s">
        <v>1872</v>
      </c>
      <c r="L90" s="102"/>
      <c r="M90" s="14" t="s">
        <v>1941</v>
      </c>
      <c r="N90" s="126">
        <f t="shared" si="20"/>
        <v>1440</v>
      </c>
      <c r="O90" s="89">
        <v>1</v>
      </c>
      <c r="P90" s="156">
        <f t="shared" si="21"/>
        <v>1440</v>
      </c>
      <c r="Q90" s="89">
        <v>2</v>
      </c>
      <c r="S90" s="91">
        <f t="shared" si="22"/>
        <v>1</v>
      </c>
      <c r="T90" s="91">
        <f t="shared" si="23"/>
        <v>1440</v>
      </c>
      <c r="U90" s="92"/>
      <c r="V90" s="92"/>
      <c r="W90" s="92"/>
      <c r="X90" s="92"/>
      <c r="Y90" s="93"/>
      <c r="Z90" s="94"/>
      <c r="AA90" s="94"/>
    </row>
    <row r="91" spans="1:28" s="94" customFormat="1" ht="30.75" customHeight="1" x14ac:dyDescent="0.2">
      <c r="A91" s="255"/>
      <c r="B91" s="506" t="s">
        <v>1865</v>
      </c>
      <c r="C91" s="446"/>
      <c r="D91" s="447">
        <f>SUM(D67:D90)</f>
        <v>120.83013337607991</v>
      </c>
      <c r="E91" s="448"/>
      <c r="F91" s="169"/>
      <c r="G91" s="258"/>
      <c r="H91" s="169"/>
      <c r="I91" s="258"/>
      <c r="J91" s="169"/>
      <c r="K91" s="449"/>
      <c r="L91" s="169"/>
      <c r="M91" s="449"/>
      <c r="N91" s="450"/>
      <c r="O91" s="255"/>
      <c r="P91" s="258"/>
      <c r="Q91" s="255"/>
      <c r="R91" s="90"/>
      <c r="S91" s="91">
        <f t="shared" ref="S91:T91" si="24">O91</f>
        <v>0</v>
      </c>
      <c r="T91" s="91">
        <f t="shared" si="24"/>
        <v>0</v>
      </c>
      <c r="U91" s="91"/>
      <c r="V91" s="91"/>
      <c r="W91" s="91"/>
      <c r="X91" s="91"/>
      <c r="Y91" s="263"/>
    </row>
    <row r="92" spans="1:28" ht="24.75" customHeight="1" x14ac:dyDescent="0.25">
      <c r="A92" s="90" t="s">
        <v>9</v>
      </c>
      <c r="B92" s="799" t="s">
        <v>2179</v>
      </c>
      <c r="C92" s="799"/>
      <c r="D92" s="799"/>
      <c r="E92" s="799"/>
      <c r="F92" s="799"/>
      <c r="G92" s="799"/>
      <c r="H92" s="799"/>
      <c r="I92" s="799"/>
      <c r="J92" s="799"/>
      <c r="K92" s="799"/>
      <c r="L92" s="799"/>
      <c r="M92" s="799"/>
      <c r="N92" s="799"/>
      <c r="O92" s="799"/>
      <c r="P92" s="799"/>
      <c r="Q92" s="799"/>
      <c r="R92" s="90" t="s">
        <v>51</v>
      </c>
      <c r="S92" s="277">
        <f>SUM(S24:S91)</f>
        <v>152602</v>
      </c>
      <c r="T92" s="277">
        <f>SUM(T24:T91)</f>
        <v>79102778</v>
      </c>
      <c r="U92" s="277">
        <f t="shared" ref="U92:Z92" si="25">+SUM(U24:U24)</f>
        <v>0</v>
      </c>
      <c r="V92" s="277">
        <f t="shared" si="25"/>
        <v>0</v>
      </c>
      <c r="W92" s="277">
        <f t="shared" si="25"/>
        <v>0</v>
      </c>
      <c r="X92" s="277">
        <f t="shared" si="25"/>
        <v>0</v>
      </c>
      <c r="Y92" s="277">
        <f t="shared" si="25"/>
        <v>0</v>
      </c>
      <c r="Z92" s="277">
        <f t="shared" si="25"/>
        <v>0</v>
      </c>
      <c r="AA92" s="277">
        <f ca="1">+SUM(AA92:AA109)</f>
        <v>0</v>
      </c>
      <c r="AB92" s="277">
        <f ca="1">+SUM(AB92:AB109)</f>
        <v>3.8000000000000003</v>
      </c>
    </row>
    <row r="93" spans="1:28" ht="16.5" customHeight="1" x14ac:dyDescent="0.25">
      <c r="A93" s="668" t="s">
        <v>25</v>
      </c>
      <c r="B93" s="668"/>
      <c r="C93" s="668" t="s">
        <v>10</v>
      </c>
      <c r="D93" s="668"/>
      <c r="E93" s="668"/>
      <c r="F93" s="668"/>
      <c r="G93" s="668"/>
      <c r="H93" s="668"/>
      <c r="I93" s="668"/>
      <c r="J93" s="668"/>
      <c r="K93" s="257" t="s">
        <v>11</v>
      </c>
      <c r="L93" s="668" t="s">
        <v>12</v>
      </c>
      <c r="M93" s="668"/>
      <c r="N93" s="668" t="s">
        <v>26</v>
      </c>
      <c r="O93" s="668"/>
      <c r="P93" s="680">
        <v>472369</v>
      </c>
      <c r="Q93" s="680"/>
      <c r="R93" s="90" t="s">
        <v>50</v>
      </c>
      <c r="S93" s="277"/>
      <c r="T93" s="277"/>
      <c r="U93" s="277"/>
      <c r="V93" s="277"/>
      <c r="W93" s="277"/>
    </row>
    <row r="94" spans="1:28" ht="30.75" customHeight="1" x14ac:dyDescent="0.25">
      <c r="A94" s="667" t="s">
        <v>1866</v>
      </c>
      <c r="B94" s="667"/>
      <c r="C94" s="681">
        <v>191.88</v>
      </c>
      <c r="D94" s="682"/>
      <c r="E94" s="682"/>
      <c r="F94" s="682"/>
      <c r="G94" s="682"/>
      <c r="H94" s="682"/>
      <c r="I94" s="682"/>
      <c r="J94" s="683"/>
      <c r="K94" s="346">
        <v>1.78</v>
      </c>
      <c r="L94" s="681">
        <v>0.45</v>
      </c>
      <c r="M94" s="683"/>
      <c r="N94" s="677" t="s">
        <v>27</v>
      </c>
      <c r="O94" s="677"/>
      <c r="P94" s="684" t="s">
        <v>4</v>
      </c>
      <c r="Q94" s="684"/>
      <c r="R94" s="90" t="s">
        <v>52</v>
      </c>
      <c r="S94" s="277"/>
      <c r="T94" s="277"/>
      <c r="U94" s="277"/>
      <c r="V94" s="277"/>
      <c r="W94" s="277"/>
      <c r="Y94" s="277"/>
    </row>
    <row r="95" spans="1:28" ht="30.75" customHeight="1" x14ac:dyDescent="0.25">
      <c r="A95" s="667" t="s">
        <v>2148</v>
      </c>
      <c r="B95" s="667"/>
      <c r="C95" s="685">
        <v>202.1</v>
      </c>
      <c r="D95" s="685"/>
      <c r="E95" s="685"/>
      <c r="F95" s="685"/>
      <c r="G95" s="685"/>
      <c r="H95" s="685"/>
      <c r="I95" s="685"/>
      <c r="J95" s="685"/>
      <c r="K95" s="278">
        <v>0.68</v>
      </c>
      <c r="L95" s="686">
        <v>0</v>
      </c>
      <c r="M95" s="686"/>
      <c r="N95" s="258"/>
      <c r="O95" s="258">
        <f>S92</f>
        <v>152602</v>
      </c>
      <c r="P95" s="677">
        <f>T92</f>
        <v>79102778</v>
      </c>
      <c r="Q95" s="677"/>
      <c r="S95" s="281"/>
    </row>
    <row r="96" spans="1:28" ht="27" hidden="1" customHeight="1" x14ac:dyDescent="0.25">
      <c r="A96" s="667" t="s">
        <v>69</v>
      </c>
      <c r="B96" s="667"/>
      <c r="C96" s="685">
        <f>C97+C98+C99</f>
        <v>167.45971475689555</v>
      </c>
      <c r="D96" s="685"/>
      <c r="E96" s="685"/>
      <c r="F96" s="685"/>
      <c r="G96" s="685"/>
      <c r="H96" s="685"/>
      <c r="I96" s="685"/>
      <c r="J96" s="685"/>
      <c r="K96" s="278">
        <f>K97+K98+K99</f>
        <v>0.3230567628273659</v>
      </c>
      <c r="L96" s="686">
        <f>U92/P93</f>
        <v>0</v>
      </c>
      <c r="M96" s="686"/>
      <c r="N96" s="258"/>
      <c r="O96" s="258">
        <f>U92</f>
        <v>0</v>
      </c>
      <c r="P96" s="677">
        <f>T93</f>
        <v>0</v>
      </c>
      <c r="Q96" s="677"/>
      <c r="S96" s="281"/>
    </row>
    <row r="97" spans="1:28" ht="29.25" hidden="1" customHeight="1" x14ac:dyDescent="0.25">
      <c r="A97" s="667" t="s">
        <v>1867</v>
      </c>
      <c r="B97" s="667"/>
      <c r="C97" s="686">
        <f>P97/P93</f>
        <v>167.45971475689555</v>
      </c>
      <c r="D97" s="686"/>
      <c r="E97" s="686"/>
      <c r="F97" s="686"/>
      <c r="G97" s="686"/>
      <c r="H97" s="686"/>
      <c r="I97" s="686"/>
      <c r="J97" s="686"/>
      <c r="K97" s="279">
        <f>O97/P93</f>
        <v>0.3230567628273659</v>
      </c>
      <c r="L97" s="686">
        <f>U92/P93</f>
        <v>0</v>
      </c>
      <c r="M97" s="686"/>
      <c r="N97" s="258" t="s">
        <v>5</v>
      </c>
      <c r="O97" s="156">
        <f>+S92</f>
        <v>152602</v>
      </c>
      <c r="P97" s="687">
        <f>+T92</f>
        <v>79102778</v>
      </c>
      <c r="Q97" s="687"/>
      <c r="S97" s="281"/>
    </row>
    <row r="98" spans="1:28" ht="36.75" hidden="1" customHeight="1" x14ac:dyDescent="0.25">
      <c r="A98" s="667" t="s">
        <v>45</v>
      </c>
      <c r="B98" s="667"/>
      <c r="C98" s="686">
        <f>P98/P93</f>
        <v>0</v>
      </c>
      <c r="D98" s="686"/>
      <c r="E98" s="686"/>
      <c r="F98" s="686"/>
      <c r="G98" s="686"/>
      <c r="H98" s="686"/>
      <c r="I98" s="686"/>
      <c r="J98" s="686"/>
      <c r="K98" s="279">
        <f>O98/P93</f>
        <v>0</v>
      </c>
      <c r="L98" s="686">
        <v>0</v>
      </c>
      <c r="M98" s="686"/>
      <c r="N98" s="258" t="s">
        <v>3</v>
      </c>
      <c r="O98" s="156">
        <f>Y92</f>
        <v>0</v>
      </c>
      <c r="P98" s="687">
        <f>Z92</f>
        <v>0</v>
      </c>
      <c r="Q98" s="687"/>
    </row>
    <row r="99" spans="1:28" ht="33.75" hidden="1" customHeight="1" x14ac:dyDescent="0.25">
      <c r="A99" s="667" t="s">
        <v>65</v>
      </c>
      <c r="B99" s="667"/>
      <c r="C99" s="686">
        <f>P99/P93</f>
        <v>0</v>
      </c>
      <c r="D99" s="686"/>
      <c r="E99" s="686"/>
      <c r="F99" s="686"/>
      <c r="G99" s="686"/>
      <c r="H99" s="686"/>
      <c r="I99" s="686"/>
      <c r="J99" s="686"/>
      <c r="K99" s="279">
        <f>O99/P93</f>
        <v>0</v>
      </c>
      <c r="L99" s="686">
        <v>0</v>
      </c>
      <c r="M99" s="686"/>
      <c r="N99" s="258" t="s">
        <v>36</v>
      </c>
      <c r="O99" s="156">
        <f>W92</f>
        <v>0</v>
      </c>
      <c r="P99" s="687">
        <f>V92</f>
        <v>0</v>
      </c>
      <c r="Q99" s="687"/>
    </row>
    <row r="100" spans="1:28" ht="43.5" hidden="1" customHeight="1" x14ac:dyDescent="0.25">
      <c r="A100" s="667" t="s">
        <v>71</v>
      </c>
      <c r="B100" s="667"/>
      <c r="C100" s="686">
        <f>P100/P93</f>
        <v>0</v>
      </c>
      <c r="D100" s="686"/>
      <c r="E100" s="686"/>
      <c r="F100" s="686"/>
      <c r="G100" s="686"/>
      <c r="H100" s="686"/>
      <c r="I100" s="686"/>
      <c r="J100" s="686"/>
      <c r="K100" s="279">
        <f>O100/P93</f>
        <v>0</v>
      </c>
      <c r="L100" s="686">
        <v>0</v>
      </c>
      <c r="M100" s="686"/>
      <c r="N100" s="258" t="s">
        <v>36</v>
      </c>
      <c r="O100" s="156">
        <f>W92</f>
        <v>0</v>
      </c>
      <c r="P100" s="687">
        <f>V92</f>
        <v>0</v>
      </c>
      <c r="Q100" s="687"/>
    </row>
    <row r="101" spans="1:28" ht="30" customHeight="1" x14ac:dyDescent="0.25">
      <c r="A101" s="667" t="s">
        <v>70</v>
      </c>
      <c r="B101" s="667"/>
      <c r="C101" s="688">
        <v>0</v>
      </c>
      <c r="D101" s="688"/>
      <c r="E101" s="688"/>
      <c r="F101" s="688"/>
      <c r="G101" s="688"/>
      <c r="H101" s="688"/>
      <c r="I101" s="688"/>
      <c r="J101" s="688"/>
      <c r="K101" s="282">
        <v>0</v>
      </c>
      <c r="L101" s="688">
        <f>L97</f>
        <v>0</v>
      </c>
      <c r="M101" s="688"/>
      <c r="N101" s="258"/>
      <c r="O101" s="258"/>
      <c r="P101" s="677"/>
      <c r="Q101" s="677"/>
    </row>
    <row r="102" spans="1:28" ht="95.25" customHeight="1" x14ac:dyDescent="0.25">
      <c r="A102" s="488" t="s">
        <v>9</v>
      </c>
      <c r="B102" s="795" t="s">
        <v>2176</v>
      </c>
      <c r="C102" s="795"/>
      <c r="D102" s="795"/>
      <c r="E102" s="795"/>
      <c r="F102" s="795"/>
      <c r="G102" s="795"/>
      <c r="H102" s="795"/>
      <c r="I102" s="795"/>
      <c r="J102" s="795"/>
      <c r="K102" s="795"/>
      <c r="L102" s="795"/>
      <c r="M102" s="795"/>
      <c r="N102" s="795"/>
      <c r="O102" s="795"/>
      <c r="P102" s="795"/>
      <c r="Q102" s="795"/>
    </row>
    <row r="103" spans="1:28" ht="27.75" customHeight="1" x14ac:dyDescent="0.25">
      <c r="A103" s="488"/>
      <c r="B103" s="489"/>
      <c r="C103" s="488"/>
      <c r="D103" s="489"/>
      <c r="E103" s="490"/>
      <c r="F103" s="489"/>
      <c r="G103" s="489"/>
      <c r="H103" s="489"/>
      <c r="I103" s="489"/>
      <c r="J103" s="489"/>
      <c r="K103" s="489"/>
      <c r="L103" s="489"/>
      <c r="M103" s="489"/>
      <c r="N103" s="488"/>
      <c r="O103" s="488"/>
      <c r="P103" s="489"/>
      <c r="Q103" s="489"/>
    </row>
    <row r="104" spans="1:28" ht="8.25" customHeight="1" x14ac:dyDescent="0.25">
      <c r="A104" s="488"/>
      <c r="B104" s="489"/>
      <c r="C104" s="488"/>
      <c r="D104" s="489"/>
      <c r="E104" s="490"/>
      <c r="F104" s="489"/>
      <c r="G104" s="489"/>
      <c r="H104" s="489"/>
      <c r="I104" s="489"/>
      <c r="J104" s="489"/>
      <c r="K104" s="489"/>
      <c r="L104" s="489"/>
      <c r="M104" s="489"/>
      <c r="N104" s="488"/>
      <c r="O104" s="488"/>
      <c r="P104" s="489"/>
      <c r="Q104" s="489"/>
    </row>
    <row r="105" spans="1:28" ht="38.25" customHeight="1" x14ac:dyDescent="0.25">
      <c r="A105" s="796" t="s">
        <v>2022</v>
      </c>
      <c r="B105" s="796"/>
      <c r="C105" s="678" t="s">
        <v>54</v>
      </c>
      <c r="D105" s="678"/>
      <c r="E105" s="678"/>
      <c r="F105" s="678"/>
      <c r="G105" s="678" t="s">
        <v>54</v>
      </c>
      <c r="H105" s="678"/>
      <c r="I105" s="678"/>
      <c r="J105" s="678"/>
      <c r="K105" s="90" t="s">
        <v>32</v>
      </c>
      <c r="L105" s="90"/>
      <c r="M105" s="678" t="s">
        <v>2180</v>
      </c>
      <c r="N105" s="678"/>
      <c r="O105" s="678"/>
      <c r="P105" s="678"/>
      <c r="Q105" s="678"/>
    </row>
    <row r="106" spans="1:28" ht="138.75" customHeight="1" x14ac:dyDescent="0.25">
      <c r="A106" s="797" t="s">
        <v>2149</v>
      </c>
      <c r="B106" s="797"/>
      <c r="C106" s="798" t="s">
        <v>55</v>
      </c>
      <c r="D106" s="798"/>
      <c r="E106" s="798"/>
      <c r="F106" s="798"/>
      <c r="G106" s="798" t="s">
        <v>1803</v>
      </c>
      <c r="H106" s="798"/>
      <c r="I106" s="798"/>
      <c r="J106" s="798"/>
      <c r="K106" s="678" t="s">
        <v>2175</v>
      </c>
      <c r="L106" s="90"/>
      <c r="M106" s="678" t="s">
        <v>82</v>
      </c>
      <c r="N106" s="678"/>
      <c r="O106" s="678"/>
      <c r="P106" s="678"/>
      <c r="Q106" s="678"/>
    </row>
    <row r="107" spans="1:28" ht="5.25" customHeight="1" x14ac:dyDescent="0.25">
      <c r="A107" s="492"/>
      <c r="B107" s="491"/>
      <c r="C107" s="492"/>
      <c r="D107" s="493"/>
      <c r="E107" s="494"/>
      <c r="F107" s="90"/>
      <c r="G107" s="90"/>
      <c r="H107" s="90"/>
      <c r="I107" s="90"/>
      <c r="J107" s="90"/>
      <c r="K107" s="678"/>
      <c r="L107" s="90"/>
      <c r="M107" s="678"/>
      <c r="N107" s="678"/>
      <c r="O107" s="678"/>
      <c r="P107" s="678"/>
      <c r="Q107" s="678"/>
    </row>
    <row r="108" spans="1:28" s="90" customFormat="1" x14ac:dyDescent="0.25">
      <c r="B108" s="262"/>
      <c r="D108" s="495"/>
      <c r="E108" s="496"/>
      <c r="K108" s="262"/>
      <c r="M108" s="482"/>
      <c r="P108" s="262"/>
      <c r="Q108" s="262"/>
      <c r="S108" s="95"/>
      <c r="T108" s="95"/>
      <c r="U108" s="95"/>
      <c r="V108" s="95"/>
      <c r="W108" s="95"/>
      <c r="X108" s="95"/>
      <c r="Y108" s="95"/>
      <c r="Z108" s="95"/>
      <c r="AA108" s="95"/>
      <c r="AB108" s="95"/>
    </row>
    <row r="109" spans="1:28" s="90" customFormat="1" x14ac:dyDescent="0.25">
      <c r="B109" s="262"/>
      <c r="D109" s="495"/>
      <c r="E109" s="496"/>
      <c r="K109" s="262"/>
      <c r="M109" s="482"/>
      <c r="P109" s="262"/>
      <c r="Q109" s="262"/>
      <c r="S109" s="95"/>
      <c r="T109" s="95"/>
      <c r="U109" s="95"/>
      <c r="V109" s="95"/>
      <c r="W109" s="95"/>
      <c r="X109" s="95"/>
      <c r="Y109" s="95"/>
      <c r="Z109" s="95"/>
      <c r="AA109" s="95"/>
      <c r="AB109" s="95"/>
    </row>
    <row r="116" spans="1:27" s="118" customFormat="1" ht="34.5" hidden="1" customHeight="1" x14ac:dyDescent="0.25">
      <c r="A116" s="105">
        <v>11</v>
      </c>
      <c r="B116" s="433" t="s">
        <v>1704</v>
      </c>
      <c r="C116" s="434" t="s">
        <v>1</v>
      </c>
      <c r="D116" s="435">
        <v>3</v>
      </c>
      <c r="E116" s="436"/>
      <c r="F116" s="437">
        <v>0.45833333333333298</v>
      </c>
      <c r="G116" s="438">
        <v>18</v>
      </c>
      <c r="H116" s="437">
        <v>0.70833333333333304</v>
      </c>
      <c r="I116" s="438">
        <f>+G116</f>
        <v>18</v>
      </c>
      <c r="J116" s="437"/>
      <c r="K116" s="439" t="s">
        <v>1688</v>
      </c>
      <c r="L116" s="437"/>
      <c r="M116" s="439" t="s">
        <v>1710</v>
      </c>
      <c r="N116" s="440">
        <f>VALUE(DAY(I116)*24*60+VALUE(HOUR(H116)*60+MINUTE(H116)))-SUM(VALUE(DAY(G116)*24*60+VALUE(HOUR(F116)*60+MINUTE(F116))))</f>
        <v>360</v>
      </c>
      <c r="O116" s="105">
        <v>3885</v>
      </c>
      <c r="P116" s="438">
        <f>O116*N116</f>
        <v>1398600</v>
      </c>
      <c r="Q116" s="105">
        <v>2</v>
      </c>
      <c r="R116" s="113"/>
      <c r="S116" s="114">
        <f t="shared" ref="S116:T120" si="26">O116</f>
        <v>3885</v>
      </c>
      <c r="T116" s="114">
        <f t="shared" si="26"/>
        <v>1398600</v>
      </c>
      <c r="U116" s="115"/>
      <c r="V116" s="115"/>
      <c r="W116" s="115"/>
      <c r="X116" s="115"/>
      <c r="Y116" s="116"/>
      <c r="Z116" s="117"/>
      <c r="AA116" s="117"/>
    </row>
    <row r="117" spans="1:27" s="118" customFormat="1" ht="29.25" hidden="1" customHeight="1" x14ac:dyDescent="0.25">
      <c r="A117" s="105">
        <v>12</v>
      </c>
      <c r="B117" s="433" t="s">
        <v>1705</v>
      </c>
      <c r="C117" s="434" t="s">
        <v>58</v>
      </c>
      <c r="D117" s="435">
        <v>2</v>
      </c>
      <c r="E117" s="436"/>
      <c r="F117" s="437">
        <v>0.45833333333333298</v>
      </c>
      <c r="G117" s="438">
        <v>18</v>
      </c>
      <c r="H117" s="437">
        <v>0.70833333333333304</v>
      </c>
      <c r="I117" s="438">
        <f>+G117</f>
        <v>18</v>
      </c>
      <c r="J117" s="437"/>
      <c r="K117" s="439" t="s">
        <v>1688</v>
      </c>
      <c r="L117" s="437"/>
      <c r="M117" s="439" t="s">
        <v>1711</v>
      </c>
      <c r="N117" s="440">
        <f>VALUE(DAY(I117)*24*60+VALUE(HOUR(H117)*60+MINUTE(H117)))-SUM(VALUE(DAY(G117)*24*60+VALUE(HOUR(F117)*60+MINUTE(F117))))</f>
        <v>360</v>
      </c>
      <c r="O117" s="105">
        <v>3284</v>
      </c>
      <c r="P117" s="438">
        <f>O117*N117</f>
        <v>1182240</v>
      </c>
      <c r="Q117" s="105">
        <v>2</v>
      </c>
      <c r="R117" s="113"/>
      <c r="S117" s="114">
        <f t="shared" si="26"/>
        <v>3284</v>
      </c>
      <c r="T117" s="114">
        <f t="shared" si="26"/>
        <v>1182240</v>
      </c>
      <c r="U117" s="115"/>
      <c r="V117" s="115"/>
      <c r="W117" s="115"/>
      <c r="X117" s="115"/>
      <c r="Y117" s="116"/>
      <c r="Z117" s="117"/>
      <c r="AA117" s="117"/>
    </row>
    <row r="118" spans="1:27" s="118" customFormat="1" ht="29.25" hidden="1" customHeight="1" x14ac:dyDescent="0.25">
      <c r="A118" s="105">
        <v>13</v>
      </c>
      <c r="B118" s="433" t="s">
        <v>1706</v>
      </c>
      <c r="C118" s="434" t="s">
        <v>1</v>
      </c>
      <c r="D118" s="435">
        <v>2</v>
      </c>
      <c r="E118" s="436"/>
      <c r="F118" s="437">
        <v>0.45833333333333298</v>
      </c>
      <c r="G118" s="438">
        <v>18</v>
      </c>
      <c r="H118" s="437">
        <v>0.70833333333333304</v>
      </c>
      <c r="I118" s="438">
        <f>+G118</f>
        <v>18</v>
      </c>
      <c r="J118" s="437"/>
      <c r="K118" s="439" t="s">
        <v>1688</v>
      </c>
      <c r="L118" s="437"/>
      <c r="M118" s="439" t="s">
        <v>193</v>
      </c>
      <c r="N118" s="440">
        <f>VALUE(DAY(I118)*24*60+VALUE(HOUR(H118)*60+MINUTE(H118)))-SUM(VALUE(DAY(G118)*24*60+VALUE(HOUR(F118)*60+MINUTE(F118))))</f>
        <v>360</v>
      </c>
      <c r="O118" s="105">
        <v>1325</v>
      </c>
      <c r="P118" s="438">
        <f>O118*N118</f>
        <v>477000</v>
      </c>
      <c r="Q118" s="105">
        <v>2</v>
      </c>
      <c r="R118" s="113"/>
      <c r="S118" s="114">
        <f t="shared" si="26"/>
        <v>1325</v>
      </c>
      <c r="T118" s="114">
        <f t="shared" si="26"/>
        <v>477000</v>
      </c>
      <c r="U118" s="115"/>
      <c r="V118" s="115"/>
      <c r="W118" s="115"/>
      <c r="X118" s="115"/>
      <c r="Y118" s="116"/>
      <c r="Z118" s="117"/>
      <c r="AA118" s="117"/>
    </row>
    <row r="119" spans="1:27" s="118" customFormat="1" ht="29.25" hidden="1" customHeight="1" x14ac:dyDescent="0.25">
      <c r="A119" s="105">
        <v>14</v>
      </c>
      <c r="B119" s="433" t="s">
        <v>1707</v>
      </c>
      <c r="C119" s="434" t="s">
        <v>57</v>
      </c>
      <c r="D119" s="435">
        <v>2</v>
      </c>
      <c r="E119" s="436"/>
      <c r="F119" s="437">
        <v>0.45833333333333298</v>
      </c>
      <c r="G119" s="438">
        <v>18</v>
      </c>
      <c r="H119" s="437">
        <v>0.70833333333333304</v>
      </c>
      <c r="I119" s="438">
        <f>+G119</f>
        <v>18</v>
      </c>
      <c r="J119" s="437"/>
      <c r="K119" s="439" t="s">
        <v>1688</v>
      </c>
      <c r="L119" s="437"/>
      <c r="M119" s="439" t="s">
        <v>1712</v>
      </c>
      <c r="N119" s="440">
        <f>VALUE(DAY(I119)*24*60+VALUE(HOUR(H119)*60+MINUTE(H119)))-SUM(VALUE(DAY(G119)*24*60+VALUE(HOUR(F119)*60+MINUTE(F119))))</f>
        <v>360</v>
      </c>
      <c r="O119" s="105">
        <v>1593</v>
      </c>
      <c r="P119" s="438">
        <f>O119*N119</f>
        <v>573480</v>
      </c>
      <c r="Q119" s="105">
        <v>2</v>
      </c>
      <c r="R119" s="113"/>
      <c r="S119" s="114">
        <f t="shared" si="26"/>
        <v>1593</v>
      </c>
      <c r="T119" s="114">
        <f t="shared" si="26"/>
        <v>573480</v>
      </c>
      <c r="U119" s="115"/>
      <c r="V119" s="115"/>
      <c r="W119" s="115"/>
      <c r="X119" s="115"/>
      <c r="Y119" s="116"/>
      <c r="Z119" s="117"/>
      <c r="AA119" s="117"/>
    </row>
    <row r="120" spans="1:27" ht="45" hidden="1" customHeight="1" x14ac:dyDescent="0.25">
      <c r="A120" s="89">
        <v>23</v>
      </c>
      <c r="B120" s="14" t="s">
        <v>1863</v>
      </c>
      <c r="C120" s="171" t="s">
        <v>60</v>
      </c>
      <c r="D120" s="188">
        <v>2</v>
      </c>
      <c r="E120" s="424"/>
      <c r="F120" s="102">
        <v>0.47916666666666702</v>
      </c>
      <c r="G120" s="156">
        <v>22</v>
      </c>
      <c r="H120" s="102">
        <v>0.70833333333333304</v>
      </c>
      <c r="I120" s="156">
        <f t="shared" ref="I120" si="27">+G120</f>
        <v>22</v>
      </c>
      <c r="J120" s="102"/>
      <c r="K120" s="172" t="s">
        <v>1864</v>
      </c>
      <c r="L120" s="102"/>
      <c r="M120" s="172" t="s">
        <v>296</v>
      </c>
      <c r="N120" s="126">
        <f t="shared" ref="N120" si="28">VALUE(DAY(I120)*24*60+VALUE(HOUR(H120)*60+MINUTE(H120)))-SUM(VALUE(DAY(G120)*24*60+VALUE(HOUR(F120)*60+MINUTE(F120))))</f>
        <v>330</v>
      </c>
      <c r="O120" s="89">
        <v>1516</v>
      </c>
      <c r="P120" s="156">
        <f t="shared" ref="P120" si="29">O120*N120</f>
        <v>500280</v>
      </c>
      <c r="Q120" s="89">
        <v>2</v>
      </c>
      <c r="S120" s="91">
        <f t="shared" si="26"/>
        <v>1516</v>
      </c>
      <c r="T120" s="91">
        <f t="shared" si="26"/>
        <v>500280</v>
      </c>
      <c r="U120" s="92"/>
      <c r="V120" s="92"/>
      <c r="W120" s="92"/>
      <c r="X120" s="92"/>
      <c r="Y120" s="93"/>
      <c r="Z120" s="94"/>
      <c r="AA120" s="94"/>
    </row>
  </sheetData>
  <protectedRanges>
    <protectedRange sqref="L26:L27" name="Range1_6_2_1_1_1_1_1_1"/>
    <protectedRange sqref="M116:M119" name="Range1_6_2_2_1_1_3_1_1_1_1"/>
    <protectedRange sqref="M120 M65 M91" name="Range1_6_2_2_1_1_3_1_1_1_1_1"/>
  </protectedRanges>
  <mergeCells count="88">
    <mergeCell ref="A105:B105"/>
    <mergeCell ref="C105:F105"/>
    <mergeCell ref="G105:J105"/>
    <mergeCell ref="M105:Q105"/>
    <mergeCell ref="A106:B106"/>
    <mergeCell ref="C106:F106"/>
    <mergeCell ref="G106:J106"/>
    <mergeCell ref="K106:K107"/>
    <mergeCell ref="M106:Q107"/>
    <mergeCell ref="B102:Q102"/>
    <mergeCell ref="A101:B101"/>
    <mergeCell ref="C101:J101"/>
    <mergeCell ref="L101:M101"/>
    <mergeCell ref="P101:Q101"/>
    <mergeCell ref="A98:B98"/>
    <mergeCell ref="C98:J98"/>
    <mergeCell ref="L98:M98"/>
    <mergeCell ref="P98:Q98"/>
    <mergeCell ref="A100:B100"/>
    <mergeCell ref="C100:J100"/>
    <mergeCell ref="L100:M100"/>
    <mergeCell ref="P100:Q100"/>
    <mergeCell ref="A99:B99"/>
    <mergeCell ref="C99:J99"/>
    <mergeCell ref="L99:M99"/>
    <mergeCell ref="P99:Q99"/>
    <mergeCell ref="L95:M95"/>
    <mergeCell ref="P95:Q95"/>
    <mergeCell ref="A96:B96"/>
    <mergeCell ref="C96:J96"/>
    <mergeCell ref="L96:M96"/>
    <mergeCell ref="P96:Q96"/>
    <mergeCell ref="A97:B97"/>
    <mergeCell ref="C97:J97"/>
    <mergeCell ref="L97:M97"/>
    <mergeCell ref="P97:Q97"/>
    <mergeCell ref="A93:B93"/>
    <mergeCell ref="C93:J93"/>
    <mergeCell ref="L93:M93"/>
    <mergeCell ref="N93:O93"/>
    <mergeCell ref="P93:Q93"/>
    <mergeCell ref="A94:B94"/>
    <mergeCell ref="C94:J94"/>
    <mergeCell ref="L94:M94"/>
    <mergeCell ref="N94:O94"/>
    <mergeCell ref="P94:Q94"/>
    <mergeCell ref="A95:B95"/>
    <mergeCell ref="C95:J95"/>
    <mergeCell ref="B92:Q92"/>
    <mergeCell ref="Q18:Q20"/>
    <mergeCell ref="R18:R20"/>
    <mergeCell ref="F19:G19"/>
    <mergeCell ref="H19:I19"/>
    <mergeCell ref="B24:C24"/>
    <mergeCell ref="A25:Q25"/>
    <mergeCell ref="B27:Q27"/>
    <mergeCell ref="A28:Q28"/>
    <mergeCell ref="A66:Q66"/>
    <mergeCell ref="V19:W19"/>
    <mergeCell ref="X19:Y19"/>
    <mergeCell ref="J18:J20"/>
    <mergeCell ref="K18:L19"/>
    <mergeCell ref="M18:M20"/>
    <mergeCell ref="N18:N20"/>
    <mergeCell ref="O18:O20"/>
    <mergeCell ref="P18:P20"/>
    <mergeCell ref="A14:A15"/>
    <mergeCell ref="B14:B15"/>
    <mergeCell ref="B16:F16"/>
    <mergeCell ref="B17:F17"/>
    <mergeCell ref="A18:A20"/>
    <mergeCell ref="B18:B20"/>
    <mergeCell ref="C18:C20"/>
    <mergeCell ref="D18:D20"/>
    <mergeCell ref="F18:I18"/>
    <mergeCell ref="A12:A13"/>
    <mergeCell ref="B12:B13"/>
    <mergeCell ref="L1:Q1"/>
    <mergeCell ref="A2:F2"/>
    <mergeCell ref="G2:Q2"/>
    <mergeCell ref="B3:P3"/>
    <mergeCell ref="B4:Q4"/>
    <mergeCell ref="B5:Q5"/>
    <mergeCell ref="B6:Q6"/>
    <mergeCell ref="B7:F7"/>
    <mergeCell ref="B8:F8"/>
    <mergeCell ref="A10:A11"/>
    <mergeCell ref="B10:B11"/>
  </mergeCells>
  <conditionalFormatting sqref="A26">
    <cfRule type="duplicateValues" dxfId="935" priority="5" stopIfTrue="1"/>
  </conditionalFormatting>
  <conditionalFormatting sqref="A27">
    <cfRule type="duplicateValues" dxfId="934" priority="1" stopIfTrue="1"/>
  </conditionalFormatting>
  <conditionalFormatting sqref="B23">
    <cfRule type="duplicateValues" dxfId="933" priority="10" stopIfTrue="1"/>
  </conditionalFormatting>
  <conditionalFormatting sqref="B26">
    <cfRule type="duplicateValues" dxfId="932" priority="6" stopIfTrue="1"/>
    <cfRule type="duplicateValues" dxfId="931" priority="8" stopIfTrue="1"/>
    <cfRule type="duplicateValues" dxfId="930" priority="9" stopIfTrue="1"/>
  </conditionalFormatting>
  <conditionalFormatting sqref="B27">
    <cfRule type="duplicateValues" dxfId="929" priority="2" stopIfTrue="1"/>
    <cfRule type="duplicateValues" dxfId="928" priority="3" stopIfTrue="1"/>
    <cfRule type="duplicateValues" dxfId="927" priority="4" stopIfTrue="1"/>
  </conditionalFormatting>
  <conditionalFormatting sqref="B97:B105 B107:B109">
    <cfRule type="duplicateValues" dxfId="926" priority="97" stopIfTrue="1"/>
  </conditionalFormatting>
  <conditionalFormatting sqref="B101">
    <cfRule type="duplicateValues" dxfId="925" priority="19" stopIfTrue="1"/>
  </conditionalFormatting>
  <conditionalFormatting sqref="B108:B109 B257">
    <cfRule type="duplicateValues" dxfId="924" priority="96" stopIfTrue="1"/>
  </conditionalFormatting>
  <conditionalFormatting sqref="B161:B163">
    <cfRule type="duplicateValues" dxfId="923" priority="59" stopIfTrue="1"/>
  </conditionalFormatting>
  <conditionalFormatting sqref="B164:B165">
    <cfRule type="duplicateValues" dxfId="922" priority="60" stopIfTrue="1"/>
  </conditionalFormatting>
  <conditionalFormatting sqref="B166:B167">
    <cfRule type="duplicateValues" dxfId="921" priority="58" stopIfTrue="1"/>
  </conditionalFormatting>
  <conditionalFormatting sqref="B168">
    <cfRule type="duplicateValues" dxfId="920" priority="57" stopIfTrue="1"/>
  </conditionalFormatting>
  <conditionalFormatting sqref="B186">
    <cfRule type="duplicateValues" dxfId="919" priority="82" stopIfTrue="1"/>
  </conditionalFormatting>
  <conditionalFormatting sqref="B189:B191">
    <cfRule type="duplicateValues" dxfId="918" priority="22" stopIfTrue="1"/>
  </conditionalFormatting>
  <conditionalFormatting sqref="B192:B193">
    <cfRule type="duplicateValues" dxfId="917" priority="23" stopIfTrue="1"/>
  </conditionalFormatting>
  <conditionalFormatting sqref="B194:B195">
    <cfRule type="duplicateValues" dxfId="916" priority="21" stopIfTrue="1"/>
  </conditionalFormatting>
  <conditionalFormatting sqref="B196">
    <cfRule type="duplicateValues" dxfId="915" priority="20" stopIfTrue="1"/>
  </conditionalFormatting>
  <conditionalFormatting sqref="B210:B227 B232:B289 B292">
    <cfRule type="duplicateValues" dxfId="914" priority="83" stopIfTrue="1"/>
  </conditionalFormatting>
  <conditionalFormatting sqref="B214">
    <cfRule type="duplicateValues" dxfId="913" priority="43" stopIfTrue="1"/>
  </conditionalFormatting>
  <conditionalFormatting sqref="B229">
    <cfRule type="duplicateValues" dxfId="912" priority="15" stopIfTrue="1"/>
    <cfRule type="duplicateValues" dxfId="911" priority="71" stopIfTrue="1"/>
  </conditionalFormatting>
  <conditionalFormatting sqref="B238:B255 B260:B317 B320">
    <cfRule type="duplicateValues" dxfId="910" priority="44" stopIfTrue="1"/>
  </conditionalFormatting>
  <conditionalFormatting sqref="B257">
    <cfRule type="duplicateValues" dxfId="909" priority="11" stopIfTrue="1"/>
  </conditionalFormatting>
  <conditionalFormatting sqref="B270">
    <cfRule type="duplicateValues" dxfId="908" priority="80" stopIfTrue="1"/>
  </conditionalFormatting>
  <conditionalFormatting sqref="B271">
    <cfRule type="duplicateValues" dxfId="907" priority="81" stopIfTrue="1"/>
  </conditionalFormatting>
  <conditionalFormatting sqref="B272">
    <cfRule type="duplicateValues" dxfId="906" priority="79" stopIfTrue="1"/>
  </conditionalFormatting>
  <conditionalFormatting sqref="B273">
    <cfRule type="duplicateValues" dxfId="905" priority="74" stopIfTrue="1"/>
  </conditionalFormatting>
  <conditionalFormatting sqref="B274">
    <cfRule type="duplicateValues" dxfId="904" priority="75" stopIfTrue="1"/>
  </conditionalFormatting>
  <conditionalFormatting sqref="B275">
    <cfRule type="duplicateValues" dxfId="903" priority="73" stopIfTrue="1"/>
  </conditionalFormatting>
  <conditionalFormatting sqref="B276">
    <cfRule type="duplicateValues" dxfId="902" priority="67" stopIfTrue="1"/>
  </conditionalFormatting>
  <conditionalFormatting sqref="B276:B278 B280">
    <cfRule type="duplicateValues" dxfId="901" priority="76" stopIfTrue="1"/>
  </conditionalFormatting>
  <conditionalFormatting sqref="B277">
    <cfRule type="duplicateValues" dxfId="900" priority="66" stopIfTrue="1"/>
  </conditionalFormatting>
  <conditionalFormatting sqref="B278">
    <cfRule type="duplicateValues" dxfId="899" priority="70" stopIfTrue="1"/>
  </conditionalFormatting>
  <conditionalFormatting sqref="B279 B287">
    <cfRule type="duplicateValues" dxfId="898" priority="78" stopIfTrue="1"/>
  </conditionalFormatting>
  <conditionalFormatting sqref="B279">
    <cfRule type="duplicateValues" dxfId="897" priority="62" stopIfTrue="1"/>
  </conditionalFormatting>
  <conditionalFormatting sqref="B279:B281">
    <cfRule type="duplicateValues" dxfId="896" priority="69" stopIfTrue="1"/>
  </conditionalFormatting>
  <conditionalFormatting sqref="B280">
    <cfRule type="duplicateValues" dxfId="895" priority="61" stopIfTrue="1"/>
  </conditionalFormatting>
  <conditionalFormatting sqref="B281">
    <cfRule type="duplicateValues" dxfId="894" priority="72" stopIfTrue="1"/>
  </conditionalFormatting>
  <conditionalFormatting sqref="B282:B283">
    <cfRule type="duplicateValues" dxfId="893" priority="77" stopIfTrue="1"/>
  </conditionalFormatting>
  <conditionalFormatting sqref="B283:B285 B287">
    <cfRule type="duplicateValues" dxfId="892" priority="63" stopIfTrue="1"/>
  </conditionalFormatting>
  <conditionalFormatting sqref="B286 B296">
    <cfRule type="duplicateValues" dxfId="891" priority="65" stopIfTrue="1"/>
  </conditionalFormatting>
  <conditionalFormatting sqref="B287">
    <cfRule type="duplicateValues" dxfId="890" priority="16" stopIfTrue="1"/>
  </conditionalFormatting>
  <conditionalFormatting sqref="B291:B292">
    <cfRule type="duplicateValues" dxfId="889" priority="64" stopIfTrue="1"/>
  </conditionalFormatting>
  <conditionalFormatting sqref="B292">
    <cfRule type="duplicateValues" dxfId="888" priority="17" stopIfTrue="1"/>
  </conditionalFormatting>
  <conditionalFormatting sqref="B293">
    <cfRule type="duplicateValues" dxfId="887" priority="94" stopIfTrue="1"/>
  </conditionalFormatting>
  <conditionalFormatting sqref="B294">
    <cfRule type="duplicateValues" dxfId="886" priority="90" stopIfTrue="1"/>
  </conditionalFormatting>
  <conditionalFormatting sqref="B295">
    <cfRule type="duplicateValues" dxfId="885" priority="89" stopIfTrue="1"/>
  </conditionalFormatting>
  <conditionalFormatting sqref="B296">
    <cfRule type="duplicateValues" dxfId="884" priority="95" stopIfTrue="1"/>
  </conditionalFormatting>
  <conditionalFormatting sqref="B297">
    <cfRule type="duplicateValues" dxfId="883" priority="85" stopIfTrue="1"/>
  </conditionalFormatting>
  <conditionalFormatting sqref="B297:B299">
    <cfRule type="duplicateValues" dxfId="882" priority="93" stopIfTrue="1"/>
  </conditionalFormatting>
  <conditionalFormatting sqref="B298">
    <cfRule type="duplicateValues" dxfId="881" priority="84" stopIfTrue="1"/>
  </conditionalFormatting>
  <conditionalFormatting sqref="B299">
    <cfRule type="duplicateValues" dxfId="880" priority="42" stopIfTrue="1"/>
  </conditionalFormatting>
  <conditionalFormatting sqref="B300">
    <cfRule type="duplicateValues" dxfId="879" priority="41" stopIfTrue="1"/>
  </conditionalFormatting>
  <conditionalFormatting sqref="B301">
    <cfRule type="duplicateValues" dxfId="878" priority="36" stopIfTrue="1"/>
  </conditionalFormatting>
  <conditionalFormatting sqref="B301:B303 B305">
    <cfRule type="duplicateValues" dxfId="877" priority="86" stopIfTrue="1"/>
  </conditionalFormatting>
  <conditionalFormatting sqref="B302">
    <cfRule type="duplicateValues" dxfId="876" priority="37" stopIfTrue="1"/>
  </conditionalFormatting>
  <conditionalFormatting sqref="B303">
    <cfRule type="duplicateValues" dxfId="875" priority="35" stopIfTrue="1"/>
  </conditionalFormatting>
  <conditionalFormatting sqref="B304 B314">
    <cfRule type="duplicateValues" dxfId="874" priority="88" stopIfTrue="1"/>
  </conditionalFormatting>
  <conditionalFormatting sqref="B304">
    <cfRule type="duplicateValues" dxfId="873" priority="30" stopIfTrue="1"/>
  </conditionalFormatting>
  <conditionalFormatting sqref="B304:B306 B308">
    <cfRule type="duplicateValues" dxfId="872" priority="38" stopIfTrue="1"/>
  </conditionalFormatting>
  <conditionalFormatting sqref="B305">
    <cfRule type="duplicateValues" dxfId="871" priority="29" stopIfTrue="1"/>
  </conditionalFormatting>
  <conditionalFormatting sqref="B306">
    <cfRule type="duplicateValues" dxfId="870" priority="33" stopIfTrue="1"/>
  </conditionalFormatting>
  <conditionalFormatting sqref="B307 B315">
    <cfRule type="duplicateValues" dxfId="869" priority="40" stopIfTrue="1"/>
  </conditionalFormatting>
  <conditionalFormatting sqref="B307">
    <cfRule type="duplicateValues" dxfId="868" priority="25" stopIfTrue="1"/>
  </conditionalFormatting>
  <conditionalFormatting sqref="B307:B309">
    <cfRule type="duplicateValues" dxfId="867" priority="32" stopIfTrue="1"/>
  </conditionalFormatting>
  <conditionalFormatting sqref="B308">
    <cfRule type="duplicateValues" dxfId="866" priority="24" stopIfTrue="1"/>
  </conditionalFormatting>
  <conditionalFormatting sqref="B309">
    <cfRule type="duplicateValues" dxfId="865" priority="34" stopIfTrue="1"/>
  </conditionalFormatting>
  <conditionalFormatting sqref="B309:B310">
    <cfRule type="duplicateValues" dxfId="864" priority="87" stopIfTrue="1"/>
  </conditionalFormatting>
  <conditionalFormatting sqref="B310:B311">
    <cfRule type="duplicateValues" dxfId="863" priority="39" stopIfTrue="1"/>
  </conditionalFormatting>
  <conditionalFormatting sqref="B311:B313 B315">
    <cfRule type="duplicateValues" dxfId="862" priority="26" stopIfTrue="1"/>
  </conditionalFormatting>
  <conditionalFormatting sqref="B314 B324">
    <cfRule type="duplicateValues" dxfId="861" priority="28" stopIfTrue="1"/>
  </conditionalFormatting>
  <conditionalFormatting sqref="B314">
    <cfRule type="duplicateValues" dxfId="860" priority="18" stopIfTrue="1"/>
  </conditionalFormatting>
  <conditionalFormatting sqref="B315">
    <cfRule type="duplicateValues" dxfId="859" priority="91" stopIfTrue="1"/>
  </conditionalFormatting>
  <conditionalFormatting sqref="B317">
    <cfRule type="duplicateValues" dxfId="858" priority="68" stopIfTrue="1"/>
  </conditionalFormatting>
  <conditionalFormatting sqref="B319:B320">
    <cfRule type="duplicateValues" dxfId="857" priority="27" stopIfTrue="1"/>
  </conditionalFormatting>
  <conditionalFormatting sqref="B320">
    <cfRule type="duplicateValues" dxfId="856" priority="12" stopIfTrue="1"/>
  </conditionalFormatting>
  <conditionalFormatting sqref="B321">
    <cfRule type="duplicateValues" dxfId="855" priority="55" stopIfTrue="1"/>
  </conditionalFormatting>
  <conditionalFormatting sqref="B322">
    <cfRule type="duplicateValues" dxfId="854" priority="51" stopIfTrue="1"/>
  </conditionalFormatting>
  <conditionalFormatting sqref="B323">
    <cfRule type="duplicateValues" dxfId="853" priority="50" stopIfTrue="1"/>
  </conditionalFormatting>
  <conditionalFormatting sqref="B324">
    <cfRule type="duplicateValues" dxfId="852" priority="56" stopIfTrue="1"/>
  </conditionalFormatting>
  <conditionalFormatting sqref="B325">
    <cfRule type="duplicateValues" dxfId="851" priority="46" stopIfTrue="1"/>
  </conditionalFormatting>
  <conditionalFormatting sqref="B325:B327">
    <cfRule type="duplicateValues" dxfId="850" priority="54" stopIfTrue="1"/>
  </conditionalFormatting>
  <conditionalFormatting sqref="B326">
    <cfRule type="duplicateValues" dxfId="849" priority="45" stopIfTrue="1"/>
  </conditionalFormatting>
  <conditionalFormatting sqref="B329:B331 B333">
    <cfRule type="duplicateValues" dxfId="848" priority="47" stopIfTrue="1"/>
  </conditionalFormatting>
  <conditionalFormatting sqref="B332 B342">
    <cfRule type="duplicateValues" dxfId="847" priority="49" stopIfTrue="1"/>
  </conditionalFormatting>
  <conditionalFormatting sqref="B333">
    <cfRule type="duplicateValues" dxfId="846" priority="13" stopIfTrue="1"/>
  </conditionalFormatting>
  <conditionalFormatting sqref="B335">
    <cfRule type="duplicateValues" dxfId="845" priority="92" stopIfTrue="1"/>
  </conditionalFormatting>
  <conditionalFormatting sqref="B337:B338">
    <cfRule type="duplicateValues" dxfId="844" priority="48" stopIfTrue="1"/>
  </conditionalFormatting>
  <conditionalFormatting sqref="B342">
    <cfRule type="duplicateValues" dxfId="843" priority="14" stopIfTrue="1"/>
  </conditionalFormatting>
  <conditionalFormatting sqref="B343">
    <cfRule type="duplicateValues" dxfId="842" priority="52" stopIfTrue="1"/>
  </conditionalFormatting>
  <conditionalFormatting sqref="B345">
    <cfRule type="duplicateValues" dxfId="841" priority="31" stopIfTrue="1"/>
  </conditionalFormatting>
  <conditionalFormatting sqref="B363">
    <cfRule type="duplicateValues" dxfId="840" priority="53" stopIfTrue="1"/>
  </conditionalFormatting>
  <conditionalFormatting sqref="D26:E26">
    <cfRule type="cellIs" dxfId="839" priority="7" operator="equal">
      <formula>0</formula>
    </cfRule>
  </conditionalFormatting>
  <dataValidations count="2">
    <dataValidation type="list" allowBlank="1" showInputMessage="1" showErrorMessage="1" sqref="J116:J120 J24 J31:J32 J34:J40 J65 J42:J63 J67:J91" xr:uid="{00000000-0002-0000-11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22" xr:uid="{00000000-0002-0000-1100-000001000000}">
      <formula1>"CNCT PT,Việt Trì,ĐL  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91" max="16"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B115"/>
  <sheetViews>
    <sheetView topLeftCell="A77" zoomScaleNormal="100" zoomScaleSheetLayoutView="85" workbookViewId="0">
      <selection activeCell="C84" sqref="C84"/>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2" t="s">
        <v>217</v>
      </c>
      <c r="B9" s="502" t="s">
        <v>18</v>
      </c>
      <c r="C9" s="502" t="s">
        <v>2154</v>
      </c>
      <c r="D9" s="503" t="s">
        <v>2172</v>
      </c>
      <c r="E9" s="503"/>
      <c r="F9" s="503" t="s">
        <v>2173</v>
      </c>
      <c r="G9" s="503" t="s">
        <v>2174</v>
      </c>
      <c r="H9" s="502" t="s">
        <v>108</v>
      </c>
      <c r="I9" s="498"/>
      <c r="J9" s="499"/>
      <c r="N9" s="99"/>
    </row>
    <row r="10" spans="1:18" ht="27.75" customHeight="1" x14ac:dyDescent="0.25">
      <c r="A10" s="808">
        <v>1</v>
      </c>
      <c r="B10" s="808" t="s">
        <v>2155</v>
      </c>
      <c r="C10" s="504" t="s">
        <v>2156</v>
      </c>
      <c r="D10" s="504" t="s">
        <v>2157</v>
      </c>
      <c r="E10" s="504"/>
      <c r="F10" s="504" t="s">
        <v>2158</v>
      </c>
      <c r="G10" s="504" t="s">
        <v>2167</v>
      </c>
      <c r="H10" s="505"/>
      <c r="I10" s="500"/>
      <c r="J10" s="501"/>
      <c r="N10" s="99"/>
    </row>
    <row r="11" spans="1:18" ht="27.75" customHeight="1" x14ac:dyDescent="0.25">
      <c r="A11" s="808"/>
      <c r="B11" s="808"/>
      <c r="C11" s="504" t="s">
        <v>2159</v>
      </c>
      <c r="D11" s="504" t="s">
        <v>2160</v>
      </c>
      <c r="E11" s="504"/>
      <c r="F11" s="504" t="s">
        <v>2161</v>
      </c>
      <c r="G11" s="504" t="s">
        <v>2168</v>
      </c>
      <c r="H11" s="505"/>
      <c r="I11" s="500"/>
      <c r="J11" s="501"/>
      <c r="N11" s="99"/>
    </row>
    <row r="12" spans="1:18" ht="27.75" customHeight="1" x14ac:dyDescent="0.25">
      <c r="A12" s="808">
        <v>2</v>
      </c>
      <c r="B12" s="808" t="s">
        <v>2162</v>
      </c>
      <c r="C12" s="504" t="s">
        <v>2156</v>
      </c>
      <c r="D12" s="504" t="s">
        <v>2157</v>
      </c>
      <c r="E12" s="504"/>
      <c r="F12" s="504" t="s">
        <v>2158</v>
      </c>
      <c r="G12" s="504" t="s">
        <v>2167</v>
      </c>
      <c r="H12" s="505"/>
      <c r="I12" s="500"/>
      <c r="J12" s="501"/>
      <c r="N12" s="99"/>
    </row>
    <row r="13" spans="1:18" ht="27.75" customHeight="1" x14ac:dyDescent="0.25">
      <c r="A13" s="808"/>
      <c r="B13" s="808"/>
      <c r="C13" s="504" t="s">
        <v>2159</v>
      </c>
      <c r="D13" s="504" t="s">
        <v>2160</v>
      </c>
      <c r="E13" s="504"/>
      <c r="F13" s="504" t="s">
        <v>2161</v>
      </c>
      <c r="G13" s="504" t="s">
        <v>2168</v>
      </c>
      <c r="H13" s="505"/>
      <c r="I13" s="500"/>
      <c r="J13" s="501"/>
      <c r="N13" s="99"/>
    </row>
    <row r="14" spans="1:18" ht="27.75" customHeight="1" x14ac:dyDescent="0.25">
      <c r="A14" s="809">
        <v>3</v>
      </c>
      <c r="B14" s="810" t="s">
        <v>2171</v>
      </c>
      <c r="C14" s="504" t="s">
        <v>2156</v>
      </c>
      <c r="D14" s="504" t="s">
        <v>2163</v>
      </c>
      <c r="E14" s="504"/>
      <c r="F14" s="504" t="s">
        <v>2164</v>
      </c>
      <c r="G14" s="504" t="s">
        <v>2169</v>
      </c>
      <c r="H14" s="505"/>
      <c r="I14" s="500"/>
      <c r="J14" s="501"/>
      <c r="N14" s="99"/>
    </row>
    <row r="15" spans="1:18" ht="27.75" customHeight="1" x14ac:dyDescent="0.25">
      <c r="A15" s="809"/>
      <c r="B15" s="810"/>
      <c r="C15" s="504" t="s">
        <v>2159</v>
      </c>
      <c r="D15" s="504" t="s">
        <v>2165</v>
      </c>
      <c r="E15" s="504"/>
      <c r="F15" s="504" t="s">
        <v>2166</v>
      </c>
      <c r="G15" s="504" t="s">
        <v>2170</v>
      </c>
      <c r="H15" s="505"/>
      <c r="I15" s="500"/>
      <c r="J15" s="501"/>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2218</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63" customHeight="1" x14ac:dyDescent="0.25">
      <c r="A26" s="255">
        <v>1</v>
      </c>
      <c r="B26" s="168" t="s">
        <v>147</v>
      </c>
      <c r="C26" s="89" t="s">
        <v>148</v>
      </c>
      <c r="D26" s="89">
        <v>25</v>
      </c>
      <c r="E26" s="169">
        <v>0.47916666666666669</v>
      </c>
      <c r="F26" s="102">
        <v>0.29166666666666669</v>
      </c>
      <c r="G26" s="156">
        <v>15</v>
      </c>
      <c r="H26" s="102">
        <v>4.1666666666666664E-2</v>
      </c>
      <c r="I26" s="156">
        <v>16</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2219</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25.5" customHeight="1" x14ac:dyDescent="0.25">
      <c r="A29" s="89">
        <v>1</v>
      </c>
      <c r="B29" s="14" t="s">
        <v>2334</v>
      </c>
      <c r="C29" s="20" t="s">
        <v>60</v>
      </c>
      <c r="D29" s="98">
        <v>2.1896511418666664</v>
      </c>
      <c r="E29" s="424"/>
      <c r="F29" s="102">
        <v>0.3125</v>
      </c>
      <c r="G29" s="156">
        <v>15</v>
      </c>
      <c r="H29" s="102">
        <v>0.5</v>
      </c>
      <c r="I29" s="156">
        <f t="shared" ref="I29:I65" si="1">+G29</f>
        <v>15</v>
      </c>
      <c r="J29" s="451"/>
      <c r="K29" s="172" t="s">
        <v>1872</v>
      </c>
      <c r="L29" s="453"/>
      <c r="M29" s="14" t="s">
        <v>1978</v>
      </c>
      <c r="N29" s="455">
        <f t="shared" ref="N29:N83" si="2">VALUE(DAY(I29)*24*60+VALUE(HOUR(H29)*60+MINUTE(H29)))-SUM(VALUE(DAY(G29)*24*60+VALUE(HOUR(F29)*60+MINUTE(F29))))</f>
        <v>270</v>
      </c>
      <c r="O29" s="193">
        <v>2390</v>
      </c>
      <c r="P29" s="454">
        <f t="shared" ref="P29:P83" si="3">O29*N29</f>
        <v>645300</v>
      </c>
      <c r="Q29" s="89">
        <v>2</v>
      </c>
      <c r="S29" s="91">
        <f t="shared" ref="S29:T30" si="4">O29</f>
        <v>2390</v>
      </c>
      <c r="T29" s="91">
        <f t="shared" si="4"/>
        <v>645300</v>
      </c>
      <c r="U29" s="92"/>
      <c r="V29" s="92"/>
      <c r="W29" s="92"/>
      <c r="X29" s="92"/>
      <c r="Y29" s="93"/>
      <c r="Z29" s="94"/>
      <c r="AA29" s="94"/>
    </row>
    <row r="30" spans="1:28" ht="25.5" customHeight="1" x14ac:dyDescent="0.25">
      <c r="A30" s="89">
        <v>2</v>
      </c>
      <c r="B30" s="14" t="s">
        <v>2335</v>
      </c>
      <c r="C30" s="20" t="s">
        <v>60</v>
      </c>
      <c r="D30" s="98">
        <v>0.82177312120000001</v>
      </c>
      <c r="E30" s="424"/>
      <c r="F30" s="102">
        <v>0.3125</v>
      </c>
      <c r="G30" s="156">
        <v>15</v>
      </c>
      <c r="H30" s="102">
        <v>0.5</v>
      </c>
      <c r="I30" s="156">
        <f t="shared" si="1"/>
        <v>15</v>
      </c>
      <c r="J30" s="451"/>
      <c r="K30" s="172" t="s">
        <v>1872</v>
      </c>
      <c r="L30" s="453"/>
      <c r="M30" s="14" t="s">
        <v>1999</v>
      </c>
      <c r="N30" s="455">
        <f t="shared" si="2"/>
        <v>270</v>
      </c>
      <c r="O30" s="193">
        <v>1173</v>
      </c>
      <c r="P30" s="454">
        <f t="shared" si="3"/>
        <v>316710</v>
      </c>
      <c r="Q30" s="89">
        <v>2</v>
      </c>
      <c r="S30" s="91">
        <f t="shared" si="4"/>
        <v>1173</v>
      </c>
      <c r="T30" s="91">
        <f t="shared" si="4"/>
        <v>316710</v>
      </c>
      <c r="U30" s="92"/>
      <c r="V30" s="92"/>
      <c r="W30" s="92"/>
      <c r="X30" s="92"/>
      <c r="Y30" s="93"/>
      <c r="Z30" s="94"/>
      <c r="AA30" s="94"/>
    </row>
    <row r="31" spans="1:28" ht="25.5" customHeight="1" x14ac:dyDescent="0.25">
      <c r="A31" s="89">
        <v>3</v>
      </c>
      <c r="B31" s="14" t="s">
        <v>2336</v>
      </c>
      <c r="C31" s="20" t="s">
        <v>60</v>
      </c>
      <c r="D31" s="98">
        <v>1.7034615793600001</v>
      </c>
      <c r="E31" s="424"/>
      <c r="F31" s="102">
        <v>0.3125</v>
      </c>
      <c r="G31" s="156">
        <v>15</v>
      </c>
      <c r="H31" s="102">
        <v>0.5</v>
      </c>
      <c r="I31" s="156">
        <f t="shared" si="1"/>
        <v>15</v>
      </c>
      <c r="J31" s="102"/>
      <c r="K31" s="172" t="s">
        <v>1872</v>
      </c>
      <c r="L31" s="102"/>
      <c r="M31" s="14" t="s">
        <v>2000</v>
      </c>
      <c r="N31" s="126">
        <f t="shared" si="2"/>
        <v>270</v>
      </c>
      <c r="O31" s="89">
        <v>1986</v>
      </c>
      <c r="P31" s="156">
        <f t="shared" si="3"/>
        <v>536220</v>
      </c>
      <c r="Q31" s="89">
        <v>2</v>
      </c>
      <c r="S31" s="91">
        <f>O31</f>
        <v>1986</v>
      </c>
      <c r="T31" s="91">
        <f>P31</f>
        <v>536220</v>
      </c>
      <c r="U31" s="92"/>
      <c r="V31" s="92"/>
      <c r="W31" s="92"/>
      <c r="X31" s="92"/>
      <c r="Y31" s="93"/>
      <c r="Z31" s="94"/>
      <c r="AA31" s="94"/>
    </row>
    <row r="32" spans="1:28" ht="25.5" customHeight="1" x14ac:dyDescent="0.25">
      <c r="A32" s="89">
        <v>4</v>
      </c>
      <c r="B32" s="14" t="s">
        <v>2337</v>
      </c>
      <c r="C32" s="20" t="s">
        <v>60</v>
      </c>
      <c r="D32" s="98">
        <v>9.3106160945454537</v>
      </c>
      <c r="E32" s="424"/>
      <c r="F32" s="102">
        <v>0.41666666666666669</v>
      </c>
      <c r="G32" s="156">
        <v>15</v>
      </c>
      <c r="H32" s="102">
        <v>0.625</v>
      </c>
      <c r="I32" s="156">
        <f t="shared" si="1"/>
        <v>15</v>
      </c>
      <c r="J32" s="102"/>
      <c r="K32" s="172" t="s">
        <v>1872</v>
      </c>
      <c r="L32" s="102"/>
      <c r="M32" s="14" t="s">
        <v>2120</v>
      </c>
      <c r="N32" s="126">
        <f t="shared" si="2"/>
        <v>300</v>
      </c>
      <c r="O32" s="89">
        <v>2285</v>
      </c>
      <c r="P32" s="156">
        <f t="shared" si="3"/>
        <v>685500</v>
      </c>
      <c r="Q32" s="89">
        <v>2</v>
      </c>
      <c r="S32" s="91">
        <f>O32</f>
        <v>2285</v>
      </c>
      <c r="T32" s="91">
        <f>P32</f>
        <v>685500</v>
      </c>
      <c r="U32" s="92"/>
      <c r="V32" s="92"/>
      <c r="W32" s="92"/>
      <c r="X32" s="92"/>
      <c r="Y32" s="93"/>
      <c r="Z32" s="94"/>
      <c r="AA32" s="94"/>
    </row>
    <row r="33" spans="1:27" ht="70.5" customHeight="1" x14ac:dyDescent="0.25">
      <c r="A33" s="89">
        <v>5</v>
      </c>
      <c r="B33" s="14" t="s">
        <v>2135</v>
      </c>
      <c r="C33" s="20" t="s">
        <v>60</v>
      </c>
      <c r="D33" s="98">
        <v>2.4482230059200001</v>
      </c>
      <c r="E33" s="424"/>
      <c r="F33" s="102">
        <v>0.3125</v>
      </c>
      <c r="G33" s="156">
        <v>15</v>
      </c>
      <c r="H33" s="102">
        <v>0.5</v>
      </c>
      <c r="I33" s="156">
        <f t="shared" si="1"/>
        <v>15</v>
      </c>
      <c r="J33" s="451"/>
      <c r="K33" s="172" t="s">
        <v>1872</v>
      </c>
      <c r="L33" s="453"/>
      <c r="M33" s="14" t="s">
        <v>2183</v>
      </c>
      <c r="N33" s="455">
        <f t="shared" si="2"/>
        <v>270</v>
      </c>
      <c r="O33" s="193">
        <v>0</v>
      </c>
      <c r="P33" s="454">
        <f t="shared" si="3"/>
        <v>0</v>
      </c>
      <c r="Q33" s="89">
        <v>2</v>
      </c>
      <c r="S33" s="91">
        <f t="shared" ref="S33:T48" si="5">O33</f>
        <v>0</v>
      </c>
      <c r="T33" s="91">
        <f t="shared" si="5"/>
        <v>0</v>
      </c>
      <c r="U33" s="92"/>
      <c r="V33" s="92"/>
      <c r="W33" s="92"/>
      <c r="X33" s="92"/>
      <c r="Y33" s="93"/>
      <c r="Z33" s="94"/>
      <c r="AA33" s="94"/>
    </row>
    <row r="34" spans="1:27" ht="30" customHeight="1" x14ac:dyDescent="0.25">
      <c r="A34" s="89">
        <v>6</v>
      </c>
      <c r="B34" s="14" t="s">
        <v>2209</v>
      </c>
      <c r="C34" s="20" t="s">
        <v>60</v>
      </c>
      <c r="D34" s="98">
        <v>5.0999999999999996</v>
      </c>
      <c r="E34" s="424"/>
      <c r="F34" s="102">
        <v>0.41666666666666669</v>
      </c>
      <c r="G34" s="156">
        <v>15</v>
      </c>
      <c r="H34" s="102">
        <v>0.66666666666666663</v>
      </c>
      <c r="I34" s="156">
        <f t="shared" si="1"/>
        <v>15</v>
      </c>
      <c r="J34" s="102"/>
      <c r="K34" s="172" t="s">
        <v>1872</v>
      </c>
      <c r="L34" s="102"/>
      <c r="M34" s="14" t="s">
        <v>2183</v>
      </c>
      <c r="N34" s="126">
        <f t="shared" si="2"/>
        <v>360</v>
      </c>
      <c r="O34" s="89">
        <v>0</v>
      </c>
      <c r="P34" s="156">
        <f t="shared" si="3"/>
        <v>0</v>
      </c>
      <c r="Q34" s="89">
        <v>2</v>
      </c>
      <c r="S34" s="91">
        <f t="shared" si="5"/>
        <v>0</v>
      </c>
      <c r="T34" s="91">
        <f t="shared" si="5"/>
        <v>0</v>
      </c>
      <c r="U34" s="92"/>
      <c r="V34" s="92"/>
      <c r="W34" s="92"/>
      <c r="X34" s="92"/>
      <c r="Y34" s="93"/>
      <c r="Z34" s="94"/>
      <c r="AA34" s="94"/>
    </row>
    <row r="35" spans="1:27" ht="30" customHeight="1" x14ac:dyDescent="0.25">
      <c r="A35" s="89">
        <v>7</v>
      </c>
      <c r="B35" s="425" t="s">
        <v>2339</v>
      </c>
      <c r="C35" s="474" t="s">
        <v>60</v>
      </c>
      <c r="D35" s="98">
        <v>3.9</v>
      </c>
      <c r="E35" s="424"/>
      <c r="F35" s="102">
        <v>0.41666666666666669</v>
      </c>
      <c r="G35" s="156">
        <v>15</v>
      </c>
      <c r="H35" s="102">
        <v>0.66666666666666663</v>
      </c>
      <c r="I35" s="156">
        <f t="shared" si="1"/>
        <v>15</v>
      </c>
      <c r="J35" s="102"/>
      <c r="K35" s="172" t="s">
        <v>1872</v>
      </c>
      <c r="L35" s="102"/>
      <c r="M35" s="425" t="s">
        <v>2210</v>
      </c>
      <c r="N35" s="126">
        <f t="shared" si="2"/>
        <v>360</v>
      </c>
      <c r="O35" s="89">
        <v>2512</v>
      </c>
      <c r="P35" s="156">
        <f t="shared" si="3"/>
        <v>904320</v>
      </c>
      <c r="Q35" s="89">
        <v>2</v>
      </c>
      <c r="S35" s="91">
        <f t="shared" si="5"/>
        <v>2512</v>
      </c>
      <c r="T35" s="91">
        <f t="shared" si="5"/>
        <v>904320</v>
      </c>
      <c r="U35" s="92"/>
      <c r="V35" s="92"/>
      <c r="W35" s="92"/>
      <c r="X35" s="92"/>
      <c r="Y35" s="93"/>
      <c r="Z35" s="94"/>
      <c r="AA35" s="94"/>
    </row>
    <row r="36" spans="1:27" ht="34.5" customHeight="1" x14ac:dyDescent="0.25">
      <c r="A36" s="89">
        <v>8</v>
      </c>
      <c r="B36" s="14" t="s">
        <v>2338</v>
      </c>
      <c r="C36" s="20" t="s">
        <v>2244</v>
      </c>
      <c r="D36" s="98">
        <v>7.9783981440740757</v>
      </c>
      <c r="E36" s="424"/>
      <c r="F36" s="102">
        <v>0.3125</v>
      </c>
      <c r="G36" s="156">
        <v>15</v>
      </c>
      <c r="H36" s="102">
        <v>0.66666666666666663</v>
      </c>
      <c r="I36" s="156">
        <f t="shared" si="1"/>
        <v>15</v>
      </c>
      <c r="J36" s="102"/>
      <c r="K36" s="172" t="s">
        <v>1872</v>
      </c>
      <c r="L36" s="102"/>
      <c r="M36" s="14" t="s">
        <v>2027</v>
      </c>
      <c r="N36" s="126">
        <f t="shared" si="2"/>
        <v>510</v>
      </c>
      <c r="O36" s="89">
        <v>14253</v>
      </c>
      <c r="P36" s="156">
        <f t="shared" si="3"/>
        <v>7269030</v>
      </c>
      <c r="Q36" s="89">
        <v>2</v>
      </c>
      <c r="S36" s="91">
        <f t="shared" si="5"/>
        <v>14253</v>
      </c>
      <c r="T36" s="91">
        <f t="shared" si="5"/>
        <v>7269030</v>
      </c>
      <c r="U36" s="92"/>
      <c r="V36" s="92"/>
      <c r="W36" s="92"/>
      <c r="X36" s="92"/>
      <c r="Y36" s="93"/>
      <c r="Z36" s="94"/>
      <c r="AA36" s="94"/>
    </row>
    <row r="37" spans="1:27" ht="34.5" customHeight="1" x14ac:dyDescent="0.25">
      <c r="A37" s="89">
        <v>9</v>
      </c>
      <c r="B37" s="14" t="s">
        <v>2340</v>
      </c>
      <c r="C37" s="20" t="s">
        <v>2023</v>
      </c>
      <c r="D37" s="98">
        <v>12.429947101333333</v>
      </c>
      <c r="E37" s="424"/>
      <c r="F37" s="102">
        <v>0.3125</v>
      </c>
      <c r="G37" s="156">
        <v>15</v>
      </c>
      <c r="H37" s="102">
        <v>0.66666666666666663</v>
      </c>
      <c r="I37" s="156">
        <f t="shared" si="1"/>
        <v>15</v>
      </c>
      <c r="J37" s="102"/>
      <c r="K37" s="172" t="s">
        <v>1872</v>
      </c>
      <c r="L37" s="102"/>
      <c r="M37" s="14" t="s">
        <v>2001</v>
      </c>
      <c r="N37" s="126">
        <f t="shared" si="2"/>
        <v>510</v>
      </c>
      <c r="O37" s="89">
        <v>12799</v>
      </c>
      <c r="P37" s="156">
        <f t="shared" si="3"/>
        <v>6527490</v>
      </c>
      <c r="Q37" s="89">
        <v>2</v>
      </c>
      <c r="S37" s="91">
        <f t="shared" si="5"/>
        <v>12799</v>
      </c>
      <c r="T37" s="91">
        <f t="shared" si="5"/>
        <v>6527490</v>
      </c>
      <c r="U37" s="92"/>
      <c r="V37" s="92"/>
      <c r="W37" s="92"/>
      <c r="X37" s="92"/>
      <c r="Y37" s="93"/>
      <c r="Z37" s="94"/>
      <c r="AA37" s="94"/>
    </row>
    <row r="38" spans="1:27" ht="34.5" customHeight="1" x14ac:dyDescent="0.25">
      <c r="A38" s="89">
        <v>10</v>
      </c>
      <c r="B38" s="14" t="s">
        <v>2341</v>
      </c>
      <c r="C38" s="20" t="s">
        <v>1</v>
      </c>
      <c r="D38" s="98">
        <v>2.4809788756078426</v>
      </c>
      <c r="E38" s="424"/>
      <c r="F38" s="102">
        <v>0.3125</v>
      </c>
      <c r="G38" s="156">
        <v>15</v>
      </c>
      <c r="H38" s="102">
        <v>0.66666666666666663</v>
      </c>
      <c r="I38" s="156">
        <f t="shared" si="1"/>
        <v>15</v>
      </c>
      <c r="J38" s="102"/>
      <c r="K38" s="172" t="s">
        <v>1872</v>
      </c>
      <c r="L38" s="102"/>
      <c r="M38" s="14" t="s">
        <v>2003</v>
      </c>
      <c r="N38" s="126">
        <f t="shared" si="2"/>
        <v>510</v>
      </c>
      <c r="O38" s="89">
        <v>4381</v>
      </c>
      <c r="P38" s="156">
        <f t="shared" si="3"/>
        <v>2234310</v>
      </c>
      <c r="Q38" s="89">
        <v>2</v>
      </c>
      <c r="R38" s="507"/>
      <c r="S38" s="91">
        <f t="shared" si="5"/>
        <v>4381</v>
      </c>
      <c r="T38" s="91">
        <f t="shared" si="5"/>
        <v>2234310</v>
      </c>
      <c r="U38" s="92"/>
      <c r="V38" s="92"/>
      <c r="W38" s="92"/>
      <c r="X38" s="92"/>
      <c r="Y38" s="93"/>
      <c r="Z38" s="94"/>
      <c r="AA38" s="94"/>
    </row>
    <row r="39" spans="1:27" ht="34.5" customHeight="1" x14ac:dyDescent="0.25">
      <c r="A39" s="89">
        <v>11</v>
      </c>
      <c r="B39" s="14" t="s">
        <v>2342</v>
      </c>
      <c r="C39" s="20" t="s">
        <v>1</v>
      </c>
      <c r="D39" s="98">
        <v>1.0179300155789472</v>
      </c>
      <c r="E39" s="424"/>
      <c r="F39" s="102">
        <v>0.3125</v>
      </c>
      <c r="G39" s="156">
        <v>15</v>
      </c>
      <c r="H39" s="102">
        <v>0.99930555555555556</v>
      </c>
      <c r="I39" s="156">
        <f t="shared" si="1"/>
        <v>15</v>
      </c>
      <c r="J39" s="102"/>
      <c r="K39" s="172" t="s">
        <v>1872</v>
      </c>
      <c r="L39" s="102"/>
      <c r="M39" s="14" t="s">
        <v>1993</v>
      </c>
      <c r="N39" s="126">
        <f t="shared" si="2"/>
        <v>989</v>
      </c>
      <c r="O39" s="89">
        <v>1289</v>
      </c>
      <c r="P39" s="156">
        <f t="shared" si="3"/>
        <v>1274821</v>
      </c>
      <c r="Q39" s="89">
        <v>2</v>
      </c>
      <c r="S39" s="91">
        <f t="shared" si="5"/>
        <v>1289</v>
      </c>
      <c r="T39" s="91">
        <f t="shared" si="5"/>
        <v>1274821</v>
      </c>
      <c r="U39" s="92"/>
      <c r="V39" s="92"/>
      <c r="W39" s="92"/>
      <c r="X39" s="92"/>
      <c r="Y39" s="93"/>
      <c r="Z39" s="94"/>
      <c r="AA39" s="94"/>
    </row>
    <row r="40" spans="1:27" ht="34.5" customHeight="1" x14ac:dyDescent="0.25">
      <c r="A40" s="89">
        <v>12</v>
      </c>
      <c r="B40" s="14" t="s">
        <v>2343</v>
      </c>
      <c r="C40" s="20" t="s">
        <v>1</v>
      </c>
      <c r="D40" s="98">
        <v>2.6582022096470586</v>
      </c>
      <c r="E40" s="424"/>
      <c r="F40" s="102">
        <v>0.3125</v>
      </c>
      <c r="G40" s="156">
        <v>15</v>
      </c>
      <c r="H40" s="102">
        <v>0.99930555555555556</v>
      </c>
      <c r="I40" s="156">
        <f t="shared" si="1"/>
        <v>15</v>
      </c>
      <c r="J40" s="102"/>
      <c r="K40" s="172" t="s">
        <v>1872</v>
      </c>
      <c r="L40" s="102"/>
      <c r="M40" s="14" t="s">
        <v>2002</v>
      </c>
      <c r="N40" s="126">
        <f t="shared" si="2"/>
        <v>989</v>
      </c>
      <c r="O40" s="89">
        <v>3105</v>
      </c>
      <c r="P40" s="156">
        <f t="shared" si="3"/>
        <v>3070845</v>
      </c>
      <c r="Q40" s="89">
        <v>2</v>
      </c>
      <c r="S40" s="91">
        <f t="shared" si="5"/>
        <v>3105</v>
      </c>
      <c r="T40" s="91">
        <f t="shared" si="5"/>
        <v>3070845</v>
      </c>
      <c r="U40" s="92"/>
      <c r="V40" s="92"/>
      <c r="W40" s="92"/>
      <c r="X40" s="92"/>
      <c r="Y40" s="93"/>
      <c r="Z40" s="94"/>
      <c r="AA40" s="94"/>
    </row>
    <row r="41" spans="1:27" ht="34.5" customHeight="1" x14ac:dyDescent="0.25">
      <c r="A41" s="89">
        <v>13</v>
      </c>
      <c r="B41" s="14" t="s">
        <v>2344</v>
      </c>
      <c r="C41" s="20" t="s">
        <v>1</v>
      </c>
      <c r="D41" s="98">
        <v>2.5837584706666665</v>
      </c>
      <c r="E41" s="424"/>
      <c r="F41" s="102">
        <v>0.3125</v>
      </c>
      <c r="G41" s="156">
        <v>15</v>
      </c>
      <c r="H41" s="102">
        <v>0.5</v>
      </c>
      <c r="I41" s="156">
        <f t="shared" si="1"/>
        <v>15</v>
      </c>
      <c r="J41" s="451"/>
      <c r="K41" s="172" t="s">
        <v>1872</v>
      </c>
      <c r="L41" s="453"/>
      <c r="M41" s="14" t="s">
        <v>2011</v>
      </c>
      <c r="N41" s="455">
        <f t="shared" si="2"/>
        <v>270</v>
      </c>
      <c r="O41" s="193">
        <v>4020</v>
      </c>
      <c r="P41" s="454">
        <f t="shared" si="3"/>
        <v>1085400</v>
      </c>
      <c r="Q41" s="89">
        <v>2</v>
      </c>
      <c r="S41" s="91">
        <f t="shared" si="5"/>
        <v>4020</v>
      </c>
      <c r="T41" s="91">
        <f t="shared" si="5"/>
        <v>1085400</v>
      </c>
      <c r="U41" s="92"/>
      <c r="V41" s="92"/>
      <c r="W41" s="92"/>
      <c r="X41" s="92"/>
      <c r="Y41" s="93"/>
      <c r="Z41" s="94"/>
      <c r="AA41" s="94"/>
    </row>
    <row r="42" spans="1:27" ht="34.5" customHeight="1" x14ac:dyDescent="0.25">
      <c r="A42" s="89">
        <v>14</v>
      </c>
      <c r="B42" s="14" t="s">
        <v>2345</v>
      </c>
      <c r="C42" s="20" t="s">
        <v>1</v>
      </c>
      <c r="D42" s="98">
        <v>2.3853535352982456</v>
      </c>
      <c r="E42" s="424"/>
      <c r="F42" s="102">
        <v>0.29166666666666669</v>
      </c>
      <c r="G42" s="156">
        <v>15</v>
      </c>
      <c r="H42" s="102">
        <v>0.66666666666666663</v>
      </c>
      <c r="I42" s="156">
        <f t="shared" si="1"/>
        <v>15</v>
      </c>
      <c r="J42" s="102"/>
      <c r="K42" s="172" t="s">
        <v>1872</v>
      </c>
      <c r="L42" s="102"/>
      <c r="M42" s="14" t="s">
        <v>2035</v>
      </c>
      <c r="N42" s="126">
        <f t="shared" si="2"/>
        <v>540</v>
      </c>
      <c r="O42" s="89">
        <v>2650</v>
      </c>
      <c r="P42" s="156">
        <f t="shared" si="3"/>
        <v>1431000</v>
      </c>
      <c r="Q42" s="89">
        <v>2</v>
      </c>
      <c r="S42" s="91">
        <f t="shared" si="5"/>
        <v>2650</v>
      </c>
      <c r="T42" s="91">
        <f t="shared" si="5"/>
        <v>1431000</v>
      </c>
      <c r="U42" s="92"/>
      <c r="V42" s="92"/>
      <c r="W42" s="92"/>
      <c r="X42" s="92"/>
      <c r="Y42" s="93"/>
      <c r="Z42" s="94"/>
      <c r="AA42" s="94"/>
    </row>
    <row r="43" spans="1:27" ht="34.5" customHeight="1" x14ac:dyDescent="0.25">
      <c r="A43" s="89">
        <v>15</v>
      </c>
      <c r="B43" s="14" t="s">
        <v>2346</v>
      </c>
      <c r="C43" s="20" t="s">
        <v>2024</v>
      </c>
      <c r="D43" s="98">
        <v>4.7281214374117653</v>
      </c>
      <c r="E43" s="424"/>
      <c r="F43" s="102">
        <v>0.29166666666666669</v>
      </c>
      <c r="G43" s="156">
        <v>15</v>
      </c>
      <c r="H43" s="102">
        <v>0.66666666666666663</v>
      </c>
      <c r="I43" s="156">
        <f t="shared" si="1"/>
        <v>15</v>
      </c>
      <c r="J43" s="102"/>
      <c r="K43" s="172" t="s">
        <v>1872</v>
      </c>
      <c r="L43" s="102"/>
      <c r="M43" s="14" t="s">
        <v>2013</v>
      </c>
      <c r="N43" s="126">
        <f t="shared" si="2"/>
        <v>540</v>
      </c>
      <c r="O43" s="89">
        <v>7753</v>
      </c>
      <c r="P43" s="156">
        <f t="shared" si="3"/>
        <v>4186620</v>
      </c>
      <c r="Q43" s="89">
        <v>2</v>
      </c>
      <c r="S43" s="91">
        <f t="shared" si="5"/>
        <v>7753</v>
      </c>
      <c r="T43" s="91">
        <f t="shared" si="5"/>
        <v>4186620</v>
      </c>
      <c r="U43" s="92"/>
      <c r="V43" s="92"/>
      <c r="W43" s="92"/>
      <c r="X43" s="92"/>
      <c r="Y43" s="93"/>
      <c r="Z43" s="94"/>
      <c r="AA43" s="94"/>
    </row>
    <row r="44" spans="1:27" ht="34.5" customHeight="1" x14ac:dyDescent="0.25">
      <c r="A44" s="89">
        <v>16</v>
      </c>
      <c r="B44" s="14" t="s">
        <v>2347</v>
      </c>
      <c r="C44" s="20" t="s">
        <v>2025</v>
      </c>
      <c r="D44" s="98">
        <v>9.5147133163294093</v>
      </c>
      <c r="E44" s="424"/>
      <c r="F44" s="102">
        <v>0.29166666666666669</v>
      </c>
      <c r="G44" s="156">
        <v>15</v>
      </c>
      <c r="H44" s="102">
        <v>0.66666666666666663</v>
      </c>
      <c r="I44" s="156">
        <f t="shared" si="1"/>
        <v>15</v>
      </c>
      <c r="J44" s="102"/>
      <c r="K44" s="172" t="s">
        <v>1872</v>
      </c>
      <c r="L44" s="102"/>
      <c r="M44" s="14" t="s">
        <v>2015</v>
      </c>
      <c r="N44" s="126">
        <f t="shared" si="2"/>
        <v>540</v>
      </c>
      <c r="O44" s="89">
        <v>10483</v>
      </c>
      <c r="P44" s="156">
        <f t="shared" si="3"/>
        <v>5660820</v>
      </c>
      <c r="Q44" s="89">
        <v>2</v>
      </c>
      <c r="S44" s="91">
        <f t="shared" si="5"/>
        <v>10483</v>
      </c>
      <c r="T44" s="91">
        <f t="shared" si="5"/>
        <v>5660820</v>
      </c>
      <c r="U44" s="92"/>
      <c r="V44" s="92"/>
      <c r="W44" s="92"/>
      <c r="X44" s="92"/>
      <c r="Y44" s="93"/>
      <c r="Z44" s="94"/>
      <c r="AA44" s="94"/>
    </row>
    <row r="45" spans="1:27" ht="34.5" customHeight="1" x14ac:dyDescent="0.25">
      <c r="A45" s="89">
        <v>17</v>
      </c>
      <c r="B45" s="14" t="s">
        <v>2348</v>
      </c>
      <c r="C45" s="20" t="s">
        <v>2245</v>
      </c>
      <c r="D45" s="98">
        <v>4.9491938225925933</v>
      </c>
      <c r="E45" s="424"/>
      <c r="F45" s="102">
        <v>0.29166666666666669</v>
      </c>
      <c r="G45" s="156">
        <v>15</v>
      </c>
      <c r="H45" s="102">
        <v>0.66666666666666663</v>
      </c>
      <c r="I45" s="156">
        <f t="shared" si="1"/>
        <v>15</v>
      </c>
      <c r="J45" s="102"/>
      <c r="K45" s="172" t="s">
        <v>1872</v>
      </c>
      <c r="L45" s="102"/>
      <c r="M45" s="14" t="s">
        <v>2004</v>
      </c>
      <c r="N45" s="126">
        <f t="shared" si="2"/>
        <v>540</v>
      </c>
      <c r="O45" s="89">
        <v>2150</v>
      </c>
      <c r="P45" s="156">
        <f t="shared" si="3"/>
        <v>1161000</v>
      </c>
      <c r="Q45" s="89">
        <v>2</v>
      </c>
      <c r="S45" s="91">
        <f t="shared" si="5"/>
        <v>2150</v>
      </c>
      <c r="T45" s="91">
        <f t="shared" si="5"/>
        <v>1161000</v>
      </c>
      <c r="U45" s="92"/>
      <c r="V45" s="92"/>
      <c r="W45" s="92"/>
      <c r="X45" s="92"/>
      <c r="Y45" s="93"/>
      <c r="Z45" s="94"/>
      <c r="AA45" s="94"/>
    </row>
    <row r="46" spans="1:27" ht="34.5" customHeight="1" x14ac:dyDescent="0.25">
      <c r="A46" s="89">
        <v>18</v>
      </c>
      <c r="B46" s="14" t="s">
        <v>2349</v>
      </c>
      <c r="C46" s="20" t="s">
        <v>59</v>
      </c>
      <c r="D46" s="98">
        <v>1.0839802199215682</v>
      </c>
      <c r="E46" s="424"/>
      <c r="F46" s="102">
        <v>0.29166666666666669</v>
      </c>
      <c r="G46" s="156">
        <v>15</v>
      </c>
      <c r="H46" s="102">
        <v>0.66666666666666663</v>
      </c>
      <c r="I46" s="156">
        <f t="shared" si="1"/>
        <v>15</v>
      </c>
      <c r="J46" s="102"/>
      <c r="K46" s="172" t="s">
        <v>1872</v>
      </c>
      <c r="L46" s="102"/>
      <c r="M46" s="14" t="s">
        <v>2006</v>
      </c>
      <c r="N46" s="126">
        <f t="shared" si="2"/>
        <v>540</v>
      </c>
      <c r="O46" s="89">
        <v>1272</v>
      </c>
      <c r="P46" s="156">
        <f t="shared" si="3"/>
        <v>686880</v>
      </c>
      <c r="Q46" s="89">
        <v>2</v>
      </c>
      <c r="S46" s="91">
        <f t="shared" si="5"/>
        <v>1272</v>
      </c>
      <c r="T46" s="91">
        <f t="shared" si="5"/>
        <v>686880</v>
      </c>
      <c r="U46" s="92"/>
      <c r="V46" s="92"/>
      <c r="W46" s="92"/>
      <c r="X46" s="92"/>
      <c r="Y46" s="93"/>
      <c r="Z46" s="94"/>
      <c r="AA46" s="94"/>
    </row>
    <row r="47" spans="1:27" ht="34.5" customHeight="1" x14ac:dyDescent="0.25">
      <c r="A47" s="89">
        <v>19</v>
      </c>
      <c r="B47" s="14" t="s">
        <v>2350</v>
      </c>
      <c r="C47" s="20" t="s">
        <v>2246</v>
      </c>
      <c r="D47" s="98">
        <v>2.5748993896470584</v>
      </c>
      <c r="E47" s="424"/>
      <c r="F47" s="102">
        <v>0.29166666666666669</v>
      </c>
      <c r="G47" s="156">
        <v>15</v>
      </c>
      <c r="H47" s="102">
        <v>0.66666666666666663</v>
      </c>
      <c r="I47" s="156">
        <f t="shared" si="1"/>
        <v>15</v>
      </c>
      <c r="J47" s="102"/>
      <c r="K47" s="172" t="s">
        <v>1872</v>
      </c>
      <c r="L47" s="102"/>
      <c r="M47" s="14" t="s">
        <v>2007</v>
      </c>
      <c r="N47" s="126">
        <f t="shared" si="2"/>
        <v>540</v>
      </c>
      <c r="O47" s="89">
        <v>1576</v>
      </c>
      <c r="P47" s="156">
        <f t="shared" si="3"/>
        <v>851040</v>
      </c>
      <c r="Q47" s="89">
        <v>2</v>
      </c>
      <c r="S47" s="91">
        <f t="shared" si="5"/>
        <v>1576</v>
      </c>
      <c r="T47" s="91">
        <f t="shared" si="5"/>
        <v>851040</v>
      </c>
      <c r="U47" s="92"/>
      <c r="V47" s="92"/>
      <c r="W47" s="92"/>
      <c r="X47" s="92"/>
      <c r="Y47" s="93"/>
      <c r="Z47" s="94"/>
      <c r="AA47" s="94"/>
    </row>
    <row r="48" spans="1:27" ht="30" customHeight="1" x14ac:dyDescent="0.25">
      <c r="A48" s="89">
        <v>20</v>
      </c>
      <c r="B48" s="14" t="s">
        <v>2351</v>
      </c>
      <c r="C48" s="20" t="s">
        <v>2247</v>
      </c>
      <c r="D48" s="98">
        <v>8.2706980311578935</v>
      </c>
      <c r="E48" s="424"/>
      <c r="F48" s="102">
        <v>0.29166666666666669</v>
      </c>
      <c r="G48" s="156">
        <v>15</v>
      </c>
      <c r="H48" s="102">
        <v>0.66666666666666663</v>
      </c>
      <c r="I48" s="156">
        <f t="shared" si="1"/>
        <v>15</v>
      </c>
      <c r="J48" s="102"/>
      <c r="K48" s="172" t="s">
        <v>1872</v>
      </c>
      <c r="L48" s="102"/>
      <c r="M48" s="14" t="s">
        <v>2028</v>
      </c>
      <c r="N48" s="126">
        <f t="shared" si="2"/>
        <v>540</v>
      </c>
      <c r="O48" s="89">
        <v>5218</v>
      </c>
      <c r="P48" s="156">
        <f t="shared" si="3"/>
        <v>2817720</v>
      </c>
      <c r="Q48" s="89">
        <v>2</v>
      </c>
      <c r="S48" s="91">
        <f t="shared" si="5"/>
        <v>5218</v>
      </c>
      <c r="T48" s="91">
        <f t="shared" si="5"/>
        <v>2817720</v>
      </c>
      <c r="U48" s="92"/>
      <c r="V48" s="92"/>
      <c r="W48" s="92"/>
      <c r="X48" s="92"/>
      <c r="Y48" s="93"/>
      <c r="Z48" s="94"/>
      <c r="AA48" s="94"/>
    </row>
    <row r="49" spans="1:27" ht="30" customHeight="1" x14ac:dyDescent="0.25">
      <c r="A49" s="89">
        <v>21</v>
      </c>
      <c r="B49" s="425" t="s">
        <v>2329</v>
      </c>
      <c r="C49" s="474" t="s">
        <v>59</v>
      </c>
      <c r="D49" s="463">
        <v>2.5</v>
      </c>
      <c r="E49" s="424"/>
      <c r="F49" s="102">
        <v>0.29166666666666669</v>
      </c>
      <c r="G49" s="156">
        <v>15</v>
      </c>
      <c r="H49" s="102">
        <v>0.66666666666666663</v>
      </c>
      <c r="I49" s="156">
        <f t="shared" si="1"/>
        <v>15</v>
      </c>
      <c r="J49" s="102"/>
      <c r="K49" s="172" t="s">
        <v>1872</v>
      </c>
      <c r="L49" s="102"/>
      <c r="M49" s="14" t="s">
        <v>2330</v>
      </c>
      <c r="N49" s="126">
        <f t="shared" si="2"/>
        <v>540</v>
      </c>
      <c r="O49" s="89">
        <v>5369</v>
      </c>
      <c r="P49" s="156">
        <f t="shared" si="3"/>
        <v>2899260</v>
      </c>
      <c r="Q49" s="89">
        <v>2</v>
      </c>
      <c r="S49" s="91">
        <f t="shared" ref="S49:T73" si="6">O49</f>
        <v>5369</v>
      </c>
      <c r="T49" s="91">
        <f t="shared" si="6"/>
        <v>2899260</v>
      </c>
      <c r="U49" s="92"/>
      <c r="V49" s="92"/>
      <c r="W49" s="92"/>
      <c r="X49" s="92"/>
      <c r="Y49" s="93"/>
      <c r="Z49" s="94"/>
      <c r="AA49" s="94"/>
    </row>
    <row r="50" spans="1:27" ht="30" customHeight="1" x14ac:dyDescent="0.25">
      <c r="A50" s="89">
        <v>22</v>
      </c>
      <c r="B50" s="14" t="s">
        <v>2352</v>
      </c>
      <c r="C50" s="20" t="s">
        <v>2248</v>
      </c>
      <c r="D50" s="98">
        <v>11.698567966807017</v>
      </c>
      <c r="E50" s="424"/>
      <c r="F50" s="102">
        <v>0.29166666666666669</v>
      </c>
      <c r="G50" s="156">
        <v>15</v>
      </c>
      <c r="H50" s="102">
        <v>0.66666666666666663</v>
      </c>
      <c r="I50" s="156">
        <f t="shared" si="1"/>
        <v>15</v>
      </c>
      <c r="J50" s="102"/>
      <c r="K50" s="172" t="s">
        <v>1872</v>
      </c>
      <c r="L50" s="102"/>
      <c r="M50" s="14" t="s">
        <v>2036</v>
      </c>
      <c r="N50" s="126">
        <f t="shared" si="2"/>
        <v>540</v>
      </c>
      <c r="O50" s="89">
        <v>11762</v>
      </c>
      <c r="P50" s="156">
        <f t="shared" si="3"/>
        <v>6351480</v>
      </c>
      <c r="Q50" s="89">
        <v>2</v>
      </c>
      <c r="S50" s="91">
        <f t="shared" si="6"/>
        <v>11762</v>
      </c>
      <c r="T50" s="91">
        <f t="shared" si="6"/>
        <v>6351480</v>
      </c>
      <c r="U50" s="92"/>
      <c r="V50" s="92"/>
      <c r="W50" s="92"/>
      <c r="X50" s="92"/>
      <c r="Y50" s="93"/>
      <c r="Z50" s="94"/>
      <c r="AA50" s="94"/>
    </row>
    <row r="51" spans="1:27" ht="30" customHeight="1" x14ac:dyDescent="0.25">
      <c r="A51" s="89">
        <v>23</v>
      </c>
      <c r="B51" s="14" t="s">
        <v>2353</v>
      </c>
      <c r="C51" s="20" t="s">
        <v>64</v>
      </c>
      <c r="D51" s="98">
        <v>2.3308162893052629</v>
      </c>
      <c r="E51" s="424"/>
      <c r="F51" s="102">
        <v>0.29166666666666669</v>
      </c>
      <c r="G51" s="156">
        <v>15</v>
      </c>
      <c r="H51" s="102">
        <v>0.66666666666666663</v>
      </c>
      <c r="I51" s="156">
        <f t="shared" si="1"/>
        <v>15</v>
      </c>
      <c r="J51" s="102"/>
      <c r="K51" s="172" t="s">
        <v>1872</v>
      </c>
      <c r="L51" s="102"/>
      <c r="M51" s="14" t="s">
        <v>2037</v>
      </c>
      <c r="N51" s="126">
        <f t="shared" si="2"/>
        <v>540</v>
      </c>
      <c r="O51" s="89">
        <v>4363</v>
      </c>
      <c r="P51" s="156">
        <f t="shared" si="3"/>
        <v>2356020</v>
      </c>
      <c r="Q51" s="89">
        <v>2</v>
      </c>
      <c r="S51" s="91">
        <f t="shared" si="6"/>
        <v>4363</v>
      </c>
      <c r="T51" s="91">
        <f t="shared" si="6"/>
        <v>2356020</v>
      </c>
      <c r="U51" s="92"/>
      <c r="V51" s="92"/>
      <c r="W51" s="92"/>
      <c r="X51" s="92"/>
      <c r="Y51" s="93"/>
      <c r="Z51" s="94"/>
      <c r="AA51" s="94"/>
    </row>
    <row r="52" spans="1:27" ht="30" customHeight="1" x14ac:dyDescent="0.25">
      <c r="A52" s="89">
        <v>24</v>
      </c>
      <c r="B52" s="14" t="s">
        <v>2354</v>
      </c>
      <c r="C52" s="20" t="s">
        <v>64</v>
      </c>
      <c r="D52" s="98">
        <v>7.6648066506947359</v>
      </c>
      <c r="E52" s="424"/>
      <c r="F52" s="102">
        <v>0.29166666666666669</v>
      </c>
      <c r="G52" s="156">
        <v>15</v>
      </c>
      <c r="H52" s="102">
        <v>0.66666666666666663</v>
      </c>
      <c r="I52" s="156">
        <f t="shared" si="1"/>
        <v>15</v>
      </c>
      <c r="J52" s="102"/>
      <c r="K52" s="172" t="s">
        <v>1872</v>
      </c>
      <c r="L52" s="102"/>
      <c r="M52" s="14" t="s">
        <v>2038</v>
      </c>
      <c r="N52" s="126">
        <f t="shared" si="2"/>
        <v>540</v>
      </c>
      <c r="O52" s="89">
        <v>6792</v>
      </c>
      <c r="P52" s="156">
        <f t="shared" si="3"/>
        <v>3667680</v>
      </c>
      <c r="Q52" s="89">
        <v>2</v>
      </c>
      <c r="S52" s="91">
        <f t="shared" si="6"/>
        <v>6792</v>
      </c>
      <c r="T52" s="91">
        <f t="shared" si="6"/>
        <v>3667680</v>
      </c>
      <c r="U52" s="92"/>
      <c r="V52" s="92"/>
      <c r="W52" s="92"/>
      <c r="X52" s="92"/>
      <c r="Y52" s="93"/>
      <c r="Z52" s="94"/>
      <c r="AA52" s="94"/>
    </row>
    <row r="53" spans="1:27" ht="30" customHeight="1" x14ac:dyDescent="0.25">
      <c r="A53" s="89">
        <v>25</v>
      </c>
      <c r="B53" s="14" t="s">
        <v>2355</v>
      </c>
      <c r="C53" s="20" t="s">
        <v>2249</v>
      </c>
      <c r="D53" s="98">
        <v>2.3296000541176469</v>
      </c>
      <c r="E53" s="424"/>
      <c r="F53" s="102">
        <v>0.29166666666666669</v>
      </c>
      <c r="G53" s="156">
        <v>15</v>
      </c>
      <c r="H53" s="102">
        <v>0.66666666666666663</v>
      </c>
      <c r="I53" s="156">
        <f t="shared" si="1"/>
        <v>15</v>
      </c>
      <c r="J53" s="102"/>
      <c r="K53" s="172" t="s">
        <v>1872</v>
      </c>
      <c r="L53" s="102"/>
      <c r="M53" s="14" t="s">
        <v>2009</v>
      </c>
      <c r="N53" s="126">
        <f t="shared" si="2"/>
        <v>540</v>
      </c>
      <c r="O53" s="89">
        <v>3025</v>
      </c>
      <c r="P53" s="156">
        <f t="shared" si="3"/>
        <v>1633500</v>
      </c>
      <c r="Q53" s="89">
        <v>2</v>
      </c>
      <c r="S53" s="91">
        <f t="shared" si="6"/>
        <v>3025</v>
      </c>
      <c r="T53" s="91">
        <f t="shared" si="6"/>
        <v>1633500</v>
      </c>
      <c r="U53" s="92"/>
      <c r="V53" s="92"/>
      <c r="W53" s="92"/>
      <c r="X53" s="92"/>
      <c r="Y53" s="93"/>
      <c r="Z53" s="94"/>
      <c r="AA53" s="94"/>
    </row>
    <row r="54" spans="1:27" ht="30" customHeight="1" x14ac:dyDescent="0.25">
      <c r="A54" s="89">
        <v>26</v>
      </c>
      <c r="B54" s="14" t="s">
        <v>2356</v>
      </c>
      <c r="C54" s="20" t="s">
        <v>28</v>
      </c>
      <c r="D54" s="98">
        <v>6.9912553849824581</v>
      </c>
      <c r="E54" s="424"/>
      <c r="F54" s="102">
        <v>0.29166666666666669</v>
      </c>
      <c r="G54" s="156">
        <v>15</v>
      </c>
      <c r="H54" s="102">
        <v>0.66666666666666663</v>
      </c>
      <c r="I54" s="156">
        <f t="shared" si="1"/>
        <v>15</v>
      </c>
      <c r="J54" s="102"/>
      <c r="K54" s="172" t="s">
        <v>1872</v>
      </c>
      <c r="L54" s="102"/>
      <c r="M54" s="14" t="s">
        <v>2030</v>
      </c>
      <c r="N54" s="126">
        <f t="shared" si="2"/>
        <v>540</v>
      </c>
      <c r="O54" s="89">
        <v>13850</v>
      </c>
      <c r="P54" s="156">
        <f t="shared" si="3"/>
        <v>7479000</v>
      </c>
      <c r="Q54" s="89">
        <v>2</v>
      </c>
      <c r="S54" s="91">
        <f t="shared" si="6"/>
        <v>13850</v>
      </c>
      <c r="T54" s="91">
        <f t="shared" si="6"/>
        <v>7479000</v>
      </c>
      <c r="U54" s="92"/>
      <c r="V54" s="92"/>
      <c r="W54" s="92"/>
      <c r="X54" s="92"/>
      <c r="Y54" s="93"/>
      <c r="Z54" s="94"/>
      <c r="AA54" s="94"/>
    </row>
    <row r="55" spans="1:27" ht="30" customHeight="1" x14ac:dyDescent="0.25">
      <c r="A55" s="89">
        <v>27</v>
      </c>
      <c r="B55" s="14" t="s">
        <v>2357</v>
      </c>
      <c r="C55" s="20" t="s">
        <v>28</v>
      </c>
      <c r="D55" s="98">
        <v>0.75835198533333326</v>
      </c>
      <c r="E55" s="424"/>
      <c r="F55" s="102">
        <v>0.29166666666666669</v>
      </c>
      <c r="G55" s="156">
        <v>15</v>
      </c>
      <c r="H55" s="102">
        <v>0.66666666666666663</v>
      </c>
      <c r="I55" s="156">
        <f t="shared" si="1"/>
        <v>15</v>
      </c>
      <c r="J55" s="102"/>
      <c r="K55" s="172" t="s">
        <v>1872</v>
      </c>
      <c r="L55" s="102"/>
      <c r="M55" s="14" t="s">
        <v>2031</v>
      </c>
      <c r="N55" s="126">
        <f t="shared" si="2"/>
        <v>540</v>
      </c>
      <c r="O55" s="89">
        <v>706</v>
      </c>
      <c r="P55" s="156">
        <f t="shared" si="3"/>
        <v>381240</v>
      </c>
      <c r="Q55" s="89">
        <v>2</v>
      </c>
      <c r="S55" s="91">
        <f t="shared" si="6"/>
        <v>706</v>
      </c>
      <c r="T55" s="91">
        <f t="shared" si="6"/>
        <v>381240</v>
      </c>
      <c r="U55" s="92"/>
      <c r="V55" s="92"/>
      <c r="W55" s="92"/>
      <c r="X55" s="92"/>
      <c r="Y55" s="93"/>
      <c r="Z55" s="94"/>
      <c r="AA55" s="94"/>
    </row>
    <row r="56" spans="1:27" ht="30" customHeight="1" x14ac:dyDescent="0.25">
      <c r="A56" s="89">
        <v>28</v>
      </c>
      <c r="B56" s="14" t="s">
        <v>2358</v>
      </c>
      <c r="C56" s="20" t="s">
        <v>28</v>
      </c>
      <c r="D56" s="98">
        <v>13.681360665754386</v>
      </c>
      <c r="E56" s="424"/>
      <c r="F56" s="102">
        <v>0.29166666666666669</v>
      </c>
      <c r="G56" s="156">
        <v>15</v>
      </c>
      <c r="H56" s="102">
        <v>0.66666666666666663</v>
      </c>
      <c r="I56" s="156">
        <f t="shared" si="1"/>
        <v>15</v>
      </c>
      <c r="J56" s="102"/>
      <c r="K56" s="172" t="s">
        <v>1872</v>
      </c>
      <c r="L56" s="102"/>
      <c r="M56" s="14" t="s">
        <v>2032</v>
      </c>
      <c r="N56" s="126">
        <f t="shared" si="2"/>
        <v>540</v>
      </c>
      <c r="O56" s="89">
        <v>25962</v>
      </c>
      <c r="P56" s="156">
        <f t="shared" si="3"/>
        <v>14019480</v>
      </c>
      <c r="Q56" s="89">
        <v>2</v>
      </c>
      <c r="S56" s="91">
        <f t="shared" si="6"/>
        <v>25962</v>
      </c>
      <c r="T56" s="91">
        <f t="shared" si="6"/>
        <v>14019480</v>
      </c>
      <c r="U56" s="92"/>
      <c r="V56" s="92"/>
      <c r="W56" s="92"/>
      <c r="X56" s="92"/>
      <c r="Y56" s="93"/>
      <c r="Z56" s="94"/>
      <c r="AA56" s="94"/>
    </row>
    <row r="57" spans="1:27" ht="30" customHeight="1" x14ac:dyDescent="0.25">
      <c r="A57" s="89">
        <v>29</v>
      </c>
      <c r="B57" s="14" t="s">
        <v>2359</v>
      </c>
      <c r="C57" s="20" t="s">
        <v>28</v>
      </c>
      <c r="D57" s="98">
        <v>2.7257268421052632</v>
      </c>
      <c r="E57" s="424"/>
      <c r="F57" s="102">
        <v>0.29166666666666669</v>
      </c>
      <c r="G57" s="156">
        <v>15</v>
      </c>
      <c r="H57" s="102">
        <v>0.66666666666666663</v>
      </c>
      <c r="I57" s="156">
        <f t="shared" si="1"/>
        <v>15</v>
      </c>
      <c r="J57" s="102"/>
      <c r="K57" s="172" t="s">
        <v>1872</v>
      </c>
      <c r="L57" s="102"/>
      <c r="M57" s="14" t="s">
        <v>2033</v>
      </c>
      <c r="N57" s="126">
        <f t="shared" si="2"/>
        <v>540</v>
      </c>
      <c r="O57" s="89">
        <v>2642</v>
      </c>
      <c r="P57" s="156">
        <f t="shared" si="3"/>
        <v>1426680</v>
      </c>
      <c r="Q57" s="89">
        <v>2</v>
      </c>
      <c r="S57" s="91">
        <f t="shared" si="6"/>
        <v>2642</v>
      </c>
      <c r="T57" s="91">
        <f t="shared" si="6"/>
        <v>1426680</v>
      </c>
      <c r="U57" s="92"/>
      <c r="V57" s="92"/>
      <c r="W57" s="92"/>
      <c r="X57" s="92"/>
      <c r="Y57" s="93"/>
      <c r="Z57" s="94"/>
      <c r="AA57" s="94"/>
    </row>
    <row r="58" spans="1:27" ht="30" customHeight="1" x14ac:dyDescent="0.25">
      <c r="A58" s="89">
        <v>30</v>
      </c>
      <c r="B58" s="14" t="s">
        <v>2360</v>
      </c>
      <c r="C58" s="20" t="s">
        <v>168</v>
      </c>
      <c r="D58" s="98">
        <v>4.3311841930105262</v>
      </c>
      <c r="E58" s="424"/>
      <c r="F58" s="102">
        <v>0.29166666666666669</v>
      </c>
      <c r="G58" s="156">
        <v>15</v>
      </c>
      <c r="H58" s="102">
        <v>0.66666666666666663</v>
      </c>
      <c r="I58" s="156">
        <f t="shared" si="1"/>
        <v>15</v>
      </c>
      <c r="J58" s="102"/>
      <c r="K58" s="172" t="s">
        <v>1872</v>
      </c>
      <c r="L58" s="102"/>
      <c r="M58" s="14" t="s">
        <v>2034</v>
      </c>
      <c r="N58" s="126">
        <f t="shared" si="2"/>
        <v>540</v>
      </c>
      <c r="O58" s="89">
        <v>4834</v>
      </c>
      <c r="P58" s="156">
        <f t="shared" si="3"/>
        <v>2610360</v>
      </c>
      <c r="Q58" s="89">
        <v>2</v>
      </c>
      <c r="S58" s="91">
        <f t="shared" si="6"/>
        <v>4834</v>
      </c>
      <c r="T58" s="91">
        <f t="shared" si="6"/>
        <v>2610360</v>
      </c>
      <c r="U58" s="92"/>
      <c r="V58" s="92"/>
      <c r="W58" s="92"/>
      <c r="X58" s="92"/>
      <c r="Y58" s="93"/>
      <c r="Z58" s="94"/>
      <c r="AA58" s="94"/>
    </row>
    <row r="59" spans="1:27" ht="30" customHeight="1" x14ac:dyDescent="0.25">
      <c r="A59" s="89">
        <v>31</v>
      </c>
      <c r="B59" s="14" t="s">
        <v>2361</v>
      </c>
      <c r="C59" s="20" t="s">
        <v>61</v>
      </c>
      <c r="D59" s="98">
        <v>1.9233537283137252</v>
      </c>
      <c r="E59" s="424"/>
      <c r="F59" s="102">
        <v>0.29166666666666669</v>
      </c>
      <c r="G59" s="156">
        <v>15</v>
      </c>
      <c r="H59" s="102">
        <v>0.66666666666666663</v>
      </c>
      <c r="I59" s="156">
        <f t="shared" si="1"/>
        <v>15</v>
      </c>
      <c r="J59" s="102"/>
      <c r="K59" s="172" t="s">
        <v>1872</v>
      </c>
      <c r="L59" s="102"/>
      <c r="M59" s="14" t="s">
        <v>2016</v>
      </c>
      <c r="N59" s="126">
        <f t="shared" si="2"/>
        <v>540</v>
      </c>
      <c r="O59" s="89">
        <v>1214</v>
      </c>
      <c r="P59" s="156">
        <f t="shared" si="3"/>
        <v>655560</v>
      </c>
      <c r="Q59" s="89">
        <v>2</v>
      </c>
      <c r="S59" s="91">
        <f t="shared" si="6"/>
        <v>1214</v>
      </c>
      <c r="T59" s="91">
        <f t="shared" si="6"/>
        <v>655560</v>
      </c>
      <c r="U59" s="92"/>
      <c r="V59" s="92"/>
      <c r="W59" s="92"/>
      <c r="X59" s="92"/>
      <c r="Y59" s="93"/>
      <c r="Z59" s="94"/>
      <c r="AA59" s="94"/>
    </row>
    <row r="60" spans="1:27" ht="30" customHeight="1" x14ac:dyDescent="0.25">
      <c r="A60" s="89">
        <v>32</v>
      </c>
      <c r="B60" s="14" t="s">
        <v>2362</v>
      </c>
      <c r="C60" s="20" t="s">
        <v>1895</v>
      </c>
      <c r="D60" s="98">
        <v>10.235233959157895</v>
      </c>
      <c r="E60" s="424"/>
      <c r="F60" s="102">
        <v>0.29166666666666669</v>
      </c>
      <c r="G60" s="156">
        <v>15</v>
      </c>
      <c r="H60" s="102">
        <v>0.66666666666666663</v>
      </c>
      <c r="I60" s="156">
        <f t="shared" si="1"/>
        <v>15</v>
      </c>
      <c r="J60" s="102"/>
      <c r="K60" s="172" t="s">
        <v>1872</v>
      </c>
      <c r="L60" s="102"/>
      <c r="M60" s="14" t="s">
        <v>2039</v>
      </c>
      <c r="N60" s="126">
        <f t="shared" si="2"/>
        <v>540</v>
      </c>
      <c r="O60" s="89">
        <v>11842</v>
      </c>
      <c r="P60" s="156">
        <f t="shared" si="3"/>
        <v>6394680</v>
      </c>
      <c r="Q60" s="89">
        <v>2</v>
      </c>
      <c r="S60" s="91">
        <f t="shared" si="6"/>
        <v>11842</v>
      </c>
      <c r="T60" s="91">
        <f t="shared" si="6"/>
        <v>6394680</v>
      </c>
      <c r="U60" s="92"/>
      <c r="V60" s="92"/>
      <c r="W60" s="92"/>
      <c r="X60" s="92"/>
      <c r="Y60" s="93"/>
      <c r="Z60" s="94"/>
      <c r="AA60" s="94"/>
    </row>
    <row r="61" spans="1:27" ht="30" customHeight="1" x14ac:dyDescent="0.25">
      <c r="A61" s="89">
        <v>33</v>
      </c>
      <c r="B61" s="14" t="s">
        <v>2364</v>
      </c>
      <c r="C61" s="20" t="s">
        <v>1895</v>
      </c>
      <c r="D61" s="98">
        <v>5.3412607268888888</v>
      </c>
      <c r="E61" s="424"/>
      <c r="F61" s="102">
        <v>0.29166666666666669</v>
      </c>
      <c r="G61" s="156">
        <v>15</v>
      </c>
      <c r="H61" s="102">
        <v>0.66666666666666663</v>
      </c>
      <c r="I61" s="156">
        <f t="shared" si="1"/>
        <v>15</v>
      </c>
      <c r="J61" s="102"/>
      <c r="K61" s="172" t="s">
        <v>1872</v>
      </c>
      <c r="L61" s="102"/>
      <c r="M61" s="14" t="s">
        <v>2017</v>
      </c>
      <c r="N61" s="126">
        <f t="shared" si="2"/>
        <v>540</v>
      </c>
      <c r="O61" s="89">
        <v>6599</v>
      </c>
      <c r="P61" s="156">
        <f t="shared" si="3"/>
        <v>3563460</v>
      </c>
      <c r="Q61" s="89">
        <v>2</v>
      </c>
      <c r="S61" s="91">
        <f t="shared" si="6"/>
        <v>6599</v>
      </c>
      <c r="T61" s="91">
        <f t="shared" si="6"/>
        <v>3563460</v>
      </c>
      <c r="U61" s="92"/>
      <c r="V61" s="92"/>
      <c r="W61" s="92"/>
      <c r="X61" s="92"/>
      <c r="Y61" s="93"/>
      <c r="Z61" s="94"/>
      <c r="AA61" s="94"/>
    </row>
    <row r="62" spans="1:27" ht="30" customHeight="1" x14ac:dyDescent="0.25">
      <c r="A62" s="89">
        <v>34</v>
      </c>
      <c r="B62" s="14" t="s">
        <v>2363</v>
      </c>
      <c r="C62" s="20" t="s">
        <v>63</v>
      </c>
      <c r="D62" s="98">
        <v>4.1143849498823544</v>
      </c>
      <c r="E62" s="424"/>
      <c r="F62" s="102">
        <v>0.29166666666666669</v>
      </c>
      <c r="G62" s="156">
        <v>15</v>
      </c>
      <c r="H62" s="102">
        <v>0.66666666666666663</v>
      </c>
      <c r="I62" s="156">
        <f t="shared" si="1"/>
        <v>15</v>
      </c>
      <c r="J62" s="102"/>
      <c r="K62" s="172" t="s">
        <v>1872</v>
      </c>
      <c r="L62" s="102"/>
      <c r="M62" s="14" t="s">
        <v>2018</v>
      </c>
      <c r="N62" s="126">
        <f t="shared" si="2"/>
        <v>540</v>
      </c>
      <c r="O62" s="89">
        <v>7193</v>
      </c>
      <c r="P62" s="156">
        <f t="shared" si="3"/>
        <v>3884220</v>
      </c>
      <c r="Q62" s="89">
        <v>2</v>
      </c>
      <c r="S62" s="91">
        <f t="shared" si="6"/>
        <v>7193</v>
      </c>
      <c r="T62" s="91">
        <f t="shared" si="6"/>
        <v>3884220</v>
      </c>
      <c r="U62" s="92"/>
      <c r="V62" s="92"/>
      <c r="W62" s="92"/>
      <c r="X62" s="92"/>
      <c r="Y62" s="93"/>
      <c r="Z62" s="94"/>
      <c r="AA62" s="94"/>
    </row>
    <row r="63" spans="1:27" ht="30" customHeight="1" x14ac:dyDescent="0.25">
      <c r="A63" s="89">
        <v>35</v>
      </c>
      <c r="B63" s="14" t="s">
        <v>2365</v>
      </c>
      <c r="C63" s="20" t="s">
        <v>63</v>
      </c>
      <c r="D63" s="98">
        <v>5.4764140169629627</v>
      </c>
      <c r="E63" s="424"/>
      <c r="F63" s="102">
        <v>0.29166666666666669</v>
      </c>
      <c r="G63" s="156">
        <v>15</v>
      </c>
      <c r="H63" s="102">
        <v>0.66666666666666663</v>
      </c>
      <c r="I63" s="156">
        <f t="shared" si="1"/>
        <v>15</v>
      </c>
      <c r="J63" s="102"/>
      <c r="K63" s="172" t="s">
        <v>1872</v>
      </c>
      <c r="L63" s="102"/>
      <c r="M63" s="14" t="s">
        <v>2019</v>
      </c>
      <c r="N63" s="126">
        <f t="shared" si="2"/>
        <v>540</v>
      </c>
      <c r="O63" s="89">
        <v>11992</v>
      </c>
      <c r="P63" s="156">
        <f t="shared" si="3"/>
        <v>6475680</v>
      </c>
      <c r="Q63" s="89">
        <v>2</v>
      </c>
      <c r="S63" s="91">
        <f t="shared" si="6"/>
        <v>11992</v>
      </c>
      <c r="T63" s="91">
        <f t="shared" si="6"/>
        <v>6475680</v>
      </c>
      <c r="U63" s="92"/>
      <c r="V63" s="92"/>
      <c r="W63" s="92"/>
      <c r="X63" s="92"/>
      <c r="Y63" s="93"/>
      <c r="Z63" s="94"/>
      <c r="AA63" s="94"/>
    </row>
    <row r="64" spans="1:27" ht="30" customHeight="1" x14ac:dyDescent="0.25">
      <c r="A64" s="89">
        <v>36</v>
      </c>
      <c r="B64" s="14" t="s">
        <v>2366</v>
      </c>
      <c r="C64" s="20" t="s">
        <v>63</v>
      </c>
      <c r="D64" s="98">
        <v>5.399065466622222</v>
      </c>
      <c r="E64" s="424"/>
      <c r="F64" s="102">
        <v>0.29166666666666669</v>
      </c>
      <c r="G64" s="156">
        <v>15</v>
      </c>
      <c r="H64" s="102">
        <v>0.66666666666666663</v>
      </c>
      <c r="I64" s="156">
        <f t="shared" si="1"/>
        <v>15</v>
      </c>
      <c r="J64" s="102"/>
      <c r="K64" s="172" t="s">
        <v>1872</v>
      </c>
      <c r="L64" s="102"/>
      <c r="M64" s="14" t="s">
        <v>2020</v>
      </c>
      <c r="N64" s="126">
        <f t="shared" si="2"/>
        <v>540</v>
      </c>
      <c r="O64" s="89">
        <v>6868</v>
      </c>
      <c r="P64" s="156">
        <f t="shared" si="3"/>
        <v>3708720</v>
      </c>
      <c r="Q64" s="89">
        <v>2</v>
      </c>
      <c r="S64" s="91">
        <f t="shared" si="6"/>
        <v>6868</v>
      </c>
      <c r="T64" s="91">
        <f t="shared" si="6"/>
        <v>3708720</v>
      </c>
      <c r="U64" s="92"/>
      <c r="V64" s="92"/>
      <c r="W64" s="92"/>
      <c r="X64" s="92"/>
      <c r="Y64" s="93"/>
      <c r="Z64" s="94"/>
      <c r="AA64" s="94"/>
    </row>
    <row r="65" spans="1:27" ht="30" customHeight="1" x14ac:dyDescent="0.25">
      <c r="A65" s="89">
        <v>37</v>
      </c>
      <c r="B65" s="14" t="s">
        <v>2367</v>
      </c>
      <c r="C65" s="20" t="s">
        <v>57</v>
      </c>
      <c r="D65" s="98">
        <v>5.6038503434814819</v>
      </c>
      <c r="E65" s="424"/>
      <c r="F65" s="102">
        <v>0.29166666666666669</v>
      </c>
      <c r="G65" s="156">
        <v>15</v>
      </c>
      <c r="H65" s="102">
        <v>0.66666666666666663</v>
      </c>
      <c r="I65" s="156">
        <f t="shared" si="1"/>
        <v>15</v>
      </c>
      <c r="J65" s="102"/>
      <c r="K65" s="172" t="s">
        <v>1872</v>
      </c>
      <c r="L65" s="102"/>
      <c r="M65" s="14" t="s">
        <v>2021</v>
      </c>
      <c r="N65" s="126">
        <f t="shared" si="2"/>
        <v>540</v>
      </c>
      <c r="O65" s="89">
        <v>8080</v>
      </c>
      <c r="P65" s="156">
        <f t="shared" si="3"/>
        <v>4363200</v>
      </c>
      <c r="Q65" s="89">
        <v>2</v>
      </c>
      <c r="S65" s="91">
        <f t="shared" si="6"/>
        <v>8080</v>
      </c>
      <c r="T65" s="91">
        <f t="shared" si="6"/>
        <v>4363200</v>
      </c>
      <c r="U65" s="92"/>
      <c r="V65" s="92"/>
      <c r="W65" s="92"/>
      <c r="X65" s="92"/>
      <c r="Y65" s="93"/>
      <c r="Z65" s="94"/>
      <c r="AA65" s="94"/>
    </row>
    <row r="66" spans="1:27" s="94" customFormat="1" ht="30.75" customHeight="1" x14ac:dyDescent="0.2">
      <c r="A66" s="255"/>
      <c r="B66" s="506" t="s">
        <v>1865</v>
      </c>
      <c r="C66" s="446"/>
      <c r="D66" s="447">
        <f>SUM(D29:D65)</f>
        <v>181.23513273557876</v>
      </c>
      <c r="E66" s="448"/>
      <c r="F66" s="169"/>
      <c r="G66" s="258"/>
      <c r="H66" s="169"/>
      <c r="I66" s="258"/>
      <c r="J66" s="169"/>
      <c r="K66" s="449"/>
      <c r="L66" s="169"/>
      <c r="M66" s="449"/>
      <c r="N66" s="450"/>
      <c r="O66" s="255"/>
      <c r="P66" s="258"/>
      <c r="Q66" s="255"/>
      <c r="R66" s="90"/>
      <c r="S66" s="91">
        <f t="shared" si="6"/>
        <v>0</v>
      </c>
      <c r="T66" s="91">
        <f t="shared" si="6"/>
        <v>0</v>
      </c>
      <c r="U66" s="91"/>
      <c r="V66" s="91"/>
      <c r="W66" s="91"/>
      <c r="X66" s="91"/>
      <c r="Y66" s="263"/>
    </row>
    <row r="67" spans="1:27" ht="27.75" customHeight="1" x14ac:dyDescent="0.25">
      <c r="A67" s="701" t="s">
        <v>2239</v>
      </c>
      <c r="B67" s="702"/>
      <c r="C67" s="702"/>
      <c r="D67" s="702"/>
      <c r="E67" s="702"/>
      <c r="F67" s="702"/>
      <c r="G67" s="702"/>
      <c r="H67" s="702"/>
      <c r="I67" s="702"/>
      <c r="J67" s="702"/>
      <c r="K67" s="702"/>
      <c r="L67" s="702"/>
      <c r="M67" s="702"/>
      <c r="N67" s="702"/>
      <c r="O67" s="702"/>
      <c r="P67" s="702"/>
      <c r="Q67" s="703"/>
      <c r="S67" s="91">
        <f t="shared" si="6"/>
        <v>0</v>
      </c>
      <c r="T67" s="91">
        <f t="shared" si="6"/>
        <v>0</v>
      </c>
      <c r="U67" s="91"/>
      <c r="V67" s="92"/>
      <c r="W67" s="92"/>
      <c r="X67" s="92"/>
      <c r="Y67" s="93"/>
      <c r="Z67" s="94"/>
      <c r="AA67" s="94"/>
    </row>
    <row r="68" spans="1:27" ht="34.5" customHeight="1" x14ac:dyDescent="0.25">
      <c r="A68" s="89">
        <v>1</v>
      </c>
      <c r="B68" s="425" t="s">
        <v>2377</v>
      </c>
      <c r="C68" s="20" t="s">
        <v>60</v>
      </c>
      <c r="D68" s="98">
        <v>4.5</v>
      </c>
      <c r="E68" s="424"/>
      <c r="F68" s="102">
        <v>0.66666666666666663</v>
      </c>
      <c r="G68" s="156">
        <v>15</v>
      </c>
      <c r="H68" s="102">
        <v>0.99930555555555556</v>
      </c>
      <c r="I68" s="156">
        <v>15</v>
      </c>
      <c r="J68" s="102"/>
      <c r="K68" s="172" t="s">
        <v>1872</v>
      </c>
      <c r="L68" s="102"/>
      <c r="M68" s="425" t="s">
        <v>2377</v>
      </c>
      <c r="N68" s="126">
        <f t="shared" ref="N68" si="7">VALUE(DAY(I68)*24*60+VALUE(HOUR(H68)*60+MINUTE(H68)))-SUM(VALUE(DAY(G68)*24*60+VALUE(HOUR(F68)*60+MINUTE(F68))))</f>
        <v>479</v>
      </c>
      <c r="O68" s="89">
        <v>351</v>
      </c>
      <c r="P68" s="156">
        <f t="shared" ref="P68" si="8">O68*N68</f>
        <v>168129</v>
      </c>
      <c r="Q68" s="89">
        <v>2</v>
      </c>
      <c r="S68" s="91">
        <f t="shared" ref="S68" si="9">O68</f>
        <v>351</v>
      </c>
      <c r="T68" s="91">
        <f t="shared" ref="T68" si="10">P68</f>
        <v>168129</v>
      </c>
      <c r="U68" s="92"/>
      <c r="V68" s="92"/>
      <c r="W68" s="92"/>
      <c r="X68" s="92"/>
      <c r="Y68" s="93"/>
      <c r="Z68" s="94"/>
      <c r="AA68" s="94"/>
    </row>
    <row r="69" spans="1:27" ht="34.5" customHeight="1" x14ac:dyDescent="0.25">
      <c r="A69" s="89">
        <v>2</v>
      </c>
      <c r="B69" s="425" t="s">
        <v>2211</v>
      </c>
      <c r="C69" s="20" t="s">
        <v>60</v>
      </c>
      <c r="D69" s="98">
        <v>4.5</v>
      </c>
      <c r="E69" s="424"/>
      <c r="F69" s="102">
        <v>0.66666666666666663</v>
      </c>
      <c r="G69" s="156">
        <v>15</v>
      </c>
      <c r="H69" s="102">
        <v>0.29166666666666669</v>
      </c>
      <c r="I69" s="156">
        <v>16</v>
      </c>
      <c r="J69" s="102"/>
      <c r="K69" s="172" t="s">
        <v>1872</v>
      </c>
      <c r="L69" s="102"/>
      <c r="M69" s="425" t="s">
        <v>2211</v>
      </c>
      <c r="N69" s="126">
        <f t="shared" si="2"/>
        <v>900</v>
      </c>
      <c r="O69" s="89">
        <v>1</v>
      </c>
      <c r="P69" s="156">
        <f t="shared" si="3"/>
        <v>900</v>
      </c>
      <c r="Q69" s="89">
        <v>2</v>
      </c>
      <c r="S69" s="91">
        <f t="shared" si="6"/>
        <v>1</v>
      </c>
      <c r="T69" s="91">
        <f t="shared" si="6"/>
        <v>900</v>
      </c>
      <c r="U69" s="92"/>
      <c r="V69" s="92"/>
      <c r="W69" s="92"/>
      <c r="X69" s="92"/>
      <c r="Y69" s="93"/>
      <c r="Z69" s="94"/>
      <c r="AA69" s="94"/>
    </row>
    <row r="70" spans="1:27" ht="30" customHeight="1" x14ac:dyDescent="0.25">
      <c r="A70" s="89">
        <v>3</v>
      </c>
      <c r="B70" s="425" t="s">
        <v>2212</v>
      </c>
      <c r="C70" s="20" t="s">
        <v>60</v>
      </c>
      <c r="D70" s="98">
        <v>0.5</v>
      </c>
      <c r="E70" s="424"/>
      <c r="F70" s="102">
        <v>0.66666666666666663</v>
      </c>
      <c r="G70" s="156">
        <v>15</v>
      </c>
      <c r="H70" s="102">
        <v>0.29166666666666669</v>
      </c>
      <c r="I70" s="156">
        <v>16</v>
      </c>
      <c r="J70" s="102"/>
      <c r="K70" s="172" t="s">
        <v>1872</v>
      </c>
      <c r="L70" s="102"/>
      <c r="M70" s="425" t="s">
        <v>2212</v>
      </c>
      <c r="N70" s="126">
        <f t="shared" si="2"/>
        <v>900</v>
      </c>
      <c r="O70" s="89">
        <v>1</v>
      </c>
      <c r="P70" s="156">
        <f t="shared" si="3"/>
        <v>900</v>
      </c>
      <c r="Q70" s="89">
        <v>2</v>
      </c>
      <c r="S70" s="91">
        <f t="shared" si="6"/>
        <v>1</v>
      </c>
      <c r="T70" s="91">
        <f t="shared" si="6"/>
        <v>900</v>
      </c>
      <c r="U70" s="92"/>
      <c r="V70" s="92"/>
      <c r="W70" s="92"/>
      <c r="X70" s="92"/>
      <c r="Y70" s="93"/>
      <c r="Z70" s="94"/>
      <c r="AA70" s="94"/>
    </row>
    <row r="71" spans="1:27" ht="36" customHeight="1" x14ac:dyDescent="0.25">
      <c r="A71" s="89">
        <v>4</v>
      </c>
      <c r="B71" s="425" t="s">
        <v>2213</v>
      </c>
      <c r="C71" s="20" t="s">
        <v>60</v>
      </c>
      <c r="D71" s="98">
        <v>2.5</v>
      </c>
      <c r="E71" s="424"/>
      <c r="F71" s="102">
        <v>0.66666666666666663</v>
      </c>
      <c r="G71" s="156">
        <v>15</v>
      </c>
      <c r="H71" s="102">
        <v>0.29166666666666669</v>
      </c>
      <c r="I71" s="156">
        <v>16</v>
      </c>
      <c r="J71" s="102"/>
      <c r="K71" s="172" t="s">
        <v>1872</v>
      </c>
      <c r="L71" s="102"/>
      <c r="M71" s="425" t="s">
        <v>2213</v>
      </c>
      <c r="N71" s="126">
        <f t="shared" si="2"/>
        <v>900</v>
      </c>
      <c r="O71" s="89">
        <v>1</v>
      </c>
      <c r="P71" s="156">
        <f t="shared" si="3"/>
        <v>900</v>
      </c>
      <c r="Q71" s="89">
        <v>2</v>
      </c>
      <c r="S71" s="91">
        <f t="shared" si="6"/>
        <v>1</v>
      </c>
      <c r="T71" s="91">
        <f t="shared" si="6"/>
        <v>900</v>
      </c>
      <c r="U71" s="92"/>
      <c r="V71" s="92"/>
      <c r="W71" s="92"/>
      <c r="X71" s="92"/>
      <c r="Y71" s="93"/>
      <c r="Z71" s="94"/>
      <c r="AA71" s="94"/>
    </row>
    <row r="72" spans="1:27" ht="27" customHeight="1" x14ac:dyDescent="0.25">
      <c r="A72" s="89">
        <v>5</v>
      </c>
      <c r="B72" s="14" t="s">
        <v>2368</v>
      </c>
      <c r="C72" s="20" t="s">
        <v>1</v>
      </c>
      <c r="D72" s="98">
        <v>3.6089521283333332</v>
      </c>
      <c r="E72" s="424"/>
      <c r="F72" s="102">
        <v>0.66666666666666663</v>
      </c>
      <c r="G72" s="156">
        <v>15</v>
      </c>
      <c r="H72" s="102">
        <v>0.99930555555555556</v>
      </c>
      <c r="I72" s="156">
        <v>15</v>
      </c>
      <c r="J72" s="102"/>
      <c r="K72" s="172" t="s">
        <v>1872</v>
      </c>
      <c r="L72" s="102"/>
      <c r="M72" s="14" t="s">
        <v>2012</v>
      </c>
      <c r="N72" s="126">
        <f t="shared" si="2"/>
        <v>479</v>
      </c>
      <c r="O72" s="89">
        <v>2797</v>
      </c>
      <c r="P72" s="156">
        <f t="shared" si="3"/>
        <v>1339763</v>
      </c>
      <c r="Q72" s="89">
        <v>2</v>
      </c>
      <c r="S72" s="91">
        <f t="shared" si="6"/>
        <v>2797</v>
      </c>
      <c r="T72" s="91">
        <f t="shared" si="6"/>
        <v>1339763</v>
      </c>
      <c r="U72" s="92"/>
      <c r="V72" s="92"/>
      <c r="W72" s="92"/>
      <c r="X72" s="92"/>
      <c r="Y72" s="93"/>
      <c r="Z72" s="94"/>
      <c r="AA72" s="94"/>
    </row>
    <row r="73" spans="1:27" ht="30" customHeight="1" x14ac:dyDescent="0.25">
      <c r="A73" s="89">
        <v>6</v>
      </c>
      <c r="B73" s="425" t="s">
        <v>2378</v>
      </c>
      <c r="C73" s="20" t="s">
        <v>64</v>
      </c>
      <c r="D73" s="98">
        <v>3.5</v>
      </c>
      <c r="E73" s="424"/>
      <c r="F73" s="102">
        <v>0.66666666666666663</v>
      </c>
      <c r="G73" s="156">
        <v>15</v>
      </c>
      <c r="H73" s="102">
        <v>0.99930555555555556</v>
      </c>
      <c r="I73" s="156">
        <v>15</v>
      </c>
      <c r="J73" s="102"/>
      <c r="K73" s="172" t="s">
        <v>1872</v>
      </c>
      <c r="L73" s="102"/>
      <c r="M73" s="425" t="s">
        <v>2378</v>
      </c>
      <c r="N73" s="126">
        <f t="shared" si="2"/>
        <v>479</v>
      </c>
      <c r="O73" s="89">
        <v>2651</v>
      </c>
      <c r="P73" s="156">
        <f t="shared" si="3"/>
        <v>1269829</v>
      </c>
      <c r="Q73" s="89">
        <v>2</v>
      </c>
      <c r="S73" s="91">
        <f t="shared" si="6"/>
        <v>2651</v>
      </c>
      <c r="T73" s="91">
        <f t="shared" si="6"/>
        <v>1269829</v>
      </c>
      <c r="U73" s="92"/>
      <c r="V73" s="92"/>
      <c r="W73" s="92"/>
      <c r="X73" s="92"/>
      <c r="Y73" s="93"/>
      <c r="Z73" s="94"/>
      <c r="AA73" s="94"/>
    </row>
    <row r="74" spans="1:27" ht="30" customHeight="1" x14ac:dyDescent="0.25">
      <c r="A74" s="89">
        <v>7</v>
      </c>
      <c r="B74" s="14" t="s">
        <v>2369</v>
      </c>
      <c r="C74" s="20" t="s">
        <v>63</v>
      </c>
      <c r="D74" s="98">
        <v>14.297318810166665</v>
      </c>
      <c r="E74" s="424"/>
      <c r="F74" s="102">
        <v>0.66666666666666663</v>
      </c>
      <c r="G74" s="156">
        <v>15</v>
      </c>
      <c r="H74" s="102">
        <v>0.99930555555555556</v>
      </c>
      <c r="I74" s="156">
        <v>15</v>
      </c>
      <c r="J74" s="102"/>
      <c r="K74" s="172" t="s">
        <v>1872</v>
      </c>
      <c r="L74" s="102"/>
      <c r="M74" s="14" t="s">
        <v>2040</v>
      </c>
      <c r="N74" s="126">
        <f t="shared" si="2"/>
        <v>479</v>
      </c>
      <c r="O74" s="89">
        <v>20082</v>
      </c>
      <c r="P74" s="156">
        <f t="shared" si="3"/>
        <v>9619278</v>
      </c>
      <c r="Q74" s="89">
        <v>2</v>
      </c>
      <c r="S74" s="91">
        <f t="shared" ref="S74:T86" si="11">O74</f>
        <v>20082</v>
      </c>
      <c r="T74" s="91">
        <f t="shared" si="11"/>
        <v>9619278</v>
      </c>
      <c r="U74" s="92"/>
      <c r="V74" s="92"/>
      <c r="W74" s="92"/>
      <c r="X74" s="92"/>
      <c r="Y74" s="93"/>
      <c r="Z74" s="94"/>
      <c r="AA74" s="94"/>
    </row>
    <row r="75" spans="1:27" ht="30" customHeight="1" x14ac:dyDescent="0.25">
      <c r="A75" s="89">
        <v>8</v>
      </c>
      <c r="B75" s="14" t="s">
        <v>2370</v>
      </c>
      <c r="C75" s="20" t="s">
        <v>168</v>
      </c>
      <c r="D75" s="98">
        <v>14.587585695529411</v>
      </c>
      <c r="E75" s="424"/>
      <c r="F75" s="102">
        <v>0.66666666666666663</v>
      </c>
      <c r="G75" s="156">
        <v>15</v>
      </c>
      <c r="H75" s="102">
        <v>0.99930555555555556</v>
      </c>
      <c r="I75" s="156">
        <v>15</v>
      </c>
      <c r="J75" s="102"/>
      <c r="K75" s="172" t="s">
        <v>1872</v>
      </c>
      <c r="L75" s="102"/>
      <c r="M75" s="14" t="s">
        <v>2008</v>
      </c>
      <c r="N75" s="126">
        <f t="shared" si="2"/>
        <v>479</v>
      </c>
      <c r="O75" s="89">
        <v>17725</v>
      </c>
      <c r="P75" s="156">
        <f t="shared" si="3"/>
        <v>8490275</v>
      </c>
      <c r="Q75" s="89">
        <v>2</v>
      </c>
      <c r="S75" s="91">
        <f t="shared" si="11"/>
        <v>17725</v>
      </c>
      <c r="T75" s="91">
        <f t="shared" si="11"/>
        <v>8490275</v>
      </c>
      <c r="U75" s="92"/>
      <c r="V75" s="92"/>
      <c r="W75" s="92"/>
      <c r="X75" s="92"/>
      <c r="Y75" s="93"/>
      <c r="Z75" s="94"/>
      <c r="AA75" s="94"/>
    </row>
    <row r="76" spans="1:27" ht="120" x14ac:dyDescent="0.25">
      <c r="A76" s="89">
        <v>9</v>
      </c>
      <c r="B76" s="14" t="s">
        <v>2197</v>
      </c>
      <c r="C76" s="20" t="s">
        <v>60</v>
      </c>
      <c r="D76" s="98">
        <v>7.1507494764666646</v>
      </c>
      <c r="E76" s="424"/>
      <c r="F76" s="102"/>
      <c r="G76" s="156"/>
      <c r="H76" s="102"/>
      <c r="I76" s="156"/>
      <c r="J76" s="102"/>
      <c r="K76" s="172" t="s">
        <v>1872</v>
      </c>
      <c r="L76" s="102"/>
      <c r="M76" s="425" t="s">
        <v>2199</v>
      </c>
      <c r="N76" s="126">
        <f t="shared" si="2"/>
        <v>0</v>
      </c>
      <c r="O76" s="89">
        <v>0</v>
      </c>
      <c r="P76" s="156">
        <f t="shared" si="3"/>
        <v>0</v>
      </c>
      <c r="Q76" s="89">
        <v>2</v>
      </c>
      <c r="S76" s="91">
        <f t="shared" si="11"/>
        <v>0</v>
      </c>
      <c r="T76" s="91">
        <f t="shared" si="11"/>
        <v>0</v>
      </c>
      <c r="U76" s="92"/>
      <c r="V76" s="92"/>
      <c r="W76" s="92"/>
      <c r="X76" s="92"/>
      <c r="Y76" s="93"/>
      <c r="Z76" s="94"/>
      <c r="AA76" s="94"/>
    </row>
    <row r="77" spans="1:27" ht="37.5" customHeight="1" x14ac:dyDescent="0.25">
      <c r="A77" s="89">
        <v>10</v>
      </c>
      <c r="B77" s="14" t="s">
        <v>2315</v>
      </c>
      <c r="C77" s="20" t="s">
        <v>60</v>
      </c>
      <c r="D77" s="98">
        <v>10.945299929058066</v>
      </c>
      <c r="E77" s="424"/>
      <c r="F77" s="102">
        <v>0.66666666666666663</v>
      </c>
      <c r="G77" s="156">
        <v>15</v>
      </c>
      <c r="H77" s="102">
        <v>0.29166666666666669</v>
      </c>
      <c r="I77" s="156">
        <v>16</v>
      </c>
      <c r="J77" s="102"/>
      <c r="K77" s="172" t="s">
        <v>1872</v>
      </c>
      <c r="L77" s="102"/>
      <c r="M77" s="425" t="s">
        <v>2220</v>
      </c>
      <c r="N77" s="126">
        <f t="shared" si="2"/>
        <v>900</v>
      </c>
      <c r="O77" s="89">
        <v>18</v>
      </c>
      <c r="P77" s="156">
        <f t="shared" si="3"/>
        <v>16200</v>
      </c>
      <c r="Q77" s="89">
        <v>2</v>
      </c>
      <c r="S77" s="91">
        <f t="shared" si="11"/>
        <v>18</v>
      </c>
      <c r="T77" s="91">
        <f t="shared" si="11"/>
        <v>16200</v>
      </c>
      <c r="U77" s="92"/>
      <c r="V77" s="92"/>
      <c r="W77" s="92"/>
      <c r="X77" s="92"/>
      <c r="Y77" s="93"/>
      <c r="Z77" s="94"/>
      <c r="AA77" s="94"/>
    </row>
    <row r="78" spans="1:27" ht="53.25" customHeight="1" x14ac:dyDescent="0.25">
      <c r="A78" s="89">
        <v>11</v>
      </c>
      <c r="B78" s="14" t="s">
        <v>2198</v>
      </c>
      <c r="C78" s="20" t="s">
        <v>60</v>
      </c>
      <c r="D78" s="98">
        <v>1.1987902851500001</v>
      </c>
      <c r="E78" s="424"/>
      <c r="F78" s="102"/>
      <c r="G78" s="156"/>
      <c r="H78" s="102"/>
      <c r="I78" s="156"/>
      <c r="J78" s="102"/>
      <c r="K78" s="172" t="s">
        <v>1872</v>
      </c>
      <c r="L78" s="102"/>
      <c r="M78" s="425" t="s">
        <v>2200</v>
      </c>
      <c r="N78" s="126">
        <f t="shared" si="2"/>
        <v>0</v>
      </c>
      <c r="O78" s="89">
        <v>0</v>
      </c>
      <c r="P78" s="156">
        <f t="shared" si="3"/>
        <v>0</v>
      </c>
      <c r="Q78" s="89">
        <v>2</v>
      </c>
      <c r="S78" s="91">
        <f t="shared" si="11"/>
        <v>0</v>
      </c>
      <c r="T78" s="91">
        <f t="shared" si="11"/>
        <v>0</v>
      </c>
      <c r="U78" s="92"/>
      <c r="V78" s="92"/>
      <c r="W78" s="92"/>
      <c r="X78" s="92"/>
      <c r="Y78" s="93"/>
      <c r="Z78" s="94"/>
      <c r="AA78" s="94"/>
    </row>
    <row r="79" spans="1:27" ht="34.5" customHeight="1" x14ac:dyDescent="0.25">
      <c r="A79" s="89">
        <v>12</v>
      </c>
      <c r="B79" s="14" t="s">
        <v>2382</v>
      </c>
      <c r="C79" s="20" t="s">
        <v>64</v>
      </c>
      <c r="D79" s="98">
        <v>5.9081773966021505</v>
      </c>
      <c r="E79" s="424"/>
      <c r="F79" s="102">
        <v>0.66666666666666663</v>
      </c>
      <c r="G79" s="156">
        <v>15</v>
      </c>
      <c r="H79" s="102">
        <v>0.29166666666666669</v>
      </c>
      <c r="I79" s="156">
        <v>16</v>
      </c>
      <c r="J79" s="102"/>
      <c r="K79" s="172" t="s">
        <v>1872</v>
      </c>
      <c r="L79" s="102"/>
      <c r="M79" s="14" t="s">
        <v>2055</v>
      </c>
      <c r="N79" s="126">
        <f t="shared" si="2"/>
        <v>900</v>
      </c>
      <c r="O79" s="89">
        <v>378</v>
      </c>
      <c r="P79" s="156">
        <f t="shared" si="3"/>
        <v>340200</v>
      </c>
      <c r="Q79" s="89">
        <v>2</v>
      </c>
      <c r="S79" s="91">
        <f t="shared" si="11"/>
        <v>378</v>
      </c>
      <c r="T79" s="91">
        <f t="shared" si="11"/>
        <v>340200</v>
      </c>
      <c r="U79" s="92"/>
      <c r="V79" s="92"/>
      <c r="W79" s="92"/>
      <c r="X79" s="92"/>
      <c r="Y79" s="93"/>
      <c r="Z79" s="94"/>
      <c r="AA79" s="94"/>
    </row>
    <row r="80" spans="1:27" ht="48.75" customHeight="1" x14ac:dyDescent="0.25">
      <c r="A80" s="89">
        <v>13</v>
      </c>
      <c r="B80" s="14" t="s">
        <v>2383</v>
      </c>
      <c r="C80" s="20" t="s">
        <v>2086</v>
      </c>
      <c r="D80" s="98">
        <v>2.9187493618580644</v>
      </c>
      <c r="E80" s="424"/>
      <c r="F80" s="102">
        <v>0.66666666666666663</v>
      </c>
      <c r="G80" s="156">
        <v>15</v>
      </c>
      <c r="H80" s="102">
        <v>0.29166666666666669</v>
      </c>
      <c r="I80" s="156">
        <v>16</v>
      </c>
      <c r="J80" s="102"/>
      <c r="K80" s="172" t="s">
        <v>1872</v>
      </c>
      <c r="L80" s="102"/>
      <c r="M80" s="14" t="s">
        <v>2085</v>
      </c>
      <c r="N80" s="126">
        <f t="shared" si="2"/>
        <v>900</v>
      </c>
      <c r="O80" s="89">
        <v>1944</v>
      </c>
      <c r="P80" s="156">
        <f t="shared" si="3"/>
        <v>1749600</v>
      </c>
      <c r="Q80" s="89">
        <v>2</v>
      </c>
      <c r="S80" s="91">
        <f t="shared" si="11"/>
        <v>1944</v>
      </c>
      <c r="T80" s="91">
        <f t="shared" si="11"/>
        <v>1749600</v>
      </c>
      <c r="U80" s="92"/>
      <c r="V80" s="92"/>
      <c r="W80" s="92"/>
      <c r="X80" s="92"/>
      <c r="Y80" s="93"/>
      <c r="Z80" s="94"/>
      <c r="AA80" s="94"/>
    </row>
    <row r="81" spans="1:28" ht="48.75" customHeight="1" x14ac:dyDescent="0.25">
      <c r="A81" s="89">
        <v>14</v>
      </c>
      <c r="B81" s="14" t="s">
        <v>2384</v>
      </c>
      <c r="C81" s="20" t="s">
        <v>2086</v>
      </c>
      <c r="D81" s="98">
        <v>3.3044905089032257</v>
      </c>
      <c r="E81" s="424"/>
      <c r="F81" s="102">
        <v>0.66666666666666663</v>
      </c>
      <c r="G81" s="156">
        <v>15</v>
      </c>
      <c r="H81" s="102">
        <v>0.29166666666666669</v>
      </c>
      <c r="I81" s="156">
        <v>16</v>
      </c>
      <c r="J81" s="102"/>
      <c r="K81" s="172" t="s">
        <v>1872</v>
      </c>
      <c r="L81" s="102"/>
      <c r="M81" s="14" t="s">
        <v>2087</v>
      </c>
      <c r="N81" s="126">
        <f t="shared" si="2"/>
        <v>900</v>
      </c>
      <c r="O81" s="89">
        <v>9</v>
      </c>
      <c r="P81" s="156">
        <f t="shared" si="3"/>
        <v>8100</v>
      </c>
      <c r="Q81" s="89">
        <v>2</v>
      </c>
      <c r="S81" s="91">
        <f t="shared" si="11"/>
        <v>9</v>
      </c>
      <c r="T81" s="91">
        <f t="shared" si="11"/>
        <v>8100</v>
      </c>
      <c r="U81" s="92"/>
      <c r="V81" s="92"/>
      <c r="W81" s="92"/>
      <c r="X81" s="92"/>
      <c r="Y81" s="93"/>
      <c r="Z81" s="94"/>
      <c r="AA81" s="94"/>
    </row>
    <row r="82" spans="1:28" ht="60" x14ac:dyDescent="0.25">
      <c r="A82" s="89">
        <v>15</v>
      </c>
      <c r="B82" s="14" t="s">
        <v>2312</v>
      </c>
      <c r="C82" s="20" t="s">
        <v>2091</v>
      </c>
      <c r="D82" s="98">
        <v>5.9408201987833342</v>
      </c>
      <c r="E82" s="424"/>
      <c r="F82" s="102"/>
      <c r="G82" s="156"/>
      <c r="H82" s="102"/>
      <c r="I82" s="156"/>
      <c r="J82" s="102"/>
      <c r="K82" s="172" t="s">
        <v>1872</v>
      </c>
      <c r="L82" s="102"/>
      <c r="M82" s="14" t="s">
        <v>2205</v>
      </c>
      <c r="N82" s="126">
        <f t="shared" si="2"/>
        <v>0</v>
      </c>
      <c r="O82" s="89">
        <v>0</v>
      </c>
      <c r="P82" s="156">
        <f t="shared" si="3"/>
        <v>0</v>
      </c>
      <c r="Q82" s="89">
        <v>2</v>
      </c>
      <c r="S82" s="91">
        <f t="shared" si="11"/>
        <v>0</v>
      </c>
      <c r="T82" s="91">
        <f t="shared" si="11"/>
        <v>0</v>
      </c>
      <c r="U82" s="92"/>
      <c r="V82" s="92"/>
      <c r="W82" s="92"/>
      <c r="X82" s="92"/>
      <c r="Y82" s="93"/>
      <c r="Z82" s="94"/>
      <c r="AA82" s="94"/>
    </row>
    <row r="83" spans="1:28" ht="34.5" customHeight="1" x14ac:dyDescent="0.25">
      <c r="A83" s="89">
        <v>16</v>
      </c>
      <c r="B83" s="14" t="s">
        <v>2385</v>
      </c>
      <c r="C83" s="20" t="s">
        <v>2093</v>
      </c>
      <c r="D83" s="98">
        <v>4.6946228589458325</v>
      </c>
      <c r="E83" s="424"/>
      <c r="F83" s="102">
        <v>0.66666666666666663</v>
      </c>
      <c r="G83" s="156">
        <v>15</v>
      </c>
      <c r="H83" s="102">
        <v>0.29166666666666669</v>
      </c>
      <c r="I83" s="156">
        <v>16</v>
      </c>
      <c r="J83" s="102"/>
      <c r="K83" s="172" t="s">
        <v>1872</v>
      </c>
      <c r="L83" s="102"/>
      <c r="M83" s="14" t="s">
        <v>2235</v>
      </c>
      <c r="N83" s="126">
        <f t="shared" si="2"/>
        <v>900</v>
      </c>
      <c r="O83" s="89">
        <v>1</v>
      </c>
      <c r="P83" s="156">
        <f t="shared" si="3"/>
        <v>900</v>
      </c>
      <c r="Q83" s="89">
        <v>2</v>
      </c>
      <c r="S83" s="91">
        <f t="shared" si="11"/>
        <v>1</v>
      </c>
      <c r="T83" s="91">
        <f t="shared" si="11"/>
        <v>900</v>
      </c>
      <c r="U83" s="92"/>
      <c r="V83" s="92"/>
      <c r="W83" s="92"/>
      <c r="X83" s="92"/>
      <c r="Y83" s="93"/>
      <c r="Z83" s="94"/>
      <c r="AA83" s="94"/>
    </row>
    <row r="84" spans="1:28" ht="34.5" customHeight="1" x14ac:dyDescent="0.25">
      <c r="A84" s="89">
        <v>17</v>
      </c>
      <c r="B84" s="14" t="s">
        <v>2386</v>
      </c>
      <c r="C84" s="20" t="s">
        <v>2093</v>
      </c>
      <c r="D84" s="98">
        <v>2.7855010744666671</v>
      </c>
      <c r="E84" s="424"/>
      <c r="F84" s="102">
        <v>0.66666666666666663</v>
      </c>
      <c r="G84" s="156">
        <v>15</v>
      </c>
      <c r="H84" s="102">
        <v>0.29166666666666669</v>
      </c>
      <c r="I84" s="156">
        <v>16</v>
      </c>
      <c r="J84" s="102"/>
      <c r="K84" s="172" t="s">
        <v>1872</v>
      </c>
      <c r="L84" s="102"/>
      <c r="M84" s="14" t="s">
        <v>2237</v>
      </c>
      <c r="N84" s="126">
        <f t="shared" ref="N84:N85" si="12">VALUE(DAY(I84)*24*60+VALUE(HOUR(H84)*60+MINUTE(H84)))-SUM(VALUE(DAY(G84)*24*60+VALUE(HOUR(F84)*60+MINUTE(F84))))</f>
        <v>900</v>
      </c>
      <c r="O84" s="89">
        <v>1</v>
      </c>
      <c r="P84" s="156">
        <f t="shared" ref="P84:P85" si="13">O84*N84</f>
        <v>900</v>
      </c>
      <c r="Q84" s="89">
        <v>2</v>
      </c>
      <c r="S84" s="91">
        <f t="shared" ref="S84:S85" si="14">O84</f>
        <v>1</v>
      </c>
      <c r="T84" s="91">
        <f t="shared" ref="T84:T85" si="15">P84</f>
        <v>900</v>
      </c>
      <c r="U84" s="92"/>
      <c r="V84" s="92"/>
      <c r="W84" s="92"/>
      <c r="X84" s="92"/>
      <c r="Y84" s="93"/>
      <c r="Z84" s="94"/>
      <c r="AA84" s="94"/>
    </row>
    <row r="85" spans="1:28" ht="34.5" customHeight="1" x14ac:dyDescent="0.25">
      <c r="A85" s="89">
        <v>18</v>
      </c>
      <c r="B85" s="14" t="s">
        <v>2387</v>
      </c>
      <c r="C85" s="20" t="s">
        <v>2093</v>
      </c>
      <c r="D85" s="98">
        <v>3.8959067689458347</v>
      </c>
      <c r="E85" s="424"/>
      <c r="F85" s="102">
        <v>0.66666666666666663</v>
      </c>
      <c r="G85" s="156">
        <v>15</v>
      </c>
      <c r="H85" s="102">
        <v>0.29166666666666669</v>
      </c>
      <c r="I85" s="156">
        <v>16</v>
      </c>
      <c r="J85" s="102"/>
      <c r="K85" s="172" t="s">
        <v>1872</v>
      </c>
      <c r="L85" s="102"/>
      <c r="M85" s="14" t="s">
        <v>2238</v>
      </c>
      <c r="N85" s="126">
        <f t="shared" si="12"/>
        <v>900</v>
      </c>
      <c r="O85" s="89">
        <v>1</v>
      </c>
      <c r="P85" s="156">
        <f t="shared" si="13"/>
        <v>900</v>
      </c>
      <c r="Q85" s="89">
        <v>2</v>
      </c>
      <c r="S85" s="91">
        <f t="shared" si="14"/>
        <v>1</v>
      </c>
      <c r="T85" s="91">
        <f t="shared" si="15"/>
        <v>900</v>
      </c>
      <c r="U85" s="92"/>
      <c r="V85" s="92"/>
      <c r="W85" s="92"/>
      <c r="X85" s="92"/>
      <c r="Y85" s="93"/>
      <c r="Z85" s="94"/>
      <c r="AA85" s="94"/>
    </row>
    <row r="86" spans="1:28" s="94" customFormat="1" ht="30.75" customHeight="1" x14ac:dyDescent="0.2">
      <c r="A86" s="255"/>
      <c r="B86" s="506" t="s">
        <v>1865</v>
      </c>
      <c r="C86" s="446"/>
      <c r="D86" s="447">
        <f>SUM(D69:D85)</f>
        <v>92.236964493209243</v>
      </c>
      <c r="E86" s="448"/>
      <c r="F86" s="169"/>
      <c r="G86" s="258"/>
      <c r="H86" s="169"/>
      <c r="I86" s="258"/>
      <c r="J86" s="169"/>
      <c r="K86" s="449"/>
      <c r="L86" s="169"/>
      <c r="M86" s="449"/>
      <c r="N86" s="450"/>
      <c r="O86" s="255"/>
      <c r="P86" s="258"/>
      <c r="Q86" s="255"/>
      <c r="R86" s="90"/>
      <c r="S86" s="91">
        <f t="shared" si="11"/>
        <v>0</v>
      </c>
      <c r="T86" s="91">
        <f t="shared" si="11"/>
        <v>0</v>
      </c>
      <c r="U86" s="91"/>
      <c r="V86" s="91"/>
      <c r="W86" s="91"/>
      <c r="X86" s="91"/>
      <c r="Y86" s="263"/>
    </row>
    <row r="87" spans="1:28" ht="24.75" customHeight="1" x14ac:dyDescent="0.25">
      <c r="A87" s="90" t="s">
        <v>9</v>
      </c>
      <c r="B87" s="799" t="s">
        <v>2179</v>
      </c>
      <c r="C87" s="799"/>
      <c r="D87" s="799"/>
      <c r="E87" s="799"/>
      <c r="F87" s="799"/>
      <c r="G87" s="799"/>
      <c r="H87" s="799"/>
      <c r="I87" s="799"/>
      <c r="J87" s="799"/>
      <c r="K87" s="799"/>
      <c r="L87" s="799"/>
      <c r="M87" s="799"/>
      <c r="N87" s="799"/>
      <c r="O87" s="799"/>
      <c r="P87" s="799"/>
      <c r="Q87" s="799"/>
      <c r="R87" s="90" t="s">
        <v>51</v>
      </c>
      <c r="S87" s="277">
        <f>SUM(S24:S86)</f>
        <v>260349</v>
      </c>
      <c r="T87" s="277">
        <f>SUM(T24:T86)</f>
        <v>136222020</v>
      </c>
      <c r="U87" s="277">
        <f t="shared" ref="U87:Z87" si="16">+SUM(U24:U24)</f>
        <v>0</v>
      </c>
      <c r="V87" s="277">
        <f t="shared" si="16"/>
        <v>0</v>
      </c>
      <c r="W87" s="277">
        <f t="shared" si="16"/>
        <v>0</v>
      </c>
      <c r="X87" s="277">
        <f t="shared" si="16"/>
        <v>0</v>
      </c>
      <c r="Y87" s="277">
        <f t="shared" si="16"/>
        <v>0</v>
      </c>
      <c r="Z87" s="277">
        <f t="shared" si="16"/>
        <v>0</v>
      </c>
      <c r="AA87" s="277">
        <f ca="1">+SUM(AA87:AA104)</f>
        <v>0</v>
      </c>
      <c r="AB87" s="277">
        <f ca="1">+SUM(AB87:AB104)</f>
        <v>3.8000000000000003</v>
      </c>
    </row>
    <row r="88" spans="1:28" ht="16.5" customHeight="1" x14ac:dyDescent="0.25">
      <c r="A88" s="668" t="s">
        <v>25</v>
      </c>
      <c r="B88" s="668"/>
      <c r="C88" s="668" t="s">
        <v>10</v>
      </c>
      <c r="D88" s="668"/>
      <c r="E88" s="668"/>
      <c r="F88" s="668"/>
      <c r="G88" s="668"/>
      <c r="H88" s="668"/>
      <c r="I88" s="668"/>
      <c r="J88" s="668"/>
      <c r="K88" s="257" t="s">
        <v>11</v>
      </c>
      <c r="L88" s="668" t="s">
        <v>12</v>
      </c>
      <c r="M88" s="668"/>
      <c r="N88" s="668" t="s">
        <v>26</v>
      </c>
      <c r="O88" s="668"/>
      <c r="P88" s="680">
        <v>472369</v>
      </c>
      <c r="Q88" s="680"/>
      <c r="R88" s="90" t="s">
        <v>50</v>
      </c>
      <c r="S88" s="277"/>
      <c r="T88" s="277"/>
      <c r="U88" s="277"/>
      <c r="V88" s="277"/>
      <c r="W88" s="277"/>
    </row>
    <row r="89" spans="1:28" ht="30.75" customHeight="1" x14ac:dyDescent="0.25">
      <c r="A89" s="667" t="s">
        <v>1866</v>
      </c>
      <c r="B89" s="667"/>
      <c r="C89" s="681">
        <v>191.88</v>
      </c>
      <c r="D89" s="682"/>
      <c r="E89" s="682"/>
      <c r="F89" s="682"/>
      <c r="G89" s="682"/>
      <c r="H89" s="682"/>
      <c r="I89" s="682"/>
      <c r="J89" s="683"/>
      <c r="K89" s="346">
        <v>1.78</v>
      </c>
      <c r="L89" s="681">
        <v>0.45</v>
      </c>
      <c r="M89" s="683"/>
      <c r="N89" s="677" t="s">
        <v>27</v>
      </c>
      <c r="O89" s="677"/>
      <c r="P89" s="684" t="s">
        <v>4</v>
      </c>
      <c r="Q89" s="684"/>
      <c r="R89" s="90" t="s">
        <v>52</v>
      </c>
      <c r="S89" s="277"/>
      <c r="T89" s="277"/>
      <c r="U89" s="277"/>
      <c r="V89" s="277"/>
      <c r="W89" s="277"/>
      <c r="Y89" s="277"/>
    </row>
    <row r="90" spans="1:28" ht="30.75" customHeight="1" x14ac:dyDescent="0.25">
      <c r="A90" s="667" t="s">
        <v>2148</v>
      </c>
      <c r="B90" s="667"/>
      <c r="C90" s="685">
        <v>202.1</v>
      </c>
      <c r="D90" s="685"/>
      <c r="E90" s="685"/>
      <c r="F90" s="685"/>
      <c r="G90" s="685"/>
      <c r="H90" s="685"/>
      <c r="I90" s="685"/>
      <c r="J90" s="685"/>
      <c r="K90" s="278">
        <v>0.68</v>
      </c>
      <c r="L90" s="686">
        <v>0</v>
      </c>
      <c r="M90" s="686"/>
      <c r="N90" s="258"/>
      <c r="O90" s="258">
        <f>S87</f>
        <v>260349</v>
      </c>
      <c r="P90" s="677">
        <f>T87</f>
        <v>136222020</v>
      </c>
      <c r="Q90" s="677"/>
      <c r="S90" s="281"/>
    </row>
    <row r="91" spans="1:28" ht="27" hidden="1" customHeight="1" x14ac:dyDescent="0.25">
      <c r="A91" s="667" t="s">
        <v>69</v>
      </c>
      <c r="B91" s="667"/>
      <c r="C91" s="685">
        <f>C92+C93+C94</f>
        <v>288.38052454754654</v>
      </c>
      <c r="D91" s="685"/>
      <c r="E91" s="685"/>
      <c r="F91" s="685"/>
      <c r="G91" s="685"/>
      <c r="H91" s="685"/>
      <c r="I91" s="685"/>
      <c r="J91" s="685"/>
      <c r="K91" s="278">
        <f>K92+K93+K94</f>
        <v>0.55115598187010584</v>
      </c>
      <c r="L91" s="686">
        <f>U87/P88</f>
        <v>0</v>
      </c>
      <c r="M91" s="686"/>
      <c r="N91" s="258"/>
      <c r="O91" s="258">
        <f>U87</f>
        <v>0</v>
      </c>
      <c r="P91" s="677">
        <f>T88</f>
        <v>0</v>
      </c>
      <c r="Q91" s="677"/>
      <c r="S91" s="281"/>
    </row>
    <row r="92" spans="1:28" ht="29.25" hidden="1" customHeight="1" x14ac:dyDescent="0.25">
      <c r="A92" s="667" t="s">
        <v>1867</v>
      </c>
      <c r="B92" s="667"/>
      <c r="C92" s="686">
        <f>P92/P88</f>
        <v>288.38052454754654</v>
      </c>
      <c r="D92" s="686"/>
      <c r="E92" s="686"/>
      <c r="F92" s="686"/>
      <c r="G92" s="686"/>
      <c r="H92" s="686"/>
      <c r="I92" s="686"/>
      <c r="J92" s="686"/>
      <c r="K92" s="279">
        <f>O92/P88</f>
        <v>0.55115598187010584</v>
      </c>
      <c r="L92" s="686">
        <f>U87/P88</f>
        <v>0</v>
      </c>
      <c r="M92" s="686"/>
      <c r="N92" s="258" t="s">
        <v>5</v>
      </c>
      <c r="O92" s="156">
        <f>+S87</f>
        <v>260349</v>
      </c>
      <c r="P92" s="687">
        <f>+T87</f>
        <v>136222020</v>
      </c>
      <c r="Q92" s="687"/>
      <c r="S92" s="281"/>
    </row>
    <row r="93" spans="1:28" ht="36.75" hidden="1" customHeight="1" x14ac:dyDescent="0.25">
      <c r="A93" s="667" t="s">
        <v>45</v>
      </c>
      <c r="B93" s="667"/>
      <c r="C93" s="686">
        <f>P93/P88</f>
        <v>0</v>
      </c>
      <c r="D93" s="686"/>
      <c r="E93" s="686"/>
      <c r="F93" s="686"/>
      <c r="G93" s="686"/>
      <c r="H93" s="686"/>
      <c r="I93" s="686"/>
      <c r="J93" s="686"/>
      <c r="K93" s="279">
        <f>O93/P88</f>
        <v>0</v>
      </c>
      <c r="L93" s="686">
        <v>0</v>
      </c>
      <c r="M93" s="686"/>
      <c r="N93" s="258" t="s">
        <v>3</v>
      </c>
      <c r="O93" s="156">
        <f>Y87</f>
        <v>0</v>
      </c>
      <c r="P93" s="687">
        <f>Z87</f>
        <v>0</v>
      </c>
      <c r="Q93" s="687"/>
    </row>
    <row r="94" spans="1:28" ht="33.75" hidden="1" customHeight="1" x14ac:dyDescent="0.25">
      <c r="A94" s="667" t="s">
        <v>65</v>
      </c>
      <c r="B94" s="667"/>
      <c r="C94" s="686">
        <f>P94/P88</f>
        <v>0</v>
      </c>
      <c r="D94" s="686"/>
      <c r="E94" s="686"/>
      <c r="F94" s="686"/>
      <c r="G94" s="686"/>
      <c r="H94" s="686"/>
      <c r="I94" s="686"/>
      <c r="J94" s="686"/>
      <c r="K94" s="279">
        <f>O94/P88</f>
        <v>0</v>
      </c>
      <c r="L94" s="686">
        <v>0</v>
      </c>
      <c r="M94" s="686"/>
      <c r="N94" s="258" t="s">
        <v>36</v>
      </c>
      <c r="O94" s="156">
        <f>W87</f>
        <v>0</v>
      </c>
      <c r="P94" s="687">
        <f>V87</f>
        <v>0</v>
      </c>
      <c r="Q94" s="687"/>
    </row>
    <row r="95" spans="1:28" ht="43.5" hidden="1" customHeight="1" x14ac:dyDescent="0.25">
      <c r="A95" s="667" t="s">
        <v>71</v>
      </c>
      <c r="B95" s="667"/>
      <c r="C95" s="686">
        <f>P95/P88</f>
        <v>0</v>
      </c>
      <c r="D95" s="686"/>
      <c r="E95" s="686"/>
      <c r="F95" s="686"/>
      <c r="G95" s="686"/>
      <c r="H95" s="686"/>
      <c r="I95" s="686"/>
      <c r="J95" s="686"/>
      <c r="K95" s="279">
        <f>O95/P88</f>
        <v>0</v>
      </c>
      <c r="L95" s="686">
        <v>0</v>
      </c>
      <c r="M95" s="686"/>
      <c r="N95" s="258" t="s">
        <v>36</v>
      </c>
      <c r="O95" s="156">
        <f>W87</f>
        <v>0</v>
      </c>
      <c r="P95" s="687">
        <f>V87</f>
        <v>0</v>
      </c>
      <c r="Q95" s="687"/>
    </row>
    <row r="96" spans="1:28" ht="30" customHeight="1" x14ac:dyDescent="0.25">
      <c r="A96" s="667" t="s">
        <v>70</v>
      </c>
      <c r="B96" s="667"/>
      <c r="C96" s="688">
        <v>0</v>
      </c>
      <c r="D96" s="688"/>
      <c r="E96" s="688"/>
      <c r="F96" s="688"/>
      <c r="G96" s="688"/>
      <c r="H96" s="688"/>
      <c r="I96" s="688"/>
      <c r="J96" s="688"/>
      <c r="K96" s="282">
        <v>0</v>
      </c>
      <c r="L96" s="688">
        <f>L92</f>
        <v>0</v>
      </c>
      <c r="M96" s="688"/>
      <c r="N96" s="258"/>
      <c r="O96" s="258"/>
      <c r="P96" s="677"/>
      <c r="Q96" s="677"/>
    </row>
    <row r="97" spans="1:28" ht="95.25" customHeight="1" x14ac:dyDescent="0.25">
      <c r="A97" s="488" t="s">
        <v>9</v>
      </c>
      <c r="B97" s="795" t="s">
        <v>2176</v>
      </c>
      <c r="C97" s="795"/>
      <c r="D97" s="795"/>
      <c r="E97" s="795"/>
      <c r="F97" s="795"/>
      <c r="G97" s="795"/>
      <c r="H97" s="795"/>
      <c r="I97" s="795"/>
      <c r="J97" s="795"/>
      <c r="K97" s="795"/>
      <c r="L97" s="795"/>
      <c r="M97" s="795"/>
      <c r="N97" s="795"/>
      <c r="O97" s="795"/>
      <c r="P97" s="795"/>
      <c r="Q97" s="795"/>
    </row>
    <row r="98" spans="1:28" ht="27.75" customHeight="1" x14ac:dyDescent="0.25">
      <c r="A98" s="488"/>
      <c r="B98" s="489"/>
      <c r="C98" s="488"/>
      <c r="D98" s="489"/>
      <c r="E98" s="490"/>
      <c r="F98" s="489"/>
      <c r="G98" s="489"/>
      <c r="H98" s="489"/>
      <c r="I98" s="489"/>
      <c r="J98" s="489"/>
      <c r="K98" s="489"/>
      <c r="L98" s="489"/>
      <c r="M98" s="489"/>
      <c r="N98" s="488"/>
      <c r="O98" s="488"/>
      <c r="P98" s="489"/>
      <c r="Q98" s="489"/>
    </row>
    <row r="99" spans="1:28" ht="8.25" customHeight="1" x14ac:dyDescent="0.25">
      <c r="A99" s="488"/>
      <c r="B99" s="489"/>
      <c r="C99" s="488"/>
      <c r="D99" s="489"/>
      <c r="E99" s="490"/>
      <c r="F99" s="489"/>
      <c r="G99" s="489"/>
      <c r="H99" s="489"/>
      <c r="I99" s="489"/>
      <c r="J99" s="489"/>
      <c r="K99" s="489"/>
      <c r="L99" s="489"/>
      <c r="M99" s="489"/>
      <c r="N99" s="488"/>
      <c r="O99" s="488"/>
      <c r="P99" s="489"/>
      <c r="Q99" s="489"/>
    </row>
    <row r="100" spans="1:28" ht="38.25" customHeight="1" x14ac:dyDescent="0.25">
      <c r="A100" s="796" t="s">
        <v>2022</v>
      </c>
      <c r="B100" s="796"/>
      <c r="C100" s="678" t="s">
        <v>54</v>
      </c>
      <c r="D100" s="678"/>
      <c r="E100" s="678"/>
      <c r="F100" s="678"/>
      <c r="G100" s="678" t="s">
        <v>54</v>
      </c>
      <c r="H100" s="678"/>
      <c r="I100" s="678"/>
      <c r="J100" s="678"/>
      <c r="K100" s="90" t="s">
        <v>32</v>
      </c>
      <c r="L100" s="90"/>
      <c r="M100" s="678" t="s">
        <v>2180</v>
      </c>
      <c r="N100" s="678"/>
      <c r="O100" s="678"/>
      <c r="P100" s="678"/>
      <c r="Q100" s="678"/>
    </row>
    <row r="101" spans="1:28" ht="138.75" customHeight="1" x14ac:dyDescent="0.25">
      <c r="A101" s="797" t="s">
        <v>2149</v>
      </c>
      <c r="B101" s="797"/>
      <c r="C101" s="798" t="s">
        <v>55</v>
      </c>
      <c r="D101" s="798"/>
      <c r="E101" s="798"/>
      <c r="F101" s="798"/>
      <c r="G101" s="798" t="s">
        <v>1803</v>
      </c>
      <c r="H101" s="798"/>
      <c r="I101" s="798"/>
      <c r="J101" s="798"/>
      <c r="K101" s="678" t="s">
        <v>2175</v>
      </c>
      <c r="L101" s="90"/>
      <c r="M101" s="678" t="s">
        <v>82</v>
      </c>
      <c r="N101" s="678"/>
      <c r="O101" s="678"/>
      <c r="P101" s="678"/>
      <c r="Q101" s="678"/>
    </row>
    <row r="102" spans="1:28" ht="5.25" customHeight="1" x14ac:dyDescent="0.25">
      <c r="A102" s="492"/>
      <c r="B102" s="491"/>
      <c r="C102" s="492"/>
      <c r="D102" s="493"/>
      <c r="E102" s="494"/>
      <c r="F102" s="90"/>
      <c r="G102" s="90"/>
      <c r="H102" s="90"/>
      <c r="I102" s="90"/>
      <c r="J102" s="90"/>
      <c r="K102" s="678"/>
      <c r="L102" s="90"/>
      <c r="M102" s="678"/>
      <c r="N102" s="678"/>
      <c r="O102" s="678"/>
      <c r="P102" s="678"/>
      <c r="Q102" s="678"/>
    </row>
    <row r="103" spans="1:28" s="90" customFormat="1" x14ac:dyDescent="0.25">
      <c r="B103" s="262"/>
      <c r="D103" s="495"/>
      <c r="E103" s="496"/>
      <c r="K103" s="262"/>
      <c r="M103" s="482"/>
      <c r="P103" s="262"/>
      <c r="Q103" s="262"/>
      <c r="S103" s="95"/>
      <c r="T103" s="95"/>
      <c r="U103" s="95"/>
      <c r="V103" s="95"/>
      <c r="W103" s="95"/>
      <c r="X103" s="95"/>
      <c r="Y103" s="95"/>
      <c r="Z103" s="95"/>
      <c r="AA103" s="95"/>
      <c r="AB103" s="95"/>
    </row>
    <row r="104" spans="1:28" s="90" customFormat="1" x14ac:dyDescent="0.25">
      <c r="B104" s="262"/>
      <c r="D104" s="495"/>
      <c r="E104" s="496"/>
      <c r="K104" s="262"/>
      <c r="M104" s="482"/>
      <c r="P104" s="262"/>
      <c r="Q104" s="262"/>
      <c r="S104" s="95"/>
      <c r="T104" s="95"/>
      <c r="U104" s="95"/>
      <c r="V104" s="95"/>
      <c r="W104" s="95"/>
      <c r="X104" s="95"/>
      <c r="Y104" s="95"/>
      <c r="Z104" s="95"/>
      <c r="AA104" s="95"/>
      <c r="AB104" s="95"/>
    </row>
    <row r="111" spans="1:28" s="118" customFormat="1" ht="34.5" hidden="1" customHeight="1" x14ac:dyDescent="0.25">
      <c r="A111" s="105">
        <v>11</v>
      </c>
      <c r="B111" s="433" t="s">
        <v>1704</v>
      </c>
      <c r="C111" s="434" t="s">
        <v>1</v>
      </c>
      <c r="D111" s="435">
        <v>3</v>
      </c>
      <c r="E111" s="436"/>
      <c r="F111" s="437">
        <v>0.45833333333333298</v>
      </c>
      <c r="G111" s="438">
        <v>18</v>
      </c>
      <c r="H111" s="437">
        <v>0.70833333333333304</v>
      </c>
      <c r="I111" s="438">
        <f>+G111</f>
        <v>18</v>
      </c>
      <c r="J111" s="437"/>
      <c r="K111" s="439" t="s">
        <v>1688</v>
      </c>
      <c r="L111" s="437"/>
      <c r="M111" s="439" t="s">
        <v>1710</v>
      </c>
      <c r="N111" s="440">
        <f>VALUE(DAY(I111)*24*60+VALUE(HOUR(H111)*60+MINUTE(H111)))-SUM(VALUE(DAY(G111)*24*60+VALUE(HOUR(F111)*60+MINUTE(F111))))</f>
        <v>360</v>
      </c>
      <c r="O111" s="105">
        <v>3885</v>
      </c>
      <c r="P111" s="438">
        <f>O111*N111</f>
        <v>1398600</v>
      </c>
      <c r="Q111" s="105">
        <v>2</v>
      </c>
      <c r="R111" s="113"/>
      <c r="S111" s="114">
        <f t="shared" ref="S111:T115" si="17">O111</f>
        <v>3885</v>
      </c>
      <c r="T111" s="114">
        <f t="shared" si="17"/>
        <v>1398600</v>
      </c>
      <c r="U111" s="115"/>
      <c r="V111" s="115"/>
      <c r="W111" s="115"/>
      <c r="X111" s="115"/>
      <c r="Y111" s="116"/>
      <c r="Z111" s="117"/>
      <c r="AA111" s="117"/>
    </row>
    <row r="112" spans="1:28" s="118" customFormat="1" ht="29.25" hidden="1" customHeight="1" x14ac:dyDescent="0.25">
      <c r="A112" s="105">
        <v>12</v>
      </c>
      <c r="B112" s="433" t="s">
        <v>1705</v>
      </c>
      <c r="C112" s="434" t="s">
        <v>58</v>
      </c>
      <c r="D112" s="435">
        <v>2</v>
      </c>
      <c r="E112" s="436"/>
      <c r="F112" s="437">
        <v>0.45833333333333298</v>
      </c>
      <c r="G112" s="438">
        <v>18</v>
      </c>
      <c r="H112" s="437">
        <v>0.70833333333333304</v>
      </c>
      <c r="I112" s="438">
        <f>+G112</f>
        <v>18</v>
      </c>
      <c r="J112" s="437"/>
      <c r="K112" s="439" t="s">
        <v>1688</v>
      </c>
      <c r="L112" s="437"/>
      <c r="M112" s="439" t="s">
        <v>1711</v>
      </c>
      <c r="N112" s="440">
        <f>VALUE(DAY(I112)*24*60+VALUE(HOUR(H112)*60+MINUTE(H112)))-SUM(VALUE(DAY(G112)*24*60+VALUE(HOUR(F112)*60+MINUTE(F112))))</f>
        <v>360</v>
      </c>
      <c r="O112" s="105">
        <v>3284</v>
      </c>
      <c r="P112" s="438">
        <f>O112*N112</f>
        <v>1182240</v>
      </c>
      <c r="Q112" s="105">
        <v>2</v>
      </c>
      <c r="R112" s="113"/>
      <c r="S112" s="114">
        <f t="shared" si="17"/>
        <v>3284</v>
      </c>
      <c r="T112" s="114">
        <f t="shared" si="17"/>
        <v>1182240</v>
      </c>
      <c r="U112" s="115"/>
      <c r="V112" s="115"/>
      <c r="W112" s="115"/>
      <c r="X112" s="115"/>
      <c r="Y112" s="116"/>
      <c r="Z112" s="117"/>
      <c r="AA112" s="117"/>
    </row>
    <row r="113" spans="1:27" s="118" customFormat="1" ht="29.25" hidden="1" customHeight="1" x14ac:dyDescent="0.25">
      <c r="A113" s="105">
        <v>13</v>
      </c>
      <c r="B113" s="433" t="s">
        <v>1706</v>
      </c>
      <c r="C113" s="434" t="s">
        <v>1</v>
      </c>
      <c r="D113" s="435">
        <v>2</v>
      </c>
      <c r="E113" s="436"/>
      <c r="F113" s="437">
        <v>0.45833333333333298</v>
      </c>
      <c r="G113" s="438">
        <v>18</v>
      </c>
      <c r="H113" s="437">
        <v>0.70833333333333304</v>
      </c>
      <c r="I113" s="438">
        <f>+G113</f>
        <v>18</v>
      </c>
      <c r="J113" s="437"/>
      <c r="K113" s="439" t="s">
        <v>1688</v>
      </c>
      <c r="L113" s="437"/>
      <c r="M113" s="439" t="s">
        <v>193</v>
      </c>
      <c r="N113" s="440">
        <f>VALUE(DAY(I113)*24*60+VALUE(HOUR(H113)*60+MINUTE(H113)))-SUM(VALUE(DAY(G113)*24*60+VALUE(HOUR(F113)*60+MINUTE(F113))))</f>
        <v>360</v>
      </c>
      <c r="O113" s="105">
        <v>1325</v>
      </c>
      <c r="P113" s="438">
        <f>O113*N113</f>
        <v>477000</v>
      </c>
      <c r="Q113" s="105">
        <v>2</v>
      </c>
      <c r="R113" s="113"/>
      <c r="S113" s="114">
        <f t="shared" si="17"/>
        <v>1325</v>
      </c>
      <c r="T113" s="114">
        <f t="shared" si="17"/>
        <v>477000</v>
      </c>
      <c r="U113" s="115"/>
      <c r="V113" s="115"/>
      <c r="W113" s="115"/>
      <c r="X113" s="115"/>
      <c r="Y113" s="116"/>
      <c r="Z113" s="117"/>
      <c r="AA113" s="117"/>
    </row>
    <row r="114" spans="1:27" s="118" customFormat="1" ht="29.25" hidden="1" customHeight="1" x14ac:dyDescent="0.25">
      <c r="A114" s="105">
        <v>14</v>
      </c>
      <c r="B114" s="433" t="s">
        <v>1707</v>
      </c>
      <c r="C114" s="434" t="s">
        <v>57</v>
      </c>
      <c r="D114" s="435">
        <v>2</v>
      </c>
      <c r="E114" s="436"/>
      <c r="F114" s="437">
        <v>0.45833333333333298</v>
      </c>
      <c r="G114" s="438">
        <v>18</v>
      </c>
      <c r="H114" s="437">
        <v>0.70833333333333304</v>
      </c>
      <c r="I114" s="438">
        <f>+G114</f>
        <v>18</v>
      </c>
      <c r="J114" s="437"/>
      <c r="K114" s="439" t="s">
        <v>1688</v>
      </c>
      <c r="L114" s="437"/>
      <c r="M114" s="439" t="s">
        <v>1712</v>
      </c>
      <c r="N114" s="440">
        <f>VALUE(DAY(I114)*24*60+VALUE(HOUR(H114)*60+MINUTE(H114)))-SUM(VALUE(DAY(G114)*24*60+VALUE(HOUR(F114)*60+MINUTE(F114))))</f>
        <v>360</v>
      </c>
      <c r="O114" s="105">
        <v>1593</v>
      </c>
      <c r="P114" s="438">
        <f>O114*N114</f>
        <v>573480</v>
      </c>
      <c r="Q114" s="105">
        <v>2</v>
      </c>
      <c r="R114" s="113"/>
      <c r="S114" s="114">
        <f t="shared" si="17"/>
        <v>1593</v>
      </c>
      <c r="T114" s="114">
        <f t="shared" si="17"/>
        <v>573480</v>
      </c>
      <c r="U114" s="115"/>
      <c r="V114" s="115"/>
      <c r="W114" s="115"/>
      <c r="X114" s="115"/>
      <c r="Y114" s="116"/>
      <c r="Z114" s="117"/>
      <c r="AA114" s="117"/>
    </row>
    <row r="115" spans="1:27" ht="45" hidden="1" customHeight="1" x14ac:dyDescent="0.25">
      <c r="A115" s="89">
        <v>23</v>
      </c>
      <c r="B115" s="14" t="s">
        <v>1863</v>
      </c>
      <c r="C115" s="171" t="s">
        <v>60</v>
      </c>
      <c r="D115" s="188">
        <v>2</v>
      </c>
      <c r="E115" s="424"/>
      <c r="F115" s="102">
        <v>0.47916666666666702</v>
      </c>
      <c r="G115" s="156">
        <v>22</v>
      </c>
      <c r="H115" s="102">
        <v>0.70833333333333304</v>
      </c>
      <c r="I115" s="156">
        <f t="shared" ref="I115" si="18">+G115</f>
        <v>22</v>
      </c>
      <c r="J115" s="102"/>
      <c r="K115" s="172" t="s">
        <v>1864</v>
      </c>
      <c r="L115" s="102"/>
      <c r="M115" s="172" t="s">
        <v>296</v>
      </c>
      <c r="N115" s="126">
        <f t="shared" ref="N115" si="19">VALUE(DAY(I115)*24*60+VALUE(HOUR(H115)*60+MINUTE(H115)))-SUM(VALUE(DAY(G115)*24*60+VALUE(HOUR(F115)*60+MINUTE(F115))))</f>
        <v>330</v>
      </c>
      <c r="O115" s="89">
        <v>1516</v>
      </c>
      <c r="P115" s="156">
        <f t="shared" ref="P115" si="20">O115*N115</f>
        <v>500280</v>
      </c>
      <c r="Q115" s="89">
        <v>2</v>
      </c>
      <c r="S115" s="91">
        <f t="shared" si="17"/>
        <v>1516</v>
      </c>
      <c r="T115" s="91">
        <f t="shared" si="17"/>
        <v>500280</v>
      </c>
      <c r="U115" s="92"/>
      <c r="V115" s="92"/>
      <c r="W115" s="92"/>
      <c r="X115" s="92"/>
      <c r="Y115" s="93"/>
      <c r="Z115" s="94"/>
      <c r="AA115" s="94"/>
    </row>
  </sheetData>
  <protectedRanges>
    <protectedRange sqref="L26:L27" name="Range1_6_2_1_1_1_1_1_1"/>
    <protectedRange sqref="M111:M114" name="Range1_6_2_2_1_1_3_1_1_1_1"/>
    <protectedRange sqref="M115 M66 M86" name="Range1_6_2_2_1_1_3_1_1_1_1_1"/>
  </protectedRanges>
  <mergeCells count="88">
    <mergeCell ref="A12:A13"/>
    <mergeCell ref="B12:B13"/>
    <mergeCell ref="L1:Q1"/>
    <mergeCell ref="A2:F2"/>
    <mergeCell ref="G2:Q2"/>
    <mergeCell ref="B3:P3"/>
    <mergeCell ref="B4:Q4"/>
    <mergeCell ref="B5:Q5"/>
    <mergeCell ref="B6:Q6"/>
    <mergeCell ref="B7:F7"/>
    <mergeCell ref="B8:F8"/>
    <mergeCell ref="A10:A11"/>
    <mergeCell ref="B10:B11"/>
    <mergeCell ref="A14:A15"/>
    <mergeCell ref="B14:B15"/>
    <mergeCell ref="B16:F16"/>
    <mergeCell ref="B17:F17"/>
    <mergeCell ref="A18:A20"/>
    <mergeCell ref="B18:B20"/>
    <mergeCell ref="C18:C20"/>
    <mergeCell ref="D18:D20"/>
    <mergeCell ref="F18:I18"/>
    <mergeCell ref="V19:W19"/>
    <mergeCell ref="X19:Y19"/>
    <mergeCell ref="J18:J20"/>
    <mergeCell ref="K18:L19"/>
    <mergeCell ref="M18:M20"/>
    <mergeCell ref="N18:N20"/>
    <mergeCell ref="O18:O20"/>
    <mergeCell ref="P18:P20"/>
    <mergeCell ref="B87:Q87"/>
    <mergeCell ref="Q18:Q20"/>
    <mergeCell ref="R18:R20"/>
    <mergeCell ref="F19:G19"/>
    <mergeCell ref="H19:I19"/>
    <mergeCell ref="B24:C24"/>
    <mergeCell ref="A25:Q25"/>
    <mergeCell ref="B27:Q27"/>
    <mergeCell ref="A28:Q28"/>
    <mergeCell ref="A67:Q67"/>
    <mergeCell ref="A92:B92"/>
    <mergeCell ref="C92:J92"/>
    <mergeCell ref="L92:M92"/>
    <mergeCell ref="P92:Q92"/>
    <mergeCell ref="A88:B88"/>
    <mergeCell ref="C88:J88"/>
    <mergeCell ref="L88:M88"/>
    <mergeCell ref="N88:O88"/>
    <mergeCell ref="P88:Q88"/>
    <mergeCell ref="A89:B89"/>
    <mergeCell ref="C89:J89"/>
    <mergeCell ref="L89:M89"/>
    <mergeCell ref="N89:O89"/>
    <mergeCell ref="P89:Q89"/>
    <mergeCell ref="A90:B90"/>
    <mergeCell ref="C90:J90"/>
    <mergeCell ref="L90:M90"/>
    <mergeCell ref="P90:Q90"/>
    <mergeCell ref="A91:B91"/>
    <mergeCell ref="C91:J91"/>
    <mergeCell ref="L91:M91"/>
    <mergeCell ref="P91:Q91"/>
    <mergeCell ref="A93:B93"/>
    <mergeCell ref="C93:J93"/>
    <mergeCell ref="L93:M93"/>
    <mergeCell ref="P93:Q93"/>
    <mergeCell ref="A95:B95"/>
    <mergeCell ref="C95:J95"/>
    <mergeCell ref="L95:M95"/>
    <mergeCell ref="P95:Q95"/>
    <mergeCell ref="A94:B94"/>
    <mergeCell ref="C94:J94"/>
    <mergeCell ref="L94:M94"/>
    <mergeCell ref="P94:Q94"/>
    <mergeCell ref="B97:Q97"/>
    <mergeCell ref="A96:B96"/>
    <mergeCell ref="C96:J96"/>
    <mergeCell ref="L96:M96"/>
    <mergeCell ref="P96:Q96"/>
    <mergeCell ref="A100:B100"/>
    <mergeCell ref="C100:F100"/>
    <mergeCell ref="G100:J100"/>
    <mergeCell ref="M100:Q100"/>
    <mergeCell ref="A101:B101"/>
    <mergeCell ref="C101:F101"/>
    <mergeCell ref="G101:J101"/>
    <mergeCell ref="K101:K102"/>
    <mergeCell ref="M101:Q102"/>
  </mergeCells>
  <conditionalFormatting sqref="A26">
    <cfRule type="duplicateValues" dxfId="838" priority="5" stopIfTrue="1"/>
  </conditionalFormatting>
  <conditionalFormatting sqref="A27">
    <cfRule type="duplicateValues" dxfId="837" priority="1" stopIfTrue="1"/>
  </conditionalFormatting>
  <conditionalFormatting sqref="B23">
    <cfRule type="duplicateValues" dxfId="836" priority="10" stopIfTrue="1"/>
  </conditionalFormatting>
  <conditionalFormatting sqref="B26">
    <cfRule type="duplicateValues" dxfId="835" priority="6" stopIfTrue="1"/>
    <cfRule type="duplicateValues" dxfId="834" priority="8" stopIfTrue="1"/>
    <cfRule type="duplicateValues" dxfId="833" priority="9" stopIfTrue="1"/>
  </conditionalFormatting>
  <conditionalFormatting sqref="B27">
    <cfRule type="duplicateValues" dxfId="832" priority="2" stopIfTrue="1"/>
    <cfRule type="duplicateValues" dxfId="831" priority="3" stopIfTrue="1"/>
    <cfRule type="duplicateValues" dxfId="830" priority="4" stopIfTrue="1"/>
  </conditionalFormatting>
  <conditionalFormatting sqref="B92:B100 B102:B104">
    <cfRule type="duplicateValues" dxfId="829" priority="97" stopIfTrue="1"/>
  </conditionalFormatting>
  <conditionalFormatting sqref="B96">
    <cfRule type="duplicateValues" dxfId="828" priority="19" stopIfTrue="1"/>
  </conditionalFormatting>
  <conditionalFormatting sqref="B103:B104 B252">
    <cfRule type="duplicateValues" dxfId="827" priority="96" stopIfTrue="1"/>
  </conditionalFormatting>
  <conditionalFormatting sqref="B156:B158">
    <cfRule type="duplicateValues" dxfId="826" priority="59" stopIfTrue="1"/>
  </conditionalFormatting>
  <conditionalFormatting sqref="B159:B160">
    <cfRule type="duplicateValues" dxfId="825" priority="60" stopIfTrue="1"/>
  </conditionalFormatting>
  <conditionalFormatting sqref="B161:B162">
    <cfRule type="duplicateValues" dxfId="824" priority="58" stopIfTrue="1"/>
  </conditionalFormatting>
  <conditionalFormatting sqref="B163">
    <cfRule type="duplicateValues" dxfId="823" priority="57" stopIfTrue="1"/>
  </conditionalFormatting>
  <conditionalFormatting sqref="B181">
    <cfRule type="duplicateValues" dxfId="822" priority="82" stopIfTrue="1"/>
  </conditionalFormatting>
  <conditionalFormatting sqref="B184:B186">
    <cfRule type="duplicateValues" dxfId="821" priority="22" stopIfTrue="1"/>
  </conditionalFormatting>
  <conditionalFormatting sqref="B187:B188">
    <cfRule type="duplicateValues" dxfId="820" priority="23" stopIfTrue="1"/>
  </conditionalFormatting>
  <conditionalFormatting sqref="B189:B190">
    <cfRule type="duplicateValues" dxfId="819" priority="21" stopIfTrue="1"/>
  </conditionalFormatting>
  <conditionalFormatting sqref="B191">
    <cfRule type="duplicateValues" dxfId="818" priority="20" stopIfTrue="1"/>
  </conditionalFormatting>
  <conditionalFormatting sqref="B205:B222 B227:B284 B287">
    <cfRule type="duplicateValues" dxfId="817" priority="83" stopIfTrue="1"/>
  </conditionalFormatting>
  <conditionalFormatting sqref="B209">
    <cfRule type="duplicateValues" dxfId="816" priority="43" stopIfTrue="1"/>
  </conditionalFormatting>
  <conditionalFormatting sqref="B224">
    <cfRule type="duplicateValues" dxfId="815" priority="15" stopIfTrue="1"/>
    <cfRule type="duplicateValues" dxfId="814" priority="71" stopIfTrue="1"/>
  </conditionalFormatting>
  <conditionalFormatting sqref="B233:B250 B255:B312 B315">
    <cfRule type="duplicateValues" dxfId="813" priority="44" stopIfTrue="1"/>
  </conditionalFormatting>
  <conditionalFormatting sqref="B252">
    <cfRule type="duplicateValues" dxfId="812" priority="11" stopIfTrue="1"/>
  </conditionalFormatting>
  <conditionalFormatting sqref="B265">
    <cfRule type="duplicateValues" dxfId="811" priority="80" stopIfTrue="1"/>
  </conditionalFormatting>
  <conditionalFormatting sqref="B266">
    <cfRule type="duplicateValues" dxfId="810" priority="81" stopIfTrue="1"/>
  </conditionalFormatting>
  <conditionalFormatting sqref="B267">
    <cfRule type="duplicateValues" dxfId="809" priority="79" stopIfTrue="1"/>
  </conditionalFormatting>
  <conditionalFormatting sqref="B268">
    <cfRule type="duplicateValues" dxfId="808" priority="74" stopIfTrue="1"/>
  </conditionalFormatting>
  <conditionalFormatting sqref="B269">
    <cfRule type="duplicateValues" dxfId="807" priority="75" stopIfTrue="1"/>
  </conditionalFormatting>
  <conditionalFormatting sqref="B270">
    <cfRule type="duplicateValues" dxfId="806" priority="73" stopIfTrue="1"/>
  </conditionalFormatting>
  <conditionalFormatting sqref="B271">
    <cfRule type="duplicateValues" dxfId="805" priority="67" stopIfTrue="1"/>
  </conditionalFormatting>
  <conditionalFormatting sqref="B271:B273 B275">
    <cfRule type="duplicateValues" dxfId="804" priority="76" stopIfTrue="1"/>
  </conditionalFormatting>
  <conditionalFormatting sqref="B272">
    <cfRule type="duplicateValues" dxfId="803" priority="66" stopIfTrue="1"/>
  </conditionalFormatting>
  <conditionalFormatting sqref="B273">
    <cfRule type="duplicateValues" dxfId="802" priority="70" stopIfTrue="1"/>
  </conditionalFormatting>
  <conditionalFormatting sqref="B274 B282">
    <cfRule type="duplicateValues" dxfId="801" priority="78" stopIfTrue="1"/>
  </conditionalFormatting>
  <conditionalFormatting sqref="B274">
    <cfRule type="duplicateValues" dxfId="800" priority="62" stopIfTrue="1"/>
  </conditionalFormatting>
  <conditionalFormatting sqref="B274:B276">
    <cfRule type="duplicateValues" dxfId="799" priority="69" stopIfTrue="1"/>
  </conditionalFormatting>
  <conditionalFormatting sqref="B275">
    <cfRule type="duplicateValues" dxfId="798" priority="61" stopIfTrue="1"/>
  </conditionalFormatting>
  <conditionalFormatting sqref="B276">
    <cfRule type="duplicateValues" dxfId="797" priority="72" stopIfTrue="1"/>
  </conditionalFormatting>
  <conditionalFormatting sqref="B277:B278">
    <cfRule type="duplicateValues" dxfId="796" priority="77" stopIfTrue="1"/>
  </conditionalFormatting>
  <conditionalFormatting sqref="B278:B280 B282">
    <cfRule type="duplicateValues" dxfId="795" priority="63" stopIfTrue="1"/>
  </conditionalFormatting>
  <conditionalFormatting sqref="B281 B291">
    <cfRule type="duplicateValues" dxfId="794" priority="65" stopIfTrue="1"/>
  </conditionalFormatting>
  <conditionalFormatting sqref="B282">
    <cfRule type="duplicateValues" dxfId="793" priority="16" stopIfTrue="1"/>
  </conditionalFormatting>
  <conditionalFormatting sqref="B286:B287">
    <cfRule type="duplicateValues" dxfId="792" priority="64" stopIfTrue="1"/>
  </conditionalFormatting>
  <conditionalFormatting sqref="B287">
    <cfRule type="duplicateValues" dxfId="791" priority="17" stopIfTrue="1"/>
  </conditionalFormatting>
  <conditionalFormatting sqref="B288">
    <cfRule type="duplicateValues" dxfId="790" priority="94" stopIfTrue="1"/>
  </conditionalFormatting>
  <conditionalFormatting sqref="B289">
    <cfRule type="duplicateValues" dxfId="789" priority="90" stopIfTrue="1"/>
  </conditionalFormatting>
  <conditionalFormatting sqref="B290">
    <cfRule type="duplicateValues" dxfId="788" priority="89" stopIfTrue="1"/>
  </conditionalFormatting>
  <conditionalFormatting sqref="B291">
    <cfRule type="duplicateValues" dxfId="787" priority="95" stopIfTrue="1"/>
  </conditionalFormatting>
  <conditionalFormatting sqref="B292">
    <cfRule type="duplicateValues" dxfId="786" priority="85" stopIfTrue="1"/>
  </conditionalFormatting>
  <conditionalFormatting sqref="B292:B294">
    <cfRule type="duplicateValues" dxfId="785" priority="93" stopIfTrue="1"/>
  </conditionalFormatting>
  <conditionalFormatting sqref="B293">
    <cfRule type="duplicateValues" dxfId="784" priority="84" stopIfTrue="1"/>
  </conditionalFormatting>
  <conditionalFormatting sqref="B294">
    <cfRule type="duplicateValues" dxfId="783" priority="42" stopIfTrue="1"/>
  </conditionalFormatting>
  <conditionalFormatting sqref="B295">
    <cfRule type="duplicateValues" dxfId="782" priority="41" stopIfTrue="1"/>
  </conditionalFormatting>
  <conditionalFormatting sqref="B296">
    <cfRule type="duplicateValues" dxfId="781" priority="36" stopIfTrue="1"/>
  </conditionalFormatting>
  <conditionalFormatting sqref="B296:B298 B300">
    <cfRule type="duplicateValues" dxfId="780" priority="86" stopIfTrue="1"/>
  </conditionalFormatting>
  <conditionalFormatting sqref="B297">
    <cfRule type="duplicateValues" dxfId="779" priority="37" stopIfTrue="1"/>
  </conditionalFormatting>
  <conditionalFormatting sqref="B298">
    <cfRule type="duplicateValues" dxfId="778" priority="35" stopIfTrue="1"/>
  </conditionalFormatting>
  <conditionalFormatting sqref="B299 B309">
    <cfRule type="duplicateValues" dxfId="777" priority="88" stopIfTrue="1"/>
  </conditionalFormatting>
  <conditionalFormatting sqref="B299">
    <cfRule type="duplicateValues" dxfId="776" priority="30" stopIfTrue="1"/>
  </conditionalFormatting>
  <conditionalFormatting sqref="B299:B301 B303">
    <cfRule type="duplicateValues" dxfId="775" priority="38" stopIfTrue="1"/>
  </conditionalFormatting>
  <conditionalFormatting sqref="B300">
    <cfRule type="duplicateValues" dxfId="774" priority="29" stopIfTrue="1"/>
  </conditionalFormatting>
  <conditionalFormatting sqref="B301">
    <cfRule type="duplicateValues" dxfId="773" priority="33" stopIfTrue="1"/>
  </conditionalFormatting>
  <conditionalFormatting sqref="B302 B310">
    <cfRule type="duplicateValues" dxfId="772" priority="40" stopIfTrue="1"/>
  </conditionalFormatting>
  <conditionalFormatting sqref="B302">
    <cfRule type="duplicateValues" dxfId="771" priority="25" stopIfTrue="1"/>
  </conditionalFormatting>
  <conditionalFormatting sqref="B302:B304">
    <cfRule type="duplicateValues" dxfId="770" priority="32" stopIfTrue="1"/>
  </conditionalFormatting>
  <conditionalFormatting sqref="B303">
    <cfRule type="duplicateValues" dxfId="769" priority="24" stopIfTrue="1"/>
  </conditionalFormatting>
  <conditionalFormatting sqref="B304">
    <cfRule type="duplicateValues" dxfId="768" priority="34" stopIfTrue="1"/>
  </conditionalFormatting>
  <conditionalFormatting sqref="B304:B305">
    <cfRule type="duplicateValues" dxfId="767" priority="87" stopIfTrue="1"/>
  </conditionalFormatting>
  <conditionalFormatting sqref="B305:B306">
    <cfRule type="duplicateValues" dxfId="766" priority="39" stopIfTrue="1"/>
  </conditionalFormatting>
  <conditionalFormatting sqref="B306:B308 B310">
    <cfRule type="duplicateValues" dxfId="765" priority="26" stopIfTrue="1"/>
  </conditionalFormatting>
  <conditionalFormatting sqref="B309 B319">
    <cfRule type="duplicateValues" dxfId="764" priority="28" stopIfTrue="1"/>
  </conditionalFormatting>
  <conditionalFormatting sqref="B309">
    <cfRule type="duplicateValues" dxfId="763" priority="18" stopIfTrue="1"/>
  </conditionalFormatting>
  <conditionalFormatting sqref="B310">
    <cfRule type="duplicateValues" dxfId="762" priority="91" stopIfTrue="1"/>
  </conditionalFormatting>
  <conditionalFormatting sqref="B312">
    <cfRule type="duplicateValues" dxfId="761" priority="68" stopIfTrue="1"/>
  </conditionalFormatting>
  <conditionalFormatting sqref="B314:B315">
    <cfRule type="duplicateValues" dxfId="760" priority="27" stopIfTrue="1"/>
  </conditionalFormatting>
  <conditionalFormatting sqref="B315">
    <cfRule type="duplicateValues" dxfId="759" priority="12" stopIfTrue="1"/>
  </conditionalFormatting>
  <conditionalFormatting sqref="B316">
    <cfRule type="duplicateValues" dxfId="758" priority="55" stopIfTrue="1"/>
  </conditionalFormatting>
  <conditionalFormatting sqref="B317">
    <cfRule type="duplicateValues" dxfId="757" priority="51" stopIfTrue="1"/>
  </conditionalFormatting>
  <conditionalFormatting sqref="B318">
    <cfRule type="duplicateValues" dxfId="756" priority="50" stopIfTrue="1"/>
  </conditionalFormatting>
  <conditionalFormatting sqref="B319">
    <cfRule type="duplicateValues" dxfId="755" priority="56" stopIfTrue="1"/>
  </conditionalFormatting>
  <conditionalFormatting sqref="B320">
    <cfRule type="duplicateValues" dxfId="754" priority="46" stopIfTrue="1"/>
  </conditionalFormatting>
  <conditionalFormatting sqref="B320:B322">
    <cfRule type="duplicateValues" dxfId="753" priority="54" stopIfTrue="1"/>
  </conditionalFormatting>
  <conditionalFormatting sqref="B321">
    <cfRule type="duplicateValues" dxfId="752" priority="45" stopIfTrue="1"/>
  </conditionalFormatting>
  <conditionalFormatting sqref="B324:B326 B328">
    <cfRule type="duplicateValues" dxfId="751" priority="47" stopIfTrue="1"/>
  </conditionalFormatting>
  <conditionalFormatting sqref="B327 B337">
    <cfRule type="duplicateValues" dxfId="750" priority="49" stopIfTrue="1"/>
  </conditionalFormatting>
  <conditionalFormatting sqref="B328">
    <cfRule type="duplicateValues" dxfId="749" priority="13" stopIfTrue="1"/>
  </conditionalFormatting>
  <conditionalFormatting sqref="B330">
    <cfRule type="duplicateValues" dxfId="748" priority="92" stopIfTrue="1"/>
  </conditionalFormatting>
  <conditionalFormatting sqref="B332:B333">
    <cfRule type="duplicateValues" dxfId="747" priority="48" stopIfTrue="1"/>
  </conditionalFormatting>
  <conditionalFormatting sqref="B337">
    <cfRule type="duplicateValues" dxfId="746" priority="14" stopIfTrue="1"/>
  </conditionalFormatting>
  <conditionalFormatting sqref="B338">
    <cfRule type="duplicateValues" dxfId="745" priority="52" stopIfTrue="1"/>
  </conditionalFormatting>
  <conditionalFormatting sqref="B340">
    <cfRule type="duplicateValues" dxfId="744" priority="31" stopIfTrue="1"/>
  </conditionalFormatting>
  <conditionalFormatting sqref="B358">
    <cfRule type="duplicateValues" dxfId="743" priority="53" stopIfTrue="1"/>
  </conditionalFormatting>
  <conditionalFormatting sqref="D26:E26">
    <cfRule type="cellIs" dxfId="742" priority="7" operator="equal">
      <formula>0</formula>
    </cfRule>
  </conditionalFormatting>
  <dataValidations count="2">
    <dataValidation type="list" allowBlank="1" showInputMessage="1" showErrorMessage="1" sqref="J22" xr:uid="{00000000-0002-0000-12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111:J115 J24 J31:J32 J34:J40 J42:J66 J68:J86" xr:uid="{00000000-0002-0000-1200-000001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86" max="16" man="1"/>
  </rowBreaks>
  <colBreaks count="1" manualBreakCount="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116"/>
  <sheetViews>
    <sheetView topLeftCell="A42" zoomScaleNormal="100" zoomScaleSheetLayoutView="85" workbookViewId="0">
      <selection activeCell="C84" sqref="C84"/>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2" t="s">
        <v>217</v>
      </c>
      <c r="B9" s="502" t="s">
        <v>18</v>
      </c>
      <c r="C9" s="502" t="s">
        <v>2154</v>
      </c>
      <c r="D9" s="503" t="s">
        <v>2172</v>
      </c>
      <c r="E9" s="503"/>
      <c r="F9" s="503" t="s">
        <v>2173</v>
      </c>
      <c r="G9" s="503" t="s">
        <v>2174</v>
      </c>
      <c r="H9" s="502" t="s">
        <v>108</v>
      </c>
      <c r="I9" s="498"/>
      <c r="J9" s="499"/>
      <c r="N9" s="99"/>
    </row>
    <row r="10" spans="1:18" ht="27.75" customHeight="1" x14ac:dyDescent="0.25">
      <c r="A10" s="808">
        <v>1</v>
      </c>
      <c r="B10" s="808" t="s">
        <v>2155</v>
      </c>
      <c r="C10" s="504" t="s">
        <v>2156</v>
      </c>
      <c r="D10" s="504" t="s">
        <v>2157</v>
      </c>
      <c r="E10" s="504"/>
      <c r="F10" s="504" t="s">
        <v>2158</v>
      </c>
      <c r="G10" s="504" t="s">
        <v>2167</v>
      </c>
      <c r="H10" s="505"/>
      <c r="I10" s="500"/>
      <c r="J10" s="501"/>
      <c r="N10" s="99"/>
    </row>
    <row r="11" spans="1:18" ht="27.75" customHeight="1" x14ac:dyDescent="0.25">
      <c r="A11" s="808"/>
      <c r="B11" s="808"/>
      <c r="C11" s="504" t="s">
        <v>2159</v>
      </c>
      <c r="D11" s="504" t="s">
        <v>2160</v>
      </c>
      <c r="E11" s="504"/>
      <c r="F11" s="504" t="s">
        <v>2161</v>
      </c>
      <c r="G11" s="504" t="s">
        <v>2168</v>
      </c>
      <c r="H11" s="505"/>
      <c r="I11" s="500"/>
      <c r="J11" s="501"/>
      <c r="N11" s="99"/>
    </row>
    <row r="12" spans="1:18" ht="27.75" customHeight="1" x14ac:dyDescent="0.25">
      <c r="A12" s="808">
        <v>2</v>
      </c>
      <c r="B12" s="808" t="s">
        <v>2162</v>
      </c>
      <c r="C12" s="504" t="s">
        <v>2156</v>
      </c>
      <c r="D12" s="504" t="s">
        <v>2157</v>
      </c>
      <c r="E12" s="504"/>
      <c r="F12" s="504" t="s">
        <v>2158</v>
      </c>
      <c r="G12" s="504" t="s">
        <v>2167</v>
      </c>
      <c r="H12" s="505"/>
      <c r="I12" s="500"/>
      <c r="J12" s="501"/>
      <c r="N12" s="99"/>
    </row>
    <row r="13" spans="1:18" ht="27.75" customHeight="1" x14ac:dyDescent="0.25">
      <c r="A13" s="808"/>
      <c r="B13" s="808"/>
      <c r="C13" s="504" t="s">
        <v>2159</v>
      </c>
      <c r="D13" s="504" t="s">
        <v>2160</v>
      </c>
      <c r="E13" s="504"/>
      <c r="F13" s="504" t="s">
        <v>2161</v>
      </c>
      <c r="G13" s="504" t="s">
        <v>2168</v>
      </c>
      <c r="H13" s="505"/>
      <c r="I13" s="500"/>
      <c r="J13" s="501"/>
      <c r="N13" s="99"/>
    </row>
    <row r="14" spans="1:18" ht="27.75" customHeight="1" x14ac:dyDescent="0.25">
      <c r="A14" s="809">
        <v>3</v>
      </c>
      <c r="B14" s="810" t="s">
        <v>2171</v>
      </c>
      <c r="C14" s="504" t="s">
        <v>2156</v>
      </c>
      <c r="D14" s="504" t="s">
        <v>2163</v>
      </c>
      <c r="E14" s="504"/>
      <c r="F14" s="504" t="s">
        <v>2164</v>
      </c>
      <c r="G14" s="504" t="s">
        <v>2169</v>
      </c>
      <c r="H14" s="505"/>
      <c r="I14" s="500"/>
      <c r="J14" s="501"/>
      <c r="N14" s="99"/>
    </row>
    <row r="15" spans="1:18" ht="27.75" customHeight="1" x14ac:dyDescent="0.25">
      <c r="A15" s="809"/>
      <c r="B15" s="810"/>
      <c r="C15" s="504" t="s">
        <v>2159</v>
      </c>
      <c r="D15" s="504" t="s">
        <v>2165</v>
      </c>
      <c r="E15" s="504"/>
      <c r="F15" s="504" t="s">
        <v>2166</v>
      </c>
      <c r="G15" s="504" t="s">
        <v>2170</v>
      </c>
      <c r="H15" s="505"/>
      <c r="I15" s="500"/>
      <c r="J15" s="501"/>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2221</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63" customHeight="1" x14ac:dyDescent="0.25">
      <c r="A26" s="255">
        <v>1</v>
      </c>
      <c r="B26" s="168" t="s">
        <v>147</v>
      </c>
      <c r="C26" s="89" t="s">
        <v>148</v>
      </c>
      <c r="D26" s="89">
        <v>25</v>
      </c>
      <c r="E26" s="169">
        <v>0.47916666666666669</v>
      </c>
      <c r="F26" s="102">
        <v>0.29166666666666669</v>
      </c>
      <c r="G26" s="156">
        <v>16</v>
      </c>
      <c r="H26" s="102">
        <v>4.1666666666666664E-2</v>
      </c>
      <c r="I26" s="156">
        <v>17</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2222</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72.75" customHeight="1" x14ac:dyDescent="0.25">
      <c r="A29" s="89">
        <v>1</v>
      </c>
      <c r="B29" s="14" t="s">
        <v>2133</v>
      </c>
      <c r="C29" s="20" t="s">
        <v>60</v>
      </c>
      <c r="D29" s="98">
        <v>6.5328859127696992</v>
      </c>
      <c r="E29" s="424"/>
      <c r="F29" s="102">
        <v>0.29166666666666669</v>
      </c>
      <c r="G29" s="156">
        <v>16</v>
      </c>
      <c r="H29" s="102">
        <v>0.5</v>
      </c>
      <c r="I29" s="156">
        <f t="shared" ref="I29:I70" si="1">+G29</f>
        <v>16</v>
      </c>
      <c r="J29" s="451"/>
      <c r="K29" s="172" t="s">
        <v>1872</v>
      </c>
      <c r="L29" s="453"/>
      <c r="M29" s="14" t="s">
        <v>2183</v>
      </c>
      <c r="N29" s="455">
        <f t="shared" ref="N29:N86" si="2">VALUE(DAY(I29)*24*60+VALUE(HOUR(H29)*60+MINUTE(H29)))-SUM(VALUE(DAY(G29)*24*60+VALUE(HOUR(F29)*60+MINUTE(F29))))</f>
        <v>300</v>
      </c>
      <c r="O29" s="193">
        <v>0</v>
      </c>
      <c r="P29" s="454">
        <f t="shared" ref="P29:P86" si="3">O29*N29</f>
        <v>0</v>
      </c>
      <c r="Q29" s="89">
        <v>2</v>
      </c>
      <c r="S29" s="91">
        <f t="shared" ref="S29:T30" si="4">O29</f>
        <v>0</v>
      </c>
      <c r="T29" s="91">
        <f t="shared" si="4"/>
        <v>0</v>
      </c>
      <c r="U29" s="92"/>
      <c r="V29" s="92"/>
      <c r="W29" s="92"/>
      <c r="X29" s="92"/>
      <c r="Y29" s="93"/>
      <c r="Z29" s="94"/>
      <c r="AA29" s="94"/>
    </row>
    <row r="30" spans="1:28" ht="70.5" customHeight="1" x14ac:dyDescent="0.25">
      <c r="A30" s="89">
        <v>2</v>
      </c>
      <c r="B30" s="14" t="s">
        <v>2134</v>
      </c>
      <c r="C30" s="20" t="s">
        <v>60</v>
      </c>
      <c r="D30" s="98">
        <v>1.8213056968727273</v>
      </c>
      <c r="E30" s="424"/>
      <c r="F30" s="102">
        <v>0.29166666666666669</v>
      </c>
      <c r="G30" s="156">
        <v>16</v>
      </c>
      <c r="H30" s="102">
        <v>0.5</v>
      </c>
      <c r="I30" s="156">
        <f t="shared" si="1"/>
        <v>16</v>
      </c>
      <c r="J30" s="451"/>
      <c r="K30" s="172" t="s">
        <v>1872</v>
      </c>
      <c r="L30" s="453"/>
      <c r="M30" s="14" t="s">
        <v>2183</v>
      </c>
      <c r="N30" s="455">
        <f t="shared" si="2"/>
        <v>300</v>
      </c>
      <c r="O30" s="193">
        <v>0</v>
      </c>
      <c r="P30" s="454">
        <f t="shared" si="3"/>
        <v>0</v>
      </c>
      <c r="Q30" s="89">
        <v>2</v>
      </c>
      <c r="S30" s="91">
        <f t="shared" si="4"/>
        <v>0</v>
      </c>
      <c r="T30" s="91">
        <f t="shared" si="4"/>
        <v>0</v>
      </c>
      <c r="U30" s="92"/>
      <c r="V30" s="92"/>
      <c r="W30" s="92"/>
      <c r="X30" s="92"/>
      <c r="Y30" s="93"/>
      <c r="Z30" s="94"/>
      <c r="AA30" s="94"/>
    </row>
    <row r="31" spans="1:28" ht="30" customHeight="1" x14ac:dyDescent="0.25">
      <c r="A31" s="89">
        <v>3</v>
      </c>
      <c r="B31" s="14" t="s">
        <v>1966</v>
      </c>
      <c r="C31" s="20" t="s">
        <v>60</v>
      </c>
      <c r="D31" s="98">
        <v>1.5</v>
      </c>
      <c r="E31" s="424"/>
      <c r="F31" s="102">
        <v>0.29166666666666669</v>
      </c>
      <c r="G31" s="156">
        <v>16</v>
      </c>
      <c r="H31" s="102">
        <v>0.66666666666666663</v>
      </c>
      <c r="I31" s="156">
        <f t="shared" si="1"/>
        <v>16</v>
      </c>
      <c r="J31" s="102"/>
      <c r="K31" s="172" t="s">
        <v>1872</v>
      </c>
      <c r="L31" s="102"/>
      <c r="M31" s="14" t="s">
        <v>2253</v>
      </c>
      <c r="N31" s="126">
        <f t="shared" si="2"/>
        <v>540</v>
      </c>
      <c r="O31" s="89">
        <v>2833</v>
      </c>
      <c r="P31" s="156">
        <f t="shared" si="3"/>
        <v>1529820</v>
      </c>
      <c r="Q31" s="89">
        <v>2</v>
      </c>
      <c r="S31" s="91">
        <f>O31</f>
        <v>2833</v>
      </c>
      <c r="T31" s="91">
        <f>P31</f>
        <v>1529820</v>
      </c>
      <c r="U31" s="92"/>
      <c r="V31" s="92"/>
      <c r="W31" s="92"/>
      <c r="X31" s="92"/>
      <c r="Y31" s="93"/>
      <c r="Z31" s="94"/>
      <c r="AA31" s="94"/>
    </row>
    <row r="32" spans="1:28" ht="30" customHeight="1" x14ac:dyDescent="0.25">
      <c r="A32" s="89">
        <v>4</v>
      </c>
      <c r="B32" s="14" t="s">
        <v>2254</v>
      </c>
      <c r="C32" s="20" t="s">
        <v>60</v>
      </c>
      <c r="D32" s="98">
        <v>1.5</v>
      </c>
      <c r="E32" s="424"/>
      <c r="F32" s="102">
        <v>0.29166666666666669</v>
      </c>
      <c r="G32" s="156">
        <v>16</v>
      </c>
      <c r="H32" s="102">
        <v>0.66666666666666663</v>
      </c>
      <c r="I32" s="156">
        <f t="shared" si="1"/>
        <v>16</v>
      </c>
      <c r="J32" s="102"/>
      <c r="K32" s="172" t="s">
        <v>1872</v>
      </c>
      <c r="L32" s="102"/>
      <c r="M32" s="14" t="s">
        <v>2255</v>
      </c>
      <c r="N32" s="126">
        <f t="shared" si="2"/>
        <v>540</v>
      </c>
      <c r="O32" s="89">
        <v>2156</v>
      </c>
      <c r="P32" s="156">
        <f t="shared" si="3"/>
        <v>1164240</v>
      </c>
      <c r="Q32" s="89">
        <v>2</v>
      </c>
      <c r="S32" s="91">
        <f>O32</f>
        <v>2156</v>
      </c>
      <c r="T32" s="91">
        <f>P32</f>
        <v>1164240</v>
      </c>
      <c r="U32" s="92"/>
      <c r="V32" s="92"/>
      <c r="W32" s="92"/>
      <c r="X32" s="92"/>
      <c r="Y32" s="93"/>
      <c r="Z32" s="94"/>
      <c r="AA32" s="94"/>
    </row>
    <row r="33" spans="1:27" ht="70.5" customHeight="1" x14ac:dyDescent="0.25">
      <c r="A33" s="89">
        <v>5</v>
      </c>
      <c r="B33" s="14" t="s">
        <v>2188</v>
      </c>
      <c r="C33" s="20" t="s">
        <v>60</v>
      </c>
      <c r="D33" s="98">
        <v>3</v>
      </c>
      <c r="E33" s="424"/>
      <c r="F33" s="102">
        <v>0.29166666666666669</v>
      </c>
      <c r="G33" s="156">
        <v>16</v>
      </c>
      <c r="H33" s="102">
        <v>0.5</v>
      </c>
      <c r="I33" s="156">
        <f t="shared" si="1"/>
        <v>16</v>
      </c>
      <c r="J33" s="451"/>
      <c r="K33" s="172" t="s">
        <v>1872</v>
      </c>
      <c r="L33" s="453"/>
      <c r="M33" s="14" t="s">
        <v>2183</v>
      </c>
      <c r="N33" s="455">
        <f t="shared" si="2"/>
        <v>300</v>
      </c>
      <c r="O33" s="193">
        <v>0</v>
      </c>
      <c r="P33" s="454">
        <f t="shared" si="3"/>
        <v>0</v>
      </c>
      <c r="Q33" s="89">
        <v>2</v>
      </c>
      <c r="S33" s="91">
        <f t="shared" ref="S33:T48" si="5">O33</f>
        <v>0</v>
      </c>
      <c r="T33" s="91">
        <f t="shared" si="5"/>
        <v>0</v>
      </c>
      <c r="U33" s="92"/>
      <c r="V33" s="92"/>
      <c r="W33" s="92"/>
      <c r="X33" s="92"/>
      <c r="Y33" s="93"/>
      <c r="Z33" s="94"/>
      <c r="AA33" s="94"/>
    </row>
    <row r="34" spans="1:27" ht="30" customHeight="1" x14ac:dyDescent="0.25">
      <c r="A34" s="89">
        <v>6</v>
      </c>
      <c r="B34" s="14" t="s">
        <v>2151</v>
      </c>
      <c r="C34" s="20" t="s">
        <v>2150</v>
      </c>
      <c r="D34" s="98">
        <v>2.5</v>
      </c>
      <c r="E34" s="424"/>
      <c r="F34" s="102">
        <v>0.41666666666666669</v>
      </c>
      <c r="G34" s="156">
        <v>16</v>
      </c>
      <c r="H34" s="102">
        <v>0.66666666666666663</v>
      </c>
      <c r="I34" s="156">
        <f t="shared" si="1"/>
        <v>16</v>
      </c>
      <c r="J34" s="102"/>
      <c r="K34" s="172" t="s">
        <v>1872</v>
      </c>
      <c r="L34" s="102"/>
      <c r="M34" s="14" t="s">
        <v>2252</v>
      </c>
      <c r="N34" s="126">
        <f t="shared" si="2"/>
        <v>360</v>
      </c>
      <c r="O34" s="89">
        <v>3108</v>
      </c>
      <c r="P34" s="156">
        <f t="shared" si="3"/>
        <v>1118880</v>
      </c>
      <c r="Q34" s="89">
        <v>2</v>
      </c>
      <c r="S34" s="91">
        <f t="shared" si="5"/>
        <v>3108</v>
      </c>
      <c r="T34" s="91">
        <f t="shared" si="5"/>
        <v>1118880</v>
      </c>
      <c r="U34" s="92"/>
      <c r="V34" s="92"/>
      <c r="W34" s="92"/>
      <c r="X34" s="92"/>
      <c r="Y34" s="93"/>
      <c r="Z34" s="94"/>
      <c r="AA34" s="94"/>
    </row>
    <row r="35" spans="1:27" ht="30" customHeight="1" x14ac:dyDescent="0.25">
      <c r="A35" s="89">
        <v>7</v>
      </c>
      <c r="B35" s="14" t="s">
        <v>2250</v>
      </c>
      <c r="C35" s="20" t="s">
        <v>2077</v>
      </c>
      <c r="D35" s="98">
        <v>9.9029577024888908</v>
      </c>
      <c r="E35" s="424"/>
      <c r="F35" s="102">
        <v>0.3125</v>
      </c>
      <c r="G35" s="156">
        <v>16</v>
      </c>
      <c r="H35" s="102">
        <v>0.66666666666666663</v>
      </c>
      <c r="I35" s="156">
        <f t="shared" si="1"/>
        <v>16</v>
      </c>
      <c r="J35" s="102"/>
      <c r="K35" s="172" t="s">
        <v>1872</v>
      </c>
      <c r="L35" s="102"/>
      <c r="M35" s="14" t="s">
        <v>2065</v>
      </c>
      <c r="N35" s="126">
        <f t="shared" si="2"/>
        <v>510</v>
      </c>
      <c r="O35" s="89">
        <v>14912</v>
      </c>
      <c r="P35" s="156">
        <f t="shared" si="3"/>
        <v>7605120</v>
      </c>
      <c r="Q35" s="89">
        <v>2</v>
      </c>
      <c r="S35" s="91">
        <f t="shared" si="5"/>
        <v>14912</v>
      </c>
      <c r="T35" s="91">
        <f t="shared" si="5"/>
        <v>7605120</v>
      </c>
      <c r="U35" s="92"/>
      <c r="V35" s="92"/>
      <c r="W35" s="92"/>
      <c r="X35" s="92"/>
      <c r="Y35" s="93"/>
      <c r="Z35" s="94"/>
      <c r="AA35" s="94"/>
    </row>
    <row r="36" spans="1:27" ht="30" customHeight="1" x14ac:dyDescent="0.25">
      <c r="A36" s="89">
        <v>8</v>
      </c>
      <c r="B36" s="14" t="s">
        <v>2251</v>
      </c>
      <c r="C36" s="20" t="s">
        <v>60</v>
      </c>
      <c r="D36" s="98">
        <v>0.89296001484444432</v>
      </c>
      <c r="E36" s="424"/>
      <c r="F36" s="102">
        <v>0.3125</v>
      </c>
      <c r="G36" s="156">
        <v>16</v>
      </c>
      <c r="H36" s="102">
        <v>0.66666666666666663</v>
      </c>
      <c r="I36" s="156">
        <f t="shared" si="1"/>
        <v>16</v>
      </c>
      <c r="J36" s="102"/>
      <c r="K36" s="172" t="s">
        <v>1872</v>
      </c>
      <c r="L36" s="102"/>
      <c r="M36" s="14" t="s">
        <v>2066</v>
      </c>
      <c r="N36" s="126">
        <f t="shared" si="2"/>
        <v>510</v>
      </c>
      <c r="O36" s="89">
        <v>1505</v>
      </c>
      <c r="P36" s="156">
        <f t="shared" si="3"/>
        <v>767550</v>
      </c>
      <c r="Q36" s="89">
        <v>2</v>
      </c>
      <c r="S36" s="91">
        <f t="shared" si="5"/>
        <v>1505</v>
      </c>
      <c r="T36" s="91">
        <f t="shared" si="5"/>
        <v>767550</v>
      </c>
      <c r="U36" s="92"/>
      <c r="V36" s="92"/>
      <c r="W36" s="92"/>
      <c r="X36" s="92"/>
      <c r="Y36" s="93"/>
      <c r="Z36" s="94"/>
      <c r="AA36" s="94"/>
    </row>
    <row r="37" spans="1:27" ht="30" customHeight="1" x14ac:dyDescent="0.25">
      <c r="A37" s="89">
        <v>9</v>
      </c>
      <c r="B37" s="14" t="s">
        <v>2256</v>
      </c>
      <c r="C37" s="20" t="s">
        <v>2077</v>
      </c>
      <c r="D37" s="98">
        <v>3.4991000102222212</v>
      </c>
      <c r="E37" s="424"/>
      <c r="F37" s="102">
        <v>0.3125</v>
      </c>
      <c r="G37" s="156">
        <v>16</v>
      </c>
      <c r="H37" s="102">
        <v>0.66666666666666663</v>
      </c>
      <c r="I37" s="156">
        <f t="shared" si="1"/>
        <v>16</v>
      </c>
      <c r="J37" s="102"/>
      <c r="K37" s="172" t="s">
        <v>1872</v>
      </c>
      <c r="L37" s="102"/>
      <c r="M37" s="14" t="s">
        <v>2067</v>
      </c>
      <c r="N37" s="126">
        <f t="shared" si="2"/>
        <v>510</v>
      </c>
      <c r="O37" s="89">
        <v>4197</v>
      </c>
      <c r="P37" s="156">
        <f t="shared" si="3"/>
        <v>2140470</v>
      </c>
      <c r="Q37" s="89">
        <v>2</v>
      </c>
      <c r="S37" s="91">
        <f t="shared" si="5"/>
        <v>4197</v>
      </c>
      <c r="T37" s="91">
        <f t="shared" si="5"/>
        <v>2140470</v>
      </c>
      <c r="U37" s="92"/>
      <c r="V37" s="92"/>
      <c r="W37" s="92"/>
      <c r="X37" s="92"/>
      <c r="Y37" s="93"/>
      <c r="Z37" s="94"/>
      <c r="AA37" s="94"/>
    </row>
    <row r="38" spans="1:27" ht="60" x14ac:dyDescent="0.25">
      <c r="A38" s="89">
        <v>10</v>
      </c>
      <c r="B38" s="425" t="s">
        <v>2243</v>
      </c>
      <c r="C38" s="20" t="s">
        <v>2077</v>
      </c>
      <c r="D38" s="98">
        <v>2.5</v>
      </c>
      <c r="E38" s="424"/>
      <c r="F38" s="102">
        <v>0.3125</v>
      </c>
      <c r="G38" s="156">
        <v>16</v>
      </c>
      <c r="H38" s="102">
        <v>0.66666666666666663</v>
      </c>
      <c r="I38" s="156">
        <f t="shared" si="1"/>
        <v>16</v>
      </c>
      <c r="J38" s="102"/>
      <c r="K38" s="172" t="s">
        <v>1872</v>
      </c>
      <c r="L38" s="102"/>
      <c r="M38" s="425" t="s">
        <v>2186</v>
      </c>
      <c r="N38" s="126">
        <f t="shared" si="2"/>
        <v>510</v>
      </c>
      <c r="O38" s="89">
        <v>1781</v>
      </c>
      <c r="P38" s="156">
        <f t="shared" si="3"/>
        <v>908310</v>
      </c>
      <c r="Q38" s="89">
        <v>2</v>
      </c>
      <c r="R38" s="507"/>
      <c r="S38" s="91">
        <f t="shared" si="5"/>
        <v>1781</v>
      </c>
      <c r="T38" s="91">
        <f t="shared" si="5"/>
        <v>908310</v>
      </c>
      <c r="U38" s="92"/>
      <c r="V38" s="92"/>
      <c r="W38" s="92"/>
      <c r="X38" s="92"/>
      <c r="Y38" s="93"/>
      <c r="Z38" s="94"/>
      <c r="AA38" s="94"/>
    </row>
    <row r="39" spans="1:27" ht="30" x14ac:dyDescent="0.25">
      <c r="A39" s="89">
        <v>11</v>
      </c>
      <c r="B39" s="425" t="s">
        <v>2184</v>
      </c>
      <c r="C39" s="20" t="s">
        <v>60</v>
      </c>
      <c r="D39" s="98">
        <v>3</v>
      </c>
      <c r="E39" s="424"/>
      <c r="F39" s="102">
        <v>0.3125</v>
      </c>
      <c r="G39" s="156">
        <v>16</v>
      </c>
      <c r="H39" s="102">
        <v>0.99930555555555556</v>
      </c>
      <c r="I39" s="156">
        <f t="shared" si="1"/>
        <v>16</v>
      </c>
      <c r="J39" s="102"/>
      <c r="K39" s="172" t="s">
        <v>1872</v>
      </c>
      <c r="L39" s="102"/>
      <c r="M39" s="14"/>
      <c r="N39" s="126">
        <f t="shared" si="2"/>
        <v>989</v>
      </c>
      <c r="O39" s="89">
        <v>1</v>
      </c>
      <c r="P39" s="156">
        <f t="shared" si="3"/>
        <v>989</v>
      </c>
      <c r="Q39" s="89">
        <v>2</v>
      </c>
      <c r="S39" s="91">
        <f t="shared" si="5"/>
        <v>1</v>
      </c>
      <c r="T39" s="91">
        <f t="shared" si="5"/>
        <v>989</v>
      </c>
      <c r="U39" s="92"/>
      <c r="V39" s="92"/>
      <c r="W39" s="92"/>
      <c r="X39" s="92"/>
      <c r="Y39" s="93"/>
      <c r="Z39" s="94"/>
      <c r="AA39" s="94"/>
    </row>
    <row r="40" spans="1:27" ht="30" x14ac:dyDescent="0.25">
      <c r="A40" s="89">
        <v>12</v>
      </c>
      <c r="B40" s="425" t="s">
        <v>2185</v>
      </c>
      <c r="C40" s="20" t="s">
        <v>60</v>
      </c>
      <c r="D40" s="98">
        <v>1.5</v>
      </c>
      <c r="E40" s="424"/>
      <c r="F40" s="102">
        <v>0.3125</v>
      </c>
      <c r="G40" s="156">
        <v>16</v>
      </c>
      <c r="H40" s="102">
        <v>0.99930555555555556</v>
      </c>
      <c r="I40" s="156">
        <f t="shared" si="1"/>
        <v>16</v>
      </c>
      <c r="J40" s="102"/>
      <c r="K40" s="172" t="s">
        <v>1872</v>
      </c>
      <c r="L40" s="102"/>
      <c r="M40" s="14"/>
      <c r="N40" s="126">
        <f t="shared" si="2"/>
        <v>989</v>
      </c>
      <c r="O40" s="89">
        <v>1</v>
      </c>
      <c r="P40" s="156">
        <f t="shared" si="3"/>
        <v>989</v>
      </c>
      <c r="Q40" s="89">
        <v>2</v>
      </c>
      <c r="S40" s="91">
        <f t="shared" si="5"/>
        <v>1</v>
      </c>
      <c r="T40" s="91">
        <f t="shared" si="5"/>
        <v>989</v>
      </c>
      <c r="U40" s="92"/>
      <c r="V40" s="92"/>
      <c r="W40" s="92"/>
      <c r="X40" s="92"/>
      <c r="Y40" s="93"/>
      <c r="Z40" s="94"/>
      <c r="AA40" s="94"/>
    </row>
    <row r="41" spans="1:27" ht="70.5" customHeight="1" x14ac:dyDescent="0.25">
      <c r="A41" s="89">
        <v>13</v>
      </c>
      <c r="B41" s="14" t="s">
        <v>2187</v>
      </c>
      <c r="C41" s="20" t="s">
        <v>60</v>
      </c>
      <c r="D41" s="98">
        <v>2.9</v>
      </c>
      <c r="E41" s="424"/>
      <c r="F41" s="102">
        <v>0.3125</v>
      </c>
      <c r="G41" s="156">
        <v>16</v>
      </c>
      <c r="H41" s="102">
        <v>0.5</v>
      </c>
      <c r="I41" s="156">
        <f t="shared" si="1"/>
        <v>16</v>
      </c>
      <c r="J41" s="451"/>
      <c r="K41" s="172" t="s">
        <v>1872</v>
      </c>
      <c r="L41" s="453"/>
      <c r="M41" s="14" t="s">
        <v>2183</v>
      </c>
      <c r="N41" s="455">
        <f t="shared" si="2"/>
        <v>270</v>
      </c>
      <c r="O41" s="193">
        <v>0</v>
      </c>
      <c r="P41" s="454">
        <f t="shared" si="3"/>
        <v>0</v>
      </c>
      <c r="Q41" s="89">
        <v>2</v>
      </c>
      <c r="S41" s="91">
        <f t="shared" si="5"/>
        <v>0</v>
      </c>
      <c r="T41" s="91">
        <f t="shared" si="5"/>
        <v>0</v>
      </c>
      <c r="U41" s="92"/>
      <c r="V41" s="92"/>
      <c r="W41" s="92"/>
      <c r="X41" s="92"/>
      <c r="Y41" s="93"/>
      <c r="Z41" s="94"/>
      <c r="AA41" s="94"/>
    </row>
    <row r="42" spans="1:27" ht="30" customHeight="1" x14ac:dyDescent="0.25">
      <c r="A42" s="89">
        <v>14</v>
      </c>
      <c r="B42" s="14" t="s">
        <v>2257</v>
      </c>
      <c r="C42" s="20" t="s">
        <v>58</v>
      </c>
      <c r="D42" s="98">
        <v>1.3315789473684214</v>
      </c>
      <c r="E42" s="424"/>
      <c r="F42" s="102">
        <v>0.29166666666666669</v>
      </c>
      <c r="G42" s="156">
        <v>16</v>
      </c>
      <c r="H42" s="102">
        <v>0.66666666666666663</v>
      </c>
      <c r="I42" s="156">
        <f t="shared" si="1"/>
        <v>16</v>
      </c>
      <c r="J42" s="102"/>
      <c r="K42" s="172" t="s">
        <v>1872</v>
      </c>
      <c r="L42" s="102"/>
      <c r="M42" s="14" t="s">
        <v>2114</v>
      </c>
      <c r="N42" s="126">
        <f t="shared" si="2"/>
        <v>540</v>
      </c>
      <c r="O42" s="89">
        <v>2153</v>
      </c>
      <c r="P42" s="156">
        <f t="shared" si="3"/>
        <v>1162620</v>
      </c>
      <c r="Q42" s="89">
        <v>2</v>
      </c>
      <c r="S42" s="91">
        <f t="shared" si="5"/>
        <v>2153</v>
      </c>
      <c r="T42" s="91">
        <f t="shared" si="5"/>
        <v>1162620</v>
      </c>
      <c r="U42" s="92"/>
      <c r="V42" s="92"/>
      <c r="W42" s="92"/>
      <c r="X42" s="92"/>
      <c r="Y42" s="93"/>
      <c r="Z42" s="94"/>
      <c r="AA42" s="94"/>
    </row>
    <row r="43" spans="1:27" ht="30" customHeight="1" x14ac:dyDescent="0.25">
      <c r="A43" s="89">
        <v>15</v>
      </c>
      <c r="B43" s="14" t="s">
        <v>2258</v>
      </c>
      <c r="C43" s="20" t="s">
        <v>2077</v>
      </c>
      <c r="D43" s="98">
        <v>4.4773343782456143</v>
      </c>
      <c r="E43" s="424"/>
      <c r="F43" s="102">
        <v>0.29166666666666669</v>
      </c>
      <c r="G43" s="156">
        <v>16</v>
      </c>
      <c r="H43" s="102">
        <v>0.66666666666666663</v>
      </c>
      <c r="I43" s="156">
        <f t="shared" si="1"/>
        <v>16</v>
      </c>
      <c r="J43" s="102"/>
      <c r="K43" s="172" t="s">
        <v>1872</v>
      </c>
      <c r="L43" s="102"/>
      <c r="M43" s="14" t="s">
        <v>2074</v>
      </c>
      <c r="N43" s="126">
        <f t="shared" si="2"/>
        <v>540</v>
      </c>
      <c r="O43" s="89">
        <v>4566</v>
      </c>
      <c r="P43" s="156">
        <f t="shared" si="3"/>
        <v>2465640</v>
      </c>
      <c r="Q43" s="89">
        <v>2</v>
      </c>
      <c r="S43" s="91">
        <f t="shared" si="5"/>
        <v>4566</v>
      </c>
      <c r="T43" s="91">
        <f t="shared" si="5"/>
        <v>2465640</v>
      </c>
      <c r="U43" s="92"/>
      <c r="V43" s="92"/>
      <c r="W43" s="92"/>
      <c r="X43" s="92"/>
      <c r="Y43" s="93"/>
      <c r="Z43" s="94"/>
      <c r="AA43" s="94"/>
    </row>
    <row r="44" spans="1:27" ht="30" customHeight="1" x14ac:dyDescent="0.25">
      <c r="A44" s="89">
        <v>16</v>
      </c>
      <c r="B44" s="14" t="s">
        <v>2287</v>
      </c>
      <c r="C44" s="20" t="s">
        <v>63</v>
      </c>
      <c r="D44" s="98">
        <v>5.4885164941894748</v>
      </c>
      <c r="E44" s="424"/>
      <c r="F44" s="102">
        <v>0.29166666666666669</v>
      </c>
      <c r="G44" s="156">
        <v>16</v>
      </c>
      <c r="H44" s="102">
        <v>0.66666666666666663</v>
      </c>
      <c r="I44" s="156">
        <f t="shared" si="1"/>
        <v>16</v>
      </c>
      <c r="J44" s="102"/>
      <c r="K44" s="172" t="s">
        <v>1872</v>
      </c>
      <c r="L44" s="102"/>
      <c r="M44" s="14" t="s">
        <v>2099</v>
      </c>
      <c r="N44" s="126">
        <f t="shared" si="2"/>
        <v>540</v>
      </c>
      <c r="O44" s="89">
        <v>10169</v>
      </c>
      <c r="P44" s="156">
        <f t="shared" si="3"/>
        <v>5491260</v>
      </c>
      <c r="Q44" s="89">
        <v>2</v>
      </c>
      <c r="S44" s="91">
        <f t="shared" si="5"/>
        <v>10169</v>
      </c>
      <c r="T44" s="91">
        <f t="shared" si="5"/>
        <v>5491260</v>
      </c>
      <c r="U44" s="92"/>
      <c r="V44" s="92"/>
      <c r="W44" s="92"/>
      <c r="X44" s="92"/>
      <c r="Y44" s="93"/>
      <c r="Z44" s="94"/>
      <c r="AA44" s="94"/>
    </row>
    <row r="45" spans="1:27" ht="30" customHeight="1" x14ac:dyDescent="0.25">
      <c r="A45" s="89">
        <v>17</v>
      </c>
      <c r="B45" s="14" t="s">
        <v>2286</v>
      </c>
      <c r="C45" s="20" t="s">
        <v>57</v>
      </c>
      <c r="D45" s="98">
        <v>5.5950453878596491</v>
      </c>
      <c r="E45" s="424"/>
      <c r="F45" s="102">
        <v>0.29166666666666669</v>
      </c>
      <c r="G45" s="156">
        <v>16</v>
      </c>
      <c r="H45" s="102">
        <v>0.66666666666666663</v>
      </c>
      <c r="I45" s="156">
        <f t="shared" si="1"/>
        <v>16</v>
      </c>
      <c r="J45" s="102"/>
      <c r="K45" s="172" t="s">
        <v>1872</v>
      </c>
      <c r="L45" s="102"/>
      <c r="M45" s="14" t="s">
        <v>2100</v>
      </c>
      <c r="N45" s="126">
        <f t="shared" si="2"/>
        <v>540</v>
      </c>
      <c r="O45" s="89">
        <v>5433</v>
      </c>
      <c r="P45" s="156">
        <f t="shared" si="3"/>
        <v>2933820</v>
      </c>
      <c r="Q45" s="89">
        <v>2</v>
      </c>
      <c r="S45" s="91">
        <f t="shared" si="5"/>
        <v>5433</v>
      </c>
      <c r="T45" s="91">
        <f t="shared" si="5"/>
        <v>2933820</v>
      </c>
      <c r="U45" s="92"/>
      <c r="V45" s="92"/>
      <c r="W45" s="92"/>
      <c r="X45" s="92"/>
      <c r="Y45" s="93"/>
      <c r="Z45" s="94"/>
      <c r="AA45" s="94"/>
    </row>
    <row r="46" spans="1:27" ht="36.75" customHeight="1" x14ac:dyDescent="0.25">
      <c r="A46" s="89">
        <v>18</v>
      </c>
      <c r="B46" s="14" t="s">
        <v>2288</v>
      </c>
      <c r="C46" s="20" t="s">
        <v>2242</v>
      </c>
      <c r="D46" s="98">
        <v>10.288079058596495</v>
      </c>
      <c r="E46" s="424"/>
      <c r="F46" s="102">
        <v>0.29166666666666669</v>
      </c>
      <c r="G46" s="156">
        <v>16</v>
      </c>
      <c r="H46" s="102">
        <v>0.66666666666666663</v>
      </c>
      <c r="I46" s="156">
        <f t="shared" si="1"/>
        <v>16</v>
      </c>
      <c r="J46" s="102"/>
      <c r="K46" s="172" t="s">
        <v>1872</v>
      </c>
      <c r="L46" s="102"/>
      <c r="M46" s="14" t="s">
        <v>2101</v>
      </c>
      <c r="N46" s="126">
        <f t="shared" si="2"/>
        <v>540</v>
      </c>
      <c r="O46" s="89">
        <v>10447</v>
      </c>
      <c r="P46" s="156">
        <f t="shared" si="3"/>
        <v>5641380</v>
      </c>
      <c r="Q46" s="89">
        <v>2</v>
      </c>
      <c r="S46" s="91">
        <f t="shared" si="5"/>
        <v>10447</v>
      </c>
      <c r="T46" s="91">
        <f t="shared" si="5"/>
        <v>5641380</v>
      </c>
      <c r="U46" s="92"/>
      <c r="V46" s="92"/>
      <c r="W46" s="92"/>
      <c r="X46" s="92"/>
      <c r="Y46" s="93"/>
      <c r="Z46" s="94"/>
      <c r="AA46" s="94"/>
    </row>
    <row r="47" spans="1:27" ht="37.5" customHeight="1" x14ac:dyDescent="0.25">
      <c r="A47" s="89">
        <v>19</v>
      </c>
      <c r="B47" s="14" t="s">
        <v>2289</v>
      </c>
      <c r="C47" s="20" t="s">
        <v>2242</v>
      </c>
      <c r="D47" s="98">
        <v>7.3344238225263148</v>
      </c>
      <c r="E47" s="424"/>
      <c r="F47" s="102">
        <v>0.29166666666666669</v>
      </c>
      <c r="G47" s="156">
        <v>16</v>
      </c>
      <c r="H47" s="102">
        <v>0.66666666666666663</v>
      </c>
      <c r="I47" s="156">
        <f t="shared" si="1"/>
        <v>16</v>
      </c>
      <c r="J47" s="102"/>
      <c r="K47" s="172" t="s">
        <v>1872</v>
      </c>
      <c r="L47" s="102"/>
      <c r="M47" s="14" t="s">
        <v>2103</v>
      </c>
      <c r="N47" s="126">
        <f t="shared" si="2"/>
        <v>540</v>
      </c>
      <c r="O47" s="89">
        <v>9509</v>
      </c>
      <c r="P47" s="156">
        <f t="shared" si="3"/>
        <v>5134860</v>
      </c>
      <c r="Q47" s="89">
        <v>2</v>
      </c>
      <c r="S47" s="91">
        <f t="shared" si="5"/>
        <v>9509</v>
      </c>
      <c r="T47" s="91">
        <f t="shared" si="5"/>
        <v>5134860</v>
      </c>
      <c r="U47" s="92"/>
      <c r="V47" s="92"/>
      <c r="W47" s="92"/>
      <c r="X47" s="92"/>
      <c r="Y47" s="93"/>
      <c r="Z47" s="94"/>
      <c r="AA47" s="94"/>
    </row>
    <row r="48" spans="1:27" ht="30" customHeight="1" x14ac:dyDescent="0.25">
      <c r="A48" s="89">
        <v>20</v>
      </c>
      <c r="B48" s="14" t="s">
        <v>2290</v>
      </c>
      <c r="C48" s="20" t="s">
        <v>57</v>
      </c>
      <c r="D48" s="98">
        <v>2.0838276515368421</v>
      </c>
      <c r="E48" s="424"/>
      <c r="F48" s="102">
        <v>0.29166666666666669</v>
      </c>
      <c r="G48" s="156">
        <v>16</v>
      </c>
      <c r="H48" s="102">
        <v>0.66666666666666663</v>
      </c>
      <c r="I48" s="156">
        <f t="shared" si="1"/>
        <v>16</v>
      </c>
      <c r="J48" s="102"/>
      <c r="K48" s="172" t="s">
        <v>1872</v>
      </c>
      <c r="L48" s="102"/>
      <c r="M48" s="14" t="s">
        <v>2104</v>
      </c>
      <c r="N48" s="126">
        <f t="shared" si="2"/>
        <v>540</v>
      </c>
      <c r="O48" s="89">
        <v>2093</v>
      </c>
      <c r="P48" s="156">
        <f t="shared" si="3"/>
        <v>1130220</v>
      </c>
      <c r="Q48" s="89">
        <v>2</v>
      </c>
      <c r="S48" s="91">
        <f t="shared" si="5"/>
        <v>2093</v>
      </c>
      <c r="T48" s="91">
        <f t="shared" si="5"/>
        <v>1130220</v>
      </c>
      <c r="U48" s="92"/>
      <c r="V48" s="92"/>
      <c r="W48" s="92"/>
      <c r="X48" s="92"/>
      <c r="Y48" s="93"/>
      <c r="Z48" s="94"/>
      <c r="AA48" s="94"/>
    </row>
    <row r="49" spans="1:27" ht="30" customHeight="1" x14ac:dyDescent="0.25">
      <c r="A49" s="89">
        <v>21</v>
      </c>
      <c r="B49" s="14" t="s">
        <v>2292</v>
      </c>
      <c r="C49" s="20" t="s">
        <v>57</v>
      </c>
      <c r="D49" s="98">
        <v>1.9403694063157892</v>
      </c>
      <c r="E49" s="424"/>
      <c r="F49" s="102">
        <v>0.29166666666666669</v>
      </c>
      <c r="G49" s="156">
        <v>16</v>
      </c>
      <c r="H49" s="102">
        <v>0.66666666666666663</v>
      </c>
      <c r="I49" s="156">
        <f t="shared" si="1"/>
        <v>16</v>
      </c>
      <c r="J49" s="102"/>
      <c r="K49" s="172" t="s">
        <v>1872</v>
      </c>
      <c r="L49" s="102"/>
      <c r="M49" s="14" t="s">
        <v>2105</v>
      </c>
      <c r="N49" s="126">
        <f t="shared" si="2"/>
        <v>540</v>
      </c>
      <c r="O49" s="89">
        <v>2784</v>
      </c>
      <c r="P49" s="156">
        <f t="shared" si="3"/>
        <v>1503360</v>
      </c>
      <c r="Q49" s="89">
        <v>2</v>
      </c>
      <c r="S49" s="91">
        <f t="shared" ref="S49:T68" si="6">O49</f>
        <v>2784</v>
      </c>
      <c r="T49" s="91">
        <f t="shared" si="6"/>
        <v>1503360</v>
      </c>
      <c r="U49" s="92"/>
      <c r="V49" s="92"/>
      <c r="W49" s="92"/>
      <c r="X49" s="92"/>
      <c r="Y49" s="93"/>
      <c r="Z49" s="94"/>
      <c r="AA49" s="94"/>
    </row>
    <row r="50" spans="1:27" ht="30" customHeight="1" x14ac:dyDescent="0.25">
      <c r="A50" s="89">
        <v>22</v>
      </c>
      <c r="B50" s="14" t="s">
        <v>2291</v>
      </c>
      <c r="C50" s="20" t="s">
        <v>57</v>
      </c>
      <c r="D50" s="98">
        <v>4.5858010850105257</v>
      </c>
      <c r="E50" s="424"/>
      <c r="F50" s="102">
        <v>0.29166666666666669</v>
      </c>
      <c r="G50" s="156">
        <v>16</v>
      </c>
      <c r="H50" s="102">
        <v>0.66666666666666663</v>
      </c>
      <c r="I50" s="156">
        <f t="shared" si="1"/>
        <v>16</v>
      </c>
      <c r="J50" s="102"/>
      <c r="K50" s="172" t="s">
        <v>1872</v>
      </c>
      <c r="L50" s="102"/>
      <c r="M50" s="14" t="s">
        <v>2106</v>
      </c>
      <c r="N50" s="126">
        <f t="shared" si="2"/>
        <v>540</v>
      </c>
      <c r="O50" s="89">
        <v>4972</v>
      </c>
      <c r="P50" s="156">
        <f t="shared" si="3"/>
        <v>2684880</v>
      </c>
      <c r="Q50" s="89">
        <v>2</v>
      </c>
      <c r="S50" s="91">
        <f t="shared" si="6"/>
        <v>4972</v>
      </c>
      <c r="T50" s="91">
        <f t="shared" si="6"/>
        <v>2684880</v>
      </c>
      <c r="U50" s="92"/>
      <c r="V50" s="92"/>
      <c r="W50" s="92"/>
      <c r="X50" s="92"/>
      <c r="Y50" s="93"/>
      <c r="Z50" s="94"/>
      <c r="AA50" s="94"/>
    </row>
    <row r="51" spans="1:27" ht="30" customHeight="1" x14ac:dyDescent="0.25">
      <c r="A51" s="89">
        <v>23</v>
      </c>
      <c r="B51" s="14" t="s">
        <v>2293</v>
      </c>
      <c r="C51" s="20" t="s">
        <v>2241</v>
      </c>
      <c r="D51" s="98">
        <v>7.7615022530526314</v>
      </c>
      <c r="E51" s="424"/>
      <c r="F51" s="102">
        <v>0.29166666666666669</v>
      </c>
      <c r="G51" s="156">
        <v>16</v>
      </c>
      <c r="H51" s="102">
        <v>0.66666666666666663</v>
      </c>
      <c r="I51" s="156">
        <f t="shared" si="1"/>
        <v>16</v>
      </c>
      <c r="J51" s="102"/>
      <c r="K51" s="172" t="s">
        <v>1872</v>
      </c>
      <c r="L51" s="102"/>
      <c r="M51" s="14" t="s">
        <v>2107</v>
      </c>
      <c r="N51" s="126">
        <f t="shared" si="2"/>
        <v>540</v>
      </c>
      <c r="O51" s="89">
        <v>7992</v>
      </c>
      <c r="P51" s="156">
        <f t="shared" si="3"/>
        <v>4315680</v>
      </c>
      <c r="Q51" s="89">
        <v>2</v>
      </c>
      <c r="S51" s="91">
        <f t="shared" si="6"/>
        <v>7992</v>
      </c>
      <c r="T51" s="91">
        <f t="shared" si="6"/>
        <v>4315680</v>
      </c>
      <c r="U51" s="92"/>
      <c r="V51" s="92"/>
      <c r="W51" s="92"/>
      <c r="X51" s="92"/>
      <c r="Y51" s="93"/>
      <c r="Z51" s="94"/>
      <c r="AA51" s="94"/>
    </row>
    <row r="52" spans="1:27" ht="30" customHeight="1" x14ac:dyDescent="0.25">
      <c r="A52" s="89">
        <v>24</v>
      </c>
      <c r="B52" s="14" t="s">
        <v>2294</v>
      </c>
      <c r="C52" s="20" t="s">
        <v>61</v>
      </c>
      <c r="D52" s="98">
        <v>4.9044589760842099</v>
      </c>
      <c r="E52" s="424"/>
      <c r="F52" s="102">
        <v>0.29166666666666669</v>
      </c>
      <c r="G52" s="156">
        <v>16</v>
      </c>
      <c r="H52" s="102">
        <v>0.66666666666666663</v>
      </c>
      <c r="I52" s="156">
        <f t="shared" si="1"/>
        <v>16</v>
      </c>
      <c r="J52" s="102"/>
      <c r="K52" s="172" t="s">
        <v>1872</v>
      </c>
      <c r="L52" s="102"/>
      <c r="M52" s="14" t="s">
        <v>2108</v>
      </c>
      <c r="N52" s="126">
        <f t="shared" si="2"/>
        <v>540</v>
      </c>
      <c r="O52" s="89">
        <v>8091</v>
      </c>
      <c r="P52" s="156">
        <f t="shared" si="3"/>
        <v>4369140</v>
      </c>
      <c r="Q52" s="89">
        <v>2</v>
      </c>
      <c r="S52" s="91">
        <f t="shared" si="6"/>
        <v>8091</v>
      </c>
      <c r="T52" s="91">
        <f t="shared" si="6"/>
        <v>4369140</v>
      </c>
      <c r="U52" s="92"/>
      <c r="V52" s="92"/>
      <c r="W52" s="92"/>
      <c r="X52" s="92"/>
      <c r="Y52" s="93"/>
      <c r="Z52" s="94"/>
      <c r="AA52" s="94"/>
    </row>
    <row r="53" spans="1:27" ht="30" customHeight="1" x14ac:dyDescent="0.25">
      <c r="A53" s="89">
        <v>25</v>
      </c>
      <c r="B53" s="14" t="s">
        <v>2295</v>
      </c>
      <c r="C53" s="20" t="s">
        <v>61</v>
      </c>
      <c r="D53" s="98">
        <v>0.53438494938947367</v>
      </c>
      <c r="E53" s="424"/>
      <c r="F53" s="102">
        <v>0.29166666666666669</v>
      </c>
      <c r="G53" s="156">
        <v>16</v>
      </c>
      <c r="H53" s="102">
        <v>0.66666666666666663</v>
      </c>
      <c r="I53" s="156">
        <f t="shared" si="1"/>
        <v>16</v>
      </c>
      <c r="J53" s="102"/>
      <c r="K53" s="172" t="s">
        <v>1872</v>
      </c>
      <c r="L53" s="102"/>
      <c r="M53" s="14" t="s">
        <v>2109</v>
      </c>
      <c r="N53" s="126">
        <f t="shared" si="2"/>
        <v>540</v>
      </c>
      <c r="O53" s="89">
        <v>592</v>
      </c>
      <c r="P53" s="156">
        <f t="shared" si="3"/>
        <v>319680</v>
      </c>
      <c r="Q53" s="89">
        <v>2</v>
      </c>
      <c r="S53" s="91">
        <f t="shared" si="6"/>
        <v>592</v>
      </c>
      <c r="T53" s="91">
        <f t="shared" si="6"/>
        <v>319680</v>
      </c>
      <c r="U53" s="92"/>
      <c r="V53" s="92"/>
      <c r="W53" s="92"/>
      <c r="X53" s="92"/>
      <c r="Y53" s="93"/>
      <c r="Z53" s="94"/>
      <c r="AA53" s="94"/>
    </row>
    <row r="54" spans="1:27" ht="30" customHeight="1" x14ac:dyDescent="0.25">
      <c r="A54" s="89">
        <v>26</v>
      </c>
      <c r="B54" s="14" t="s">
        <v>2296</v>
      </c>
      <c r="C54" s="20" t="s">
        <v>63</v>
      </c>
      <c r="D54" s="98">
        <v>1.1009418001403508</v>
      </c>
      <c r="E54" s="424"/>
      <c r="F54" s="102">
        <v>0.29166666666666669</v>
      </c>
      <c r="G54" s="156">
        <v>16</v>
      </c>
      <c r="H54" s="102">
        <v>0.66666666666666663</v>
      </c>
      <c r="I54" s="156">
        <f t="shared" si="1"/>
        <v>16</v>
      </c>
      <c r="J54" s="102"/>
      <c r="K54" s="172" t="s">
        <v>1872</v>
      </c>
      <c r="L54" s="102"/>
      <c r="M54" s="14" t="s">
        <v>2110</v>
      </c>
      <c r="N54" s="126">
        <f t="shared" si="2"/>
        <v>540</v>
      </c>
      <c r="O54" s="89">
        <v>2561</v>
      </c>
      <c r="P54" s="156">
        <f t="shared" si="3"/>
        <v>1382940</v>
      </c>
      <c r="Q54" s="89">
        <v>2</v>
      </c>
      <c r="S54" s="91">
        <f t="shared" si="6"/>
        <v>2561</v>
      </c>
      <c r="T54" s="91">
        <f t="shared" si="6"/>
        <v>1382940</v>
      </c>
      <c r="U54" s="92"/>
      <c r="V54" s="92"/>
      <c r="W54" s="92"/>
      <c r="X54" s="92"/>
      <c r="Y54" s="93"/>
      <c r="Z54" s="94"/>
      <c r="AA54" s="94"/>
    </row>
    <row r="55" spans="1:27" ht="30" customHeight="1" x14ac:dyDescent="0.25">
      <c r="A55" s="89">
        <v>27</v>
      </c>
      <c r="B55" s="14" t="s">
        <v>2297</v>
      </c>
      <c r="C55" s="20" t="s">
        <v>63</v>
      </c>
      <c r="D55" s="98">
        <v>3.190895890652631</v>
      </c>
      <c r="E55" s="424"/>
      <c r="F55" s="102">
        <v>0.29166666666666669</v>
      </c>
      <c r="G55" s="156">
        <v>16</v>
      </c>
      <c r="H55" s="102">
        <v>0.66666666666666663</v>
      </c>
      <c r="I55" s="156">
        <f t="shared" si="1"/>
        <v>16</v>
      </c>
      <c r="J55" s="102"/>
      <c r="K55" s="172" t="s">
        <v>1872</v>
      </c>
      <c r="L55" s="102"/>
      <c r="M55" s="14" t="s">
        <v>2111</v>
      </c>
      <c r="N55" s="126">
        <f t="shared" si="2"/>
        <v>540</v>
      </c>
      <c r="O55" s="89">
        <v>10648</v>
      </c>
      <c r="P55" s="156">
        <f t="shared" si="3"/>
        <v>5749920</v>
      </c>
      <c r="Q55" s="89">
        <v>2</v>
      </c>
      <c r="S55" s="91">
        <f t="shared" si="6"/>
        <v>10648</v>
      </c>
      <c r="T55" s="91">
        <f t="shared" si="6"/>
        <v>5749920</v>
      </c>
      <c r="U55" s="92"/>
      <c r="V55" s="92"/>
      <c r="W55" s="92"/>
      <c r="X55" s="92"/>
      <c r="Y55" s="93"/>
      <c r="Z55" s="94"/>
      <c r="AA55" s="94"/>
    </row>
    <row r="56" spans="1:27" ht="30" customHeight="1" x14ac:dyDescent="0.25">
      <c r="A56" s="89">
        <v>28</v>
      </c>
      <c r="B56" s="14" t="s">
        <v>2298</v>
      </c>
      <c r="C56" s="20" t="s">
        <v>62</v>
      </c>
      <c r="D56" s="98">
        <v>3.9868310826666673</v>
      </c>
      <c r="E56" s="424"/>
      <c r="F56" s="102">
        <v>0.29166666666666669</v>
      </c>
      <c r="G56" s="156">
        <v>16</v>
      </c>
      <c r="H56" s="102">
        <v>0.66666666666666663</v>
      </c>
      <c r="I56" s="156">
        <f t="shared" si="1"/>
        <v>16</v>
      </c>
      <c r="J56" s="102"/>
      <c r="K56" s="172" t="s">
        <v>1872</v>
      </c>
      <c r="L56" s="102"/>
      <c r="M56" s="14" t="s">
        <v>2112</v>
      </c>
      <c r="N56" s="126">
        <f t="shared" si="2"/>
        <v>540</v>
      </c>
      <c r="O56" s="89">
        <v>1159</v>
      </c>
      <c r="P56" s="156">
        <f t="shared" si="3"/>
        <v>625860</v>
      </c>
      <c r="Q56" s="89">
        <v>2</v>
      </c>
      <c r="S56" s="91">
        <f t="shared" si="6"/>
        <v>1159</v>
      </c>
      <c r="T56" s="91">
        <f t="shared" si="6"/>
        <v>625860</v>
      </c>
      <c r="U56" s="92"/>
      <c r="V56" s="92"/>
      <c r="W56" s="92"/>
      <c r="X56" s="92"/>
      <c r="Y56" s="93"/>
      <c r="Z56" s="94"/>
      <c r="AA56" s="94"/>
    </row>
    <row r="57" spans="1:27" ht="30" customHeight="1" x14ac:dyDescent="0.25">
      <c r="A57" s="89">
        <v>29</v>
      </c>
      <c r="B57" s="14" t="s">
        <v>2299</v>
      </c>
      <c r="C57" s="20" t="s">
        <v>62</v>
      </c>
      <c r="D57" s="98">
        <v>0.9855820832982457</v>
      </c>
      <c r="E57" s="424"/>
      <c r="F57" s="102">
        <v>0.29166666666666669</v>
      </c>
      <c r="G57" s="156">
        <v>16</v>
      </c>
      <c r="H57" s="102">
        <v>0.66666666666666663</v>
      </c>
      <c r="I57" s="156">
        <f t="shared" si="1"/>
        <v>16</v>
      </c>
      <c r="J57" s="102"/>
      <c r="K57" s="172" t="s">
        <v>1872</v>
      </c>
      <c r="L57" s="102"/>
      <c r="M57" s="14" t="s">
        <v>2113</v>
      </c>
      <c r="N57" s="126">
        <f t="shared" si="2"/>
        <v>540</v>
      </c>
      <c r="O57" s="89">
        <v>1159</v>
      </c>
      <c r="P57" s="156">
        <f t="shared" si="3"/>
        <v>625860</v>
      </c>
      <c r="Q57" s="89">
        <v>2</v>
      </c>
      <c r="S57" s="91">
        <f t="shared" si="6"/>
        <v>1159</v>
      </c>
      <c r="T57" s="91">
        <f t="shared" si="6"/>
        <v>625860</v>
      </c>
      <c r="U57" s="92"/>
      <c r="V57" s="92"/>
      <c r="W57" s="92"/>
      <c r="X57" s="92"/>
      <c r="Y57" s="93"/>
      <c r="Z57" s="94"/>
      <c r="AA57" s="94"/>
    </row>
    <row r="58" spans="1:27" ht="30" customHeight="1" x14ac:dyDescent="0.25">
      <c r="A58" s="89">
        <v>30</v>
      </c>
      <c r="B58" s="14" t="s">
        <v>2300</v>
      </c>
      <c r="C58" s="20" t="s">
        <v>59</v>
      </c>
      <c r="D58" s="98">
        <v>5.6173231528842109</v>
      </c>
      <c r="E58" s="424"/>
      <c r="F58" s="102">
        <v>0.29166666666666669</v>
      </c>
      <c r="G58" s="156">
        <v>16</v>
      </c>
      <c r="H58" s="102">
        <v>0.66666666666666663</v>
      </c>
      <c r="I58" s="156">
        <f t="shared" si="1"/>
        <v>16</v>
      </c>
      <c r="J58" s="102"/>
      <c r="K58" s="172" t="s">
        <v>1872</v>
      </c>
      <c r="L58" s="102"/>
      <c r="M58" s="14" t="s">
        <v>2121</v>
      </c>
      <c r="N58" s="126">
        <f t="shared" si="2"/>
        <v>540</v>
      </c>
      <c r="O58" s="89">
        <v>7685</v>
      </c>
      <c r="P58" s="156">
        <f t="shared" si="3"/>
        <v>4149900</v>
      </c>
      <c r="Q58" s="89">
        <v>2</v>
      </c>
      <c r="S58" s="91">
        <f t="shared" si="6"/>
        <v>7685</v>
      </c>
      <c r="T58" s="91">
        <f t="shared" si="6"/>
        <v>4149900</v>
      </c>
      <c r="U58" s="92"/>
      <c r="V58" s="92"/>
      <c r="W58" s="92"/>
      <c r="X58" s="92"/>
      <c r="Y58" s="93"/>
      <c r="Z58" s="94"/>
      <c r="AA58" s="94"/>
    </row>
    <row r="59" spans="1:27" ht="30" customHeight="1" x14ac:dyDescent="0.25">
      <c r="A59" s="89">
        <v>31</v>
      </c>
      <c r="B59" s="14" t="s">
        <v>2301</v>
      </c>
      <c r="C59" s="20" t="s">
        <v>59</v>
      </c>
      <c r="D59" s="98">
        <v>0.54128601503157903</v>
      </c>
      <c r="E59" s="424"/>
      <c r="F59" s="102">
        <v>0.29166666666666669</v>
      </c>
      <c r="G59" s="156">
        <v>16</v>
      </c>
      <c r="H59" s="102">
        <v>0.66666666666666663</v>
      </c>
      <c r="I59" s="156">
        <f t="shared" si="1"/>
        <v>16</v>
      </c>
      <c r="J59" s="102"/>
      <c r="K59" s="172" t="s">
        <v>1872</v>
      </c>
      <c r="L59" s="102"/>
      <c r="M59" s="14" t="s">
        <v>2122</v>
      </c>
      <c r="N59" s="126">
        <f t="shared" si="2"/>
        <v>540</v>
      </c>
      <c r="O59" s="89">
        <v>894</v>
      </c>
      <c r="P59" s="156">
        <f t="shared" si="3"/>
        <v>482760</v>
      </c>
      <c r="Q59" s="89">
        <v>2</v>
      </c>
      <c r="S59" s="91">
        <f t="shared" si="6"/>
        <v>894</v>
      </c>
      <c r="T59" s="91">
        <f t="shared" si="6"/>
        <v>482760</v>
      </c>
      <c r="U59" s="92"/>
      <c r="V59" s="92"/>
      <c r="W59" s="92"/>
      <c r="X59" s="92"/>
      <c r="Y59" s="93"/>
      <c r="Z59" s="94"/>
      <c r="AA59" s="94"/>
    </row>
    <row r="60" spans="1:27" ht="30" customHeight="1" x14ac:dyDescent="0.25">
      <c r="A60" s="89">
        <v>32</v>
      </c>
      <c r="B60" s="14" t="s">
        <v>2189</v>
      </c>
      <c r="C60" s="20" t="s">
        <v>1909</v>
      </c>
      <c r="D60" s="98">
        <v>7.245259437333333</v>
      </c>
      <c r="E60" s="424"/>
      <c r="F60" s="102">
        <v>0.3125</v>
      </c>
      <c r="G60" s="156">
        <v>16</v>
      </c>
      <c r="H60" s="102">
        <v>0.66666666666666663</v>
      </c>
      <c r="I60" s="156">
        <f t="shared" si="1"/>
        <v>16</v>
      </c>
      <c r="J60" s="102"/>
      <c r="K60" s="172" t="s">
        <v>1872</v>
      </c>
      <c r="L60" s="102"/>
      <c r="M60" s="425" t="s">
        <v>2190</v>
      </c>
      <c r="N60" s="126">
        <f t="shared" si="2"/>
        <v>510</v>
      </c>
      <c r="O60" s="89">
        <v>3851</v>
      </c>
      <c r="P60" s="156">
        <f t="shared" si="3"/>
        <v>1964010</v>
      </c>
      <c r="Q60" s="89">
        <v>2</v>
      </c>
      <c r="R60" s="507"/>
      <c r="S60" s="91">
        <f t="shared" si="6"/>
        <v>3851</v>
      </c>
      <c r="T60" s="91">
        <f t="shared" si="6"/>
        <v>1964010</v>
      </c>
      <c r="U60" s="92"/>
      <c r="V60" s="92"/>
      <c r="W60" s="92"/>
      <c r="X60" s="92"/>
      <c r="Y60" s="93"/>
      <c r="Z60" s="94"/>
      <c r="AA60" s="94"/>
    </row>
    <row r="61" spans="1:27" ht="30" customHeight="1" x14ac:dyDescent="0.25">
      <c r="A61" s="89">
        <v>33</v>
      </c>
      <c r="B61" s="14" t="s">
        <v>2302</v>
      </c>
      <c r="C61" s="20" t="s">
        <v>60</v>
      </c>
      <c r="D61" s="98">
        <v>3.4624697188</v>
      </c>
      <c r="E61" s="424"/>
      <c r="F61" s="102">
        <v>0.3125</v>
      </c>
      <c r="G61" s="156">
        <v>16</v>
      </c>
      <c r="H61" s="102">
        <v>0.5</v>
      </c>
      <c r="I61" s="156">
        <f t="shared" si="1"/>
        <v>16</v>
      </c>
      <c r="J61" s="102"/>
      <c r="K61" s="172" t="s">
        <v>1872</v>
      </c>
      <c r="L61" s="102"/>
      <c r="M61" s="14" t="s">
        <v>1979</v>
      </c>
      <c r="N61" s="126">
        <f t="shared" si="2"/>
        <v>270</v>
      </c>
      <c r="O61" s="89">
        <v>1057</v>
      </c>
      <c r="P61" s="156">
        <f t="shared" si="3"/>
        <v>285390</v>
      </c>
      <c r="Q61" s="89">
        <v>2</v>
      </c>
      <c r="S61" s="91">
        <f t="shared" si="6"/>
        <v>1057</v>
      </c>
      <c r="T61" s="91">
        <f t="shared" si="6"/>
        <v>285390</v>
      </c>
      <c r="U61" s="92"/>
      <c r="V61" s="92"/>
      <c r="W61" s="92"/>
      <c r="X61" s="92"/>
      <c r="Y61" s="93"/>
      <c r="Z61" s="94"/>
      <c r="AA61" s="94"/>
    </row>
    <row r="62" spans="1:27" ht="30" customHeight="1" x14ac:dyDescent="0.25">
      <c r="A62" s="89">
        <v>34</v>
      </c>
      <c r="B62" s="14" t="s">
        <v>2303</v>
      </c>
      <c r="C62" s="20" t="s">
        <v>60</v>
      </c>
      <c r="D62" s="98">
        <v>1.4431201778666665</v>
      </c>
      <c r="E62" s="424"/>
      <c r="F62" s="102">
        <v>0.3125</v>
      </c>
      <c r="G62" s="156">
        <v>16</v>
      </c>
      <c r="H62" s="102">
        <v>0.5</v>
      </c>
      <c r="I62" s="156">
        <f t="shared" si="1"/>
        <v>16</v>
      </c>
      <c r="J62" s="102"/>
      <c r="K62" s="172" t="s">
        <v>1872</v>
      </c>
      <c r="L62" s="102"/>
      <c r="M62" s="14" t="s">
        <v>1871</v>
      </c>
      <c r="N62" s="126">
        <f t="shared" si="2"/>
        <v>270</v>
      </c>
      <c r="O62" s="89">
        <v>2888</v>
      </c>
      <c r="P62" s="156">
        <f t="shared" si="3"/>
        <v>779760</v>
      </c>
      <c r="Q62" s="89">
        <v>2</v>
      </c>
      <c r="S62" s="91">
        <f t="shared" si="6"/>
        <v>2888</v>
      </c>
      <c r="T62" s="91">
        <f t="shared" si="6"/>
        <v>779760</v>
      </c>
      <c r="U62" s="92"/>
      <c r="V62" s="92"/>
      <c r="W62" s="92"/>
      <c r="X62" s="92"/>
      <c r="Y62" s="93"/>
      <c r="Z62" s="94"/>
      <c r="AA62" s="94"/>
    </row>
    <row r="63" spans="1:27" ht="36" customHeight="1" x14ac:dyDescent="0.25">
      <c r="A63" s="89">
        <v>35</v>
      </c>
      <c r="B63" s="425" t="s">
        <v>2191</v>
      </c>
      <c r="C63" s="20" t="s">
        <v>60</v>
      </c>
      <c r="D63" s="98">
        <v>5</v>
      </c>
      <c r="E63" s="424"/>
      <c r="F63" s="102">
        <v>0.3125</v>
      </c>
      <c r="G63" s="156">
        <v>16</v>
      </c>
      <c r="H63" s="102">
        <v>0.66666666666666663</v>
      </c>
      <c r="I63" s="156">
        <f t="shared" si="1"/>
        <v>16</v>
      </c>
      <c r="J63" s="102"/>
      <c r="K63" s="172" t="s">
        <v>1872</v>
      </c>
      <c r="L63" s="102"/>
      <c r="M63" s="425" t="s">
        <v>2191</v>
      </c>
      <c r="N63" s="126">
        <f t="shared" si="2"/>
        <v>510</v>
      </c>
      <c r="O63" s="89">
        <v>1</v>
      </c>
      <c r="P63" s="156">
        <f t="shared" si="3"/>
        <v>510</v>
      </c>
      <c r="Q63" s="89">
        <v>2</v>
      </c>
      <c r="S63" s="91">
        <f t="shared" si="6"/>
        <v>1</v>
      </c>
      <c r="T63" s="91">
        <f t="shared" si="6"/>
        <v>510</v>
      </c>
      <c r="U63" s="92"/>
      <c r="V63" s="92"/>
      <c r="W63" s="92"/>
      <c r="X63" s="92"/>
      <c r="Y63" s="93"/>
      <c r="Z63" s="94"/>
      <c r="AA63" s="94"/>
    </row>
    <row r="64" spans="1:27" ht="70.5" customHeight="1" x14ac:dyDescent="0.25">
      <c r="A64" s="89">
        <v>36</v>
      </c>
      <c r="B64" s="14" t="s">
        <v>2192</v>
      </c>
      <c r="C64" s="20" t="s">
        <v>59</v>
      </c>
      <c r="D64" s="98">
        <v>3.9</v>
      </c>
      <c r="E64" s="424"/>
      <c r="F64" s="102">
        <v>0.29166666666666669</v>
      </c>
      <c r="G64" s="156">
        <v>16</v>
      </c>
      <c r="H64" s="102">
        <v>0.99930555555555556</v>
      </c>
      <c r="I64" s="156">
        <f t="shared" si="1"/>
        <v>16</v>
      </c>
      <c r="J64" s="451"/>
      <c r="K64" s="172" t="s">
        <v>1872</v>
      </c>
      <c r="L64" s="453"/>
      <c r="M64" s="14" t="s">
        <v>2193</v>
      </c>
      <c r="N64" s="455">
        <f t="shared" si="2"/>
        <v>1019</v>
      </c>
      <c r="O64" s="193">
        <v>0</v>
      </c>
      <c r="P64" s="454">
        <f t="shared" si="3"/>
        <v>0</v>
      </c>
      <c r="Q64" s="89">
        <v>2</v>
      </c>
      <c r="S64" s="91">
        <f t="shared" si="6"/>
        <v>0</v>
      </c>
      <c r="T64" s="91">
        <f t="shared" si="6"/>
        <v>0</v>
      </c>
      <c r="U64" s="92"/>
      <c r="V64" s="92"/>
      <c r="W64" s="92"/>
      <c r="X64" s="92"/>
      <c r="Y64" s="93"/>
      <c r="Z64" s="94"/>
      <c r="AA64" s="94"/>
    </row>
    <row r="65" spans="1:27" s="94" customFormat="1" ht="30.75" customHeight="1" x14ac:dyDescent="0.2">
      <c r="A65" s="255"/>
      <c r="B65" s="506" t="s">
        <v>1865</v>
      </c>
      <c r="C65" s="446"/>
      <c r="D65" s="447">
        <f>SUM(D29:D64)</f>
        <v>133.84824110604708</v>
      </c>
      <c r="E65" s="448"/>
      <c r="F65" s="169"/>
      <c r="G65" s="258"/>
      <c r="H65" s="169"/>
      <c r="I65" s="258"/>
      <c r="J65" s="169"/>
      <c r="K65" s="449"/>
      <c r="L65" s="169"/>
      <c r="M65" s="449"/>
      <c r="N65" s="450"/>
      <c r="O65" s="255"/>
      <c r="P65" s="258"/>
      <c r="Q65" s="255"/>
      <c r="R65" s="90"/>
      <c r="S65" s="91">
        <f t="shared" si="6"/>
        <v>0</v>
      </c>
      <c r="T65" s="91">
        <f t="shared" si="6"/>
        <v>0</v>
      </c>
      <c r="U65" s="91"/>
      <c r="V65" s="91"/>
      <c r="W65" s="91"/>
      <c r="X65" s="91"/>
      <c r="Y65" s="263"/>
    </row>
    <row r="66" spans="1:27" ht="27.75" customHeight="1" x14ac:dyDescent="0.25">
      <c r="A66" s="701" t="s">
        <v>2223</v>
      </c>
      <c r="B66" s="702"/>
      <c r="C66" s="702"/>
      <c r="D66" s="702"/>
      <c r="E66" s="702"/>
      <c r="F66" s="702"/>
      <c r="G66" s="702"/>
      <c r="H66" s="702"/>
      <c r="I66" s="702"/>
      <c r="J66" s="702"/>
      <c r="K66" s="702"/>
      <c r="L66" s="702"/>
      <c r="M66" s="702"/>
      <c r="N66" s="702"/>
      <c r="O66" s="702"/>
      <c r="P66" s="702"/>
      <c r="Q66" s="703"/>
      <c r="S66" s="91">
        <f t="shared" si="6"/>
        <v>0</v>
      </c>
      <c r="T66" s="91">
        <f t="shared" si="6"/>
        <v>0</v>
      </c>
      <c r="U66" s="91"/>
      <c r="V66" s="92"/>
      <c r="W66" s="92"/>
      <c r="X66" s="92"/>
      <c r="Y66" s="93"/>
      <c r="Z66" s="94"/>
      <c r="AA66" s="94"/>
    </row>
    <row r="67" spans="1:27" ht="30" customHeight="1" x14ac:dyDescent="0.25">
      <c r="A67" s="89">
        <v>1</v>
      </c>
      <c r="B67" s="14" t="s">
        <v>2304</v>
      </c>
      <c r="C67" s="20" t="s">
        <v>60</v>
      </c>
      <c r="D67" s="98">
        <v>1.3583607375058826</v>
      </c>
      <c r="E67" s="424"/>
      <c r="F67" s="102">
        <v>0.66666666666666663</v>
      </c>
      <c r="G67" s="156">
        <v>16</v>
      </c>
      <c r="H67" s="102">
        <v>0.99930555555555556</v>
      </c>
      <c r="I67" s="156">
        <f t="shared" ref="I67" si="7">+G67</f>
        <v>16</v>
      </c>
      <c r="J67" s="102"/>
      <c r="K67" s="172" t="s">
        <v>1872</v>
      </c>
      <c r="L67" s="102"/>
      <c r="M67" s="14" t="s">
        <v>2070</v>
      </c>
      <c r="N67" s="126">
        <f t="shared" ref="N67" si="8">VALUE(DAY(I67)*24*60+VALUE(HOUR(H67)*60+MINUTE(H67)))-SUM(VALUE(DAY(G67)*24*60+VALUE(HOUR(F67)*60+MINUTE(F67))))</f>
        <v>479</v>
      </c>
      <c r="O67" s="89">
        <v>430</v>
      </c>
      <c r="P67" s="156">
        <f t="shared" ref="P67" si="9">O67*N67</f>
        <v>205970</v>
      </c>
      <c r="Q67" s="89">
        <v>2</v>
      </c>
      <c r="S67" s="91">
        <f t="shared" si="6"/>
        <v>430</v>
      </c>
      <c r="T67" s="91">
        <f t="shared" si="6"/>
        <v>205970</v>
      </c>
      <c r="U67" s="92"/>
      <c r="V67" s="92"/>
      <c r="W67" s="92"/>
      <c r="X67" s="92"/>
      <c r="Y67" s="93"/>
      <c r="Z67" s="94"/>
      <c r="AA67" s="94"/>
    </row>
    <row r="68" spans="1:27" ht="30" customHeight="1" x14ac:dyDescent="0.25">
      <c r="A68" s="89">
        <v>2</v>
      </c>
      <c r="B68" s="14" t="s">
        <v>2305</v>
      </c>
      <c r="C68" s="20" t="s">
        <v>57</v>
      </c>
      <c r="D68" s="98">
        <v>5.4168151730196072</v>
      </c>
      <c r="E68" s="424"/>
      <c r="F68" s="102">
        <v>0.66666666666666663</v>
      </c>
      <c r="G68" s="156">
        <v>16</v>
      </c>
      <c r="H68" s="102">
        <v>0.99930555555555556</v>
      </c>
      <c r="I68" s="156">
        <f t="shared" si="1"/>
        <v>16</v>
      </c>
      <c r="J68" s="102"/>
      <c r="K68" s="172" t="s">
        <v>1872</v>
      </c>
      <c r="L68" s="102"/>
      <c r="M68" s="14" t="s">
        <v>2071</v>
      </c>
      <c r="N68" s="126">
        <f t="shared" si="2"/>
        <v>479</v>
      </c>
      <c r="O68" s="89">
        <v>2917</v>
      </c>
      <c r="P68" s="156">
        <f t="shared" si="3"/>
        <v>1397243</v>
      </c>
      <c r="Q68" s="89">
        <v>2</v>
      </c>
      <c r="S68" s="91">
        <f t="shared" si="6"/>
        <v>2917</v>
      </c>
      <c r="T68" s="91">
        <f t="shared" si="6"/>
        <v>1397243</v>
      </c>
      <c r="U68" s="92"/>
      <c r="V68" s="92"/>
      <c r="W68" s="92"/>
      <c r="X68" s="92"/>
      <c r="Y68" s="93"/>
      <c r="Z68" s="94"/>
      <c r="AA68" s="94"/>
    </row>
    <row r="69" spans="1:27" ht="30" customHeight="1" x14ac:dyDescent="0.25">
      <c r="A69" s="89">
        <v>3</v>
      </c>
      <c r="B69" s="14" t="s">
        <v>2306</v>
      </c>
      <c r="C69" s="20" t="s">
        <v>2073</v>
      </c>
      <c r="D69" s="98">
        <v>4.134507632</v>
      </c>
      <c r="E69" s="424"/>
      <c r="F69" s="102">
        <v>0.66666666666666663</v>
      </c>
      <c r="G69" s="156">
        <v>16</v>
      </c>
      <c r="H69" s="102">
        <v>0.99930555555555556</v>
      </c>
      <c r="I69" s="156">
        <f t="shared" si="1"/>
        <v>16</v>
      </c>
      <c r="J69" s="102"/>
      <c r="K69" s="172" t="s">
        <v>1872</v>
      </c>
      <c r="L69" s="102"/>
      <c r="M69" s="14" t="s">
        <v>2072</v>
      </c>
      <c r="N69" s="126">
        <f t="shared" si="2"/>
        <v>479</v>
      </c>
      <c r="O69" s="89">
        <v>2887</v>
      </c>
      <c r="P69" s="156">
        <f t="shared" si="3"/>
        <v>1382873</v>
      </c>
      <c r="Q69" s="89">
        <v>2</v>
      </c>
      <c r="S69" s="91">
        <f t="shared" ref="S69:T86" si="10">O69</f>
        <v>2887</v>
      </c>
      <c r="T69" s="91">
        <f t="shared" si="10"/>
        <v>1382873</v>
      </c>
      <c r="U69" s="92"/>
      <c r="V69" s="92"/>
      <c r="W69" s="92"/>
      <c r="X69" s="92"/>
      <c r="Y69" s="93"/>
      <c r="Z69" s="94"/>
      <c r="AA69" s="94"/>
    </row>
    <row r="70" spans="1:27" ht="30" customHeight="1" x14ac:dyDescent="0.25">
      <c r="A70" s="89">
        <v>4</v>
      </c>
      <c r="B70" s="14" t="s">
        <v>2308</v>
      </c>
      <c r="C70" s="20" t="s">
        <v>61</v>
      </c>
      <c r="D70" s="98">
        <v>9.9210790115294145</v>
      </c>
      <c r="E70" s="424"/>
      <c r="F70" s="102">
        <v>0.66666666666666663</v>
      </c>
      <c r="G70" s="156">
        <v>16</v>
      </c>
      <c r="H70" s="102">
        <v>0.99930555555555556</v>
      </c>
      <c r="I70" s="156">
        <f t="shared" si="1"/>
        <v>16</v>
      </c>
      <c r="J70" s="102"/>
      <c r="K70" s="172" t="s">
        <v>1872</v>
      </c>
      <c r="L70" s="102"/>
      <c r="M70" s="14" t="s">
        <v>2064</v>
      </c>
      <c r="N70" s="126">
        <f t="shared" si="2"/>
        <v>479</v>
      </c>
      <c r="O70" s="89">
        <v>4725</v>
      </c>
      <c r="P70" s="156">
        <f t="shared" si="3"/>
        <v>2263275</v>
      </c>
      <c r="Q70" s="89">
        <v>2</v>
      </c>
      <c r="S70" s="91">
        <f t="shared" si="10"/>
        <v>4725</v>
      </c>
      <c r="T70" s="91">
        <f t="shared" si="10"/>
        <v>2263275</v>
      </c>
      <c r="U70" s="92"/>
      <c r="V70" s="92"/>
      <c r="W70" s="92"/>
      <c r="X70" s="92"/>
      <c r="Y70" s="93"/>
      <c r="Z70" s="94"/>
      <c r="AA70" s="94"/>
    </row>
    <row r="71" spans="1:27" ht="48.75" customHeight="1" x14ac:dyDescent="0.25">
      <c r="A71" s="89">
        <v>5</v>
      </c>
      <c r="B71" s="425" t="s">
        <v>2194</v>
      </c>
      <c r="C71" s="474" t="s">
        <v>61</v>
      </c>
      <c r="D71" s="98">
        <v>8</v>
      </c>
      <c r="E71" s="424"/>
      <c r="F71" s="102">
        <v>0.66666666666666663</v>
      </c>
      <c r="G71" s="156">
        <v>16</v>
      </c>
      <c r="H71" s="102">
        <v>0.29166666666666669</v>
      </c>
      <c r="I71" s="156">
        <v>17</v>
      </c>
      <c r="J71" s="102"/>
      <c r="K71" s="172" t="s">
        <v>1872</v>
      </c>
      <c r="L71" s="102"/>
      <c r="M71" s="425" t="s">
        <v>2194</v>
      </c>
      <c r="N71" s="126">
        <f t="shared" si="2"/>
        <v>900</v>
      </c>
      <c r="O71" s="89">
        <v>1</v>
      </c>
      <c r="P71" s="156">
        <f t="shared" si="3"/>
        <v>900</v>
      </c>
      <c r="Q71" s="89">
        <v>2</v>
      </c>
      <c r="S71" s="91">
        <f t="shared" si="10"/>
        <v>1</v>
      </c>
      <c r="T71" s="91">
        <f t="shared" si="10"/>
        <v>900</v>
      </c>
      <c r="U71" s="92"/>
      <c r="V71" s="92"/>
      <c r="W71" s="92"/>
      <c r="X71" s="92"/>
      <c r="Y71" s="93"/>
      <c r="Z71" s="94"/>
      <c r="AA71" s="94"/>
    </row>
    <row r="72" spans="1:27" ht="30" customHeight="1" x14ac:dyDescent="0.25">
      <c r="A72" s="89">
        <v>6</v>
      </c>
      <c r="B72" s="14" t="s">
        <v>2309</v>
      </c>
      <c r="C72" s="20" t="s">
        <v>1926</v>
      </c>
      <c r="D72" s="98">
        <v>3.5396196135686284</v>
      </c>
      <c r="E72" s="424"/>
      <c r="F72" s="102">
        <v>0.66666666666666663</v>
      </c>
      <c r="G72" s="156">
        <v>16</v>
      </c>
      <c r="H72" s="102">
        <v>0.99930555555555556</v>
      </c>
      <c r="I72" s="156">
        <f t="shared" ref="I72" si="11">+G72</f>
        <v>16</v>
      </c>
      <c r="J72" s="102"/>
      <c r="K72" s="172" t="s">
        <v>1872</v>
      </c>
      <c r="L72" s="102"/>
      <c r="M72" s="14" t="s">
        <v>2075</v>
      </c>
      <c r="N72" s="126">
        <f t="shared" si="2"/>
        <v>479</v>
      </c>
      <c r="O72" s="89">
        <v>4061</v>
      </c>
      <c r="P72" s="156">
        <f t="shared" si="3"/>
        <v>1945219</v>
      </c>
      <c r="Q72" s="89">
        <v>2</v>
      </c>
      <c r="S72" s="91">
        <f t="shared" si="10"/>
        <v>4061</v>
      </c>
      <c r="T72" s="91">
        <f t="shared" si="10"/>
        <v>1945219</v>
      </c>
      <c r="U72" s="92"/>
      <c r="V72" s="92"/>
      <c r="W72" s="92"/>
      <c r="X72" s="92"/>
      <c r="Y72" s="93"/>
      <c r="Z72" s="94"/>
      <c r="AA72" s="94"/>
    </row>
    <row r="73" spans="1:27" ht="30" customHeight="1" x14ac:dyDescent="0.25">
      <c r="A73" s="89">
        <v>7</v>
      </c>
      <c r="B73" s="425" t="s">
        <v>2195</v>
      </c>
      <c r="C73" s="474" t="s">
        <v>63</v>
      </c>
      <c r="D73" s="98">
        <v>3.5666666666666669</v>
      </c>
      <c r="E73" s="424"/>
      <c r="F73" s="102">
        <v>0.66666666666666663</v>
      </c>
      <c r="G73" s="156">
        <v>16</v>
      </c>
      <c r="H73" s="102">
        <v>0.29166666666666669</v>
      </c>
      <c r="I73" s="156">
        <v>17</v>
      </c>
      <c r="J73" s="102"/>
      <c r="K73" s="172" t="s">
        <v>1872</v>
      </c>
      <c r="L73" s="102"/>
      <c r="M73" s="425" t="s">
        <v>2195</v>
      </c>
      <c r="N73" s="126">
        <f t="shared" si="2"/>
        <v>900</v>
      </c>
      <c r="O73" s="89">
        <v>652</v>
      </c>
      <c r="P73" s="156">
        <f t="shared" si="3"/>
        <v>586800</v>
      </c>
      <c r="Q73" s="89">
        <v>2</v>
      </c>
      <c r="S73" s="91">
        <f t="shared" si="10"/>
        <v>652</v>
      </c>
      <c r="T73" s="91">
        <f t="shared" si="10"/>
        <v>586800</v>
      </c>
      <c r="U73" s="92"/>
      <c r="V73" s="92"/>
      <c r="W73" s="92"/>
      <c r="X73" s="92"/>
      <c r="Y73" s="93"/>
      <c r="Z73" s="94"/>
      <c r="AA73" s="94"/>
    </row>
    <row r="74" spans="1:27" ht="30" customHeight="1" x14ac:dyDescent="0.25">
      <c r="A74" s="89">
        <v>8</v>
      </c>
      <c r="B74" s="425" t="s">
        <v>2196</v>
      </c>
      <c r="C74" s="474" t="s">
        <v>59</v>
      </c>
      <c r="D74" s="98">
        <v>3</v>
      </c>
      <c r="E74" s="424"/>
      <c r="F74" s="102">
        <v>0.66666666666666663</v>
      </c>
      <c r="G74" s="156">
        <v>16</v>
      </c>
      <c r="H74" s="102">
        <v>0.29166666666666669</v>
      </c>
      <c r="I74" s="156">
        <v>17</v>
      </c>
      <c r="J74" s="102"/>
      <c r="K74" s="172" t="s">
        <v>1872</v>
      </c>
      <c r="L74" s="102"/>
      <c r="M74" s="425" t="s">
        <v>2196</v>
      </c>
      <c r="N74" s="126">
        <f t="shared" si="2"/>
        <v>900</v>
      </c>
      <c r="O74" s="89">
        <v>9</v>
      </c>
      <c r="P74" s="156">
        <f t="shared" si="3"/>
        <v>8100</v>
      </c>
      <c r="Q74" s="89">
        <v>2</v>
      </c>
      <c r="S74" s="91">
        <f t="shared" si="10"/>
        <v>9</v>
      </c>
      <c r="T74" s="91">
        <f t="shared" si="10"/>
        <v>8100</v>
      </c>
      <c r="U74" s="92"/>
      <c r="V74" s="92"/>
      <c r="W74" s="92"/>
      <c r="X74" s="92"/>
      <c r="Y74" s="93"/>
      <c r="Z74" s="94"/>
      <c r="AA74" s="94"/>
    </row>
    <row r="75" spans="1:27" ht="30" customHeight="1" x14ac:dyDescent="0.25">
      <c r="A75" s="89">
        <v>9</v>
      </c>
      <c r="B75" s="14" t="s">
        <v>2314</v>
      </c>
      <c r="C75" s="20" t="s">
        <v>62</v>
      </c>
      <c r="D75" s="98">
        <v>4.2738337291764701</v>
      </c>
      <c r="E75" s="424"/>
      <c r="F75" s="102">
        <v>0.66666666666666663</v>
      </c>
      <c r="G75" s="156">
        <v>16</v>
      </c>
      <c r="H75" s="102">
        <v>0.99930555555555556</v>
      </c>
      <c r="I75" s="156">
        <f t="shared" ref="I75" si="12">+G75</f>
        <v>16</v>
      </c>
      <c r="J75" s="102"/>
      <c r="K75" s="172" t="s">
        <v>1872</v>
      </c>
      <c r="L75" s="102"/>
      <c r="M75" s="14" t="s">
        <v>2076</v>
      </c>
      <c r="N75" s="126">
        <f t="shared" si="2"/>
        <v>479</v>
      </c>
      <c r="O75" s="89">
        <v>3390</v>
      </c>
      <c r="P75" s="156">
        <f t="shared" si="3"/>
        <v>1623810</v>
      </c>
      <c r="Q75" s="89">
        <v>2</v>
      </c>
      <c r="S75" s="91">
        <f t="shared" si="10"/>
        <v>3390</v>
      </c>
      <c r="T75" s="91">
        <f t="shared" si="10"/>
        <v>1623810</v>
      </c>
      <c r="U75" s="92"/>
      <c r="V75" s="92"/>
      <c r="W75" s="92"/>
      <c r="X75" s="92"/>
      <c r="Y75" s="93"/>
      <c r="Z75" s="94"/>
      <c r="AA75" s="94"/>
    </row>
    <row r="76" spans="1:27" ht="120" x14ac:dyDescent="0.25">
      <c r="A76" s="89">
        <v>10</v>
      </c>
      <c r="B76" s="14" t="s">
        <v>2197</v>
      </c>
      <c r="C76" s="20" t="s">
        <v>60</v>
      </c>
      <c r="D76" s="98">
        <v>7.1507494764666646</v>
      </c>
      <c r="E76" s="424"/>
      <c r="F76" s="102"/>
      <c r="G76" s="156"/>
      <c r="H76" s="102"/>
      <c r="I76" s="156"/>
      <c r="J76" s="102"/>
      <c r="K76" s="172" t="s">
        <v>1872</v>
      </c>
      <c r="L76" s="102"/>
      <c r="M76" s="425" t="s">
        <v>2199</v>
      </c>
      <c r="N76" s="126">
        <f t="shared" si="2"/>
        <v>0</v>
      </c>
      <c r="O76" s="89">
        <v>0</v>
      </c>
      <c r="P76" s="156">
        <f t="shared" si="3"/>
        <v>0</v>
      </c>
      <c r="Q76" s="89">
        <v>2</v>
      </c>
      <c r="S76" s="91">
        <f t="shared" si="10"/>
        <v>0</v>
      </c>
      <c r="T76" s="91">
        <f t="shared" si="10"/>
        <v>0</v>
      </c>
      <c r="U76" s="92"/>
      <c r="V76" s="92"/>
      <c r="W76" s="92"/>
      <c r="X76" s="92"/>
      <c r="Y76" s="93"/>
      <c r="Z76" s="94"/>
      <c r="AA76" s="94"/>
    </row>
    <row r="77" spans="1:27" ht="56.25" customHeight="1" x14ac:dyDescent="0.25">
      <c r="A77" s="89">
        <v>11</v>
      </c>
      <c r="B77" s="14" t="s">
        <v>2198</v>
      </c>
      <c r="C77" s="20" t="s">
        <v>60</v>
      </c>
      <c r="D77" s="98">
        <v>1.1987902851500001</v>
      </c>
      <c r="E77" s="424"/>
      <c r="F77" s="102"/>
      <c r="G77" s="156"/>
      <c r="H77" s="102"/>
      <c r="I77" s="156"/>
      <c r="J77" s="102"/>
      <c r="K77" s="172" t="s">
        <v>1872</v>
      </c>
      <c r="L77" s="102"/>
      <c r="M77" s="425" t="s">
        <v>2200</v>
      </c>
      <c r="N77" s="126">
        <f t="shared" si="2"/>
        <v>0</v>
      </c>
      <c r="O77" s="89">
        <v>0</v>
      </c>
      <c r="P77" s="156">
        <f t="shared" si="3"/>
        <v>0</v>
      </c>
      <c r="Q77" s="89">
        <v>2</v>
      </c>
      <c r="S77" s="91">
        <f t="shared" si="10"/>
        <v>0</v>
      </c>
      <c r="T77" s="91">
        <f t="shared" si="10"/>
        <v>0</v>
      </c>
      <c r="U77" s="92"/>
      <c r="V77" s="92"/>
      <c r="W77" s="92"/>
      <c r="X77" s="92"/>
      <c r="Y77" s="93"/>
      <c r="Z77" s="94"/>
      <c r="AA77" s="94"/>
    </row>
    <row r="78" spans="1:27" ht="30" customHeight="1" x14ac:dyDescent="0.25">
      <c r="A78" s="89">
        <v>12</v>
      </c>
      <c r="B78" s="14" t="s">
        <v>2318</v>
      </c>
      <c r="C78" s="20" t="s">
        <v>2082</v>
      </c>
      <c r="D78" s="98">
        <v>8.9680338013677421</v>
      </c>
      <c r="E78" s="424"/>
      <c r="F78" s="102">
        <v>0.66666666666666663</v>
      </c>
      <c r="G78" s="156">
        <v>16</v>
      </c>
      <c r="H78" s="102">
        <v>0.29166666666666669</v>
      </c>
      <c r="I78" s="156">
        <v>17</v>
      </c>
      <c r="J78" s="102"/>
      <c r="K78" s="172" t="s">
        <v>1872</v>
      </c>
      <c r="L78" s="102"/>
      <c r="M78" s="14" t="s">
        <v>2081</v>
      </c>
      <c r="N78" s="126">
        <f t="shared" si="2"/>
        <v>900</v>
      </c>
      <c r="O78" s="89">
        <v>274</v>
      </c>
      <c r="P78" s="156">
        <f t="shared" si="3"/>
        <v>246600</v>
      </c>
      <c r="Q78" s="89">
        <v>2</v>
      </c>
      <c r="S78" s="91">
        <f t="shared" si="10"/>
        <v>274</v>
      </c>
      <c r="T78" s="91">
        <f t="shared" si="10"/>
        <v>246600</v>
      </c>
      <c r="U78" s="92"/>
      <c r="V78" s="92"/>
      <c r="W78" s="92"/>
      <c r="X78" s="92"/>
      <c r="Y78" s="93"/>
      <c r="Z78" s="94"/>
      <c r="AA78" s="94"/>
    </row>
    <row r="79" spans="1:27" ht="30" customHeight="1" x14ac:dyDescent="0.25">
      <c r="A79" s="89">
        <v>13</v>
      </c>
      <c r="B79" s="14" t="s">
        <v>2382</v>
      </c>
      <c r="C79" s="20" t="s">
        <v>64</v>
      </c>
      <c r="D79" s="98">
        <v>5.9081773966021505</v>
      </c>
      <c r="E79" s="424"/>
      <c r="F79" s="102">
        <v>0.66666666666666663</v>
      </c>
      <c r="G79" s="156">
        <v>16</v>
      </c>
      <c r="H79" s="102">
        <v>0.29166666666666669</v>
      </c>
      <c r="I79" s="156">
        <v>17</v>
      </c>
      <c r="J79" s="102"/>
      <c r="K79" s="172" t="s">
        <v>1872</v>
      </c>
      <c r="L79" s="102"/>
      <c r="M79" s="14" t="s">
        <v>2055</v>
      </c>
      <c r="N79" s="126">
        <f t="shared" si="2"/>
        <v>900</v>
      </c>
      <c r="O79" s="89">
        <v>378</v>
      </c>
      <c r="P79" s="156">
        <f t="shared" si="3"/>
        <v>340200</v>
      </c>
      <c r="Q79" s="89">
        <v>2</v>
      </c>
      <c r="S79" s="91">
        <f t="shared" si="10"/>
        <v>378</v>
      </c>
      <c r="T79" s="91">
        <f t="shared" si="10"/>
        <v>340200</v>
      </c>
      <c r="U79" s="92"/>
      <c r="V79" s="92"/>
      <c r="W79" s="92"/>
      <c r="X79" s="92"/>
      <c r="Y79" s="93"/>
      <c r="Z79" s="94"/>
      <c r="AA79" s="94"/>
    </row>
    <row r="80" spans="1:27" ht="30" customHeight="1" x14ac:dyDescent="0.25">
      <c r="A80" s="89">
        <v>14</v>
      </c>
      <c r="B80" s="14" t="s">
        <v>2383</v>
      </c>
      <c r="C80" s="20" t="s">
        <v>2086</v>
      </c>
      <c r="D80" s="98">
        <v>2.9187493618580644</v>
      </c>
      <c r="E80" s="424"/>
      <c r="F80" s="102">
        <v>0.66666666666666663</v>
      </c>
      <c r="G80" s="156">
        <v>16</v>
      </c>
      <c r="H80" s="102">
        <v>0.29166666666666669</v>
      </c>
      <c r="I80" s="156">
        <v>17</v>
      </c>
      <c r="J80" s="102"/>
      <c r="K80" s="172" t="s">
        <v>1872</v>
      </c>
      <c r="L80" s="102"/>
      <c r="M80" s="14" t="s">
        <v>2085</v>
      </c>
      <c r="N80" s="126">
        <f t="shared" si="2"/>
        <v>900</v>
      </c>
      <c r="O80" s="89">
        <v>1944</v>
      </c>
      <c r="P80" s="156">
        <f t="shared" si="3"/>
        <v>1749600</v>
      </c>
      <c r="Q80" s="89">
        <v>2</v>
      </c>
      <c r="S80" s="91">
        <f t="shared" si="10"/>
        <v>1944</v>
      </c>
      <c r="T80" s="91">
        <f t="shared" si="10"/>
        <v>1749600</v>
      </c>
      <c r="U80" s="92"/>
      <c r="V80" s="92"/>
      <c r="W80" s="92"/>
      <c r="X80" s="92"/>
      <c r="Y80" s="93"/>
      <c r="Z80" s="94"/>
      <c r="AA80" s="94"/>
    </row>
    <row r="81" spans="1:28" ht="30" customHeight="1" x14ac:dyDescent="0.25">
      <c r="A81" s="89">
        <v>15</v>
      </c>
      <c r="B81" s="14" t="s">
        <v>2384</v>
      </c>
      <c r="C81" s="20" t="s">
        <v>2086</v>
      </c>
      <c r="D81" s="98">
        <v>3.3044905089032257</v>
      </c>
      <c r="E81" s="424"/>
      <c r="F81" s="102">
        <v>0.66666666666666663</v>
      </c>
      <c r="G81" s="156">
        <v>16</v>
      </c>
      <c r="H81" s="102">
        <v>0.29166666666666669</v>
      </c>
      <c r="I81" s="156">
        <v>17</v>
      </c>
      <c r="J81" s="102"/>
      <c r="K81" s="172" t="s">
        <v>1872</v>
      </c>
      <c r="L81" s="102"/>
      <c r="M81" s="14" t="s">
        <v>2087</v>
      </c>
      <c r="N81" s="126">
        <f t="shared" si="2"/>
        <v>900</v>
      </c>
      <c r="O81" s="89">
        <v>9</v>
      </c>
      <c r="P81" s="156">
        <f t="shared" si="3"/>
        <v>8100</v>
      </c>
      <c r="Q81" s="89">
        <v>2</v>
      </c>
      <c r="S81" s="91">
        <f t="shared" si="10"/>
        <v>9</v>
      </c>
      <c r="T81" s="91">
        <f t="shared" si="10"/>
        <v>8100</v>
      </c>
      <c r="U81" s="92"/>
      <c r="V81" s="92"/>
      <c r="W81" s="92"/>
      <c r="X81" s="92"/>
      <c r="Y81" s="93"/>
      <c r="Z81" s="94"/>
      <c r="AA81" s="94"/>
    </row>
    <row r="82" spans="1:28" ht="30" customHeight="1" x14ac:dyDescent="0.25">
      <c r="A82" s="89">
        <v>16</v>
      </c>
      <c r="B82" s="14" t="s">
        <v>2324</v>
      </c>
      <c r="C82" s="20" t="s">
        <v>2089</v>
      </c>
      <c r="D82" s="98">
        <v>6.4000000000000012</v>
      </c>
      <c r="E82" s="424"/>
      <c r="F82" s="102">
        <v>0.66666666666666663</v>
      </c>
      <c r="G82" s="156">
        <v>16</v>
      </c>
      <c r="H82" s="102">
        <v>0.99930555555555556</v>
      </c>
      <c r="I82" s="156">
        <v>16</v>
      </c>
      <c r="J82" s="102"/>
      <c r="K82" s="172" t="s">
        <v>1872</v>
      </c>
      <c r="L82" s="102"/>
      <c r="M82" s="14" t="s">
        <v>2310</v>
      </c>
      <c r="N82" s="126">
        <f t="shared" si="2"/>
        <v>479</v>
      </c>
      <c r="O82" s="89">
        <v>1</v>
      </c>
      <c r="P82" s="156">
        <f t="shared" si="3"/>
        <v>479</v>
      </c>
      <c r="Q82" s="89">
        <v>2</v>
      </c>
      <c r="S82" s="91">
        <f t="shared" si="10"/>
        <v>1</v>
      </c>
      <c r="T82" s="91">
        <f t="shared" si="10"/>
        <v>479</v>
      </c>
      <c r="U82" s="92"/>
      <c r="V82" s="92"/>
      <c r="W82" s="92"/>
      <c r="X82" s="92"/>
      <c r="Y82" s="93"/>
      <c r="Z82" s="94"/>
      <c r="AA82" s="94"/>
    </row>
    <row r="83" spans="1:28" ht="30" customHeight="1" x14ac:dyDescent="0.25">
      <c r="A83" s="89">
        <v>17</v>
      </c>
      <c r="B83" s="14" t="s">
        <v>2325</v>
      </c>
      <c r="C83" s="20" t="s">
        <v>2090</v>
      </c>
      <c r="D83" s="98">
        <v>5.3533505504313723</v>
      </c>
      <c r="E83" s="424"/>
      <c r="F83" s="102">
        <v>0.66666666666666663</v>
      </c>
      <c r="G83" s="156">
        <v>16</v>
      </c>
      <c r="H83" s="102">
        <v>0.99930555555555556</v>
      </c>
      <c r="I83" s="156">
        <v>16</v>
      </c>
      <c r="J83" s="102"/>
      <c r="K83" s="172" t="s">
        <v>1872</v>
      </c>
      <c r="L83" s="102"/>
      <c r="M83" s="14" t="s">
        <v>2311</v>
      </c>
      <c r="N83" s="126">
        <f t="shared" si="2"/>
        <v>479</v>
      </c>
      <c r="O83" s="89">
        <v>2</v>
      </c>
      <c r="P83" s="156">
        <f t="shared" si="3"/>
        <v>958</v>
      </c>
      <c r="Q83" s="89">
        <v>2</v>
      </c>
      <c r="S83" s="91">
        <f t="shared" si="10"/>
        <v>2</v>
      </c>
      <c r="T83" s="91">
        <f t="shared" si="10"/>
        <v>958</v>
      </c>
      <c r="U83" s="92"/>
      <c r="V83" s="92"/>
      <c r="W83" s="92"/>
      <c r="X83" s="92"/>
      <c r="Y83" s="93"/>
      <c r="Z83" s="94"/>
      <c r="AA83" s="94"/>
    </row>
    <row r="84" spans="1:28" ht="30" customHeight="1" x14ac:dyDescent="0.25">
      <c r="A84" s="89">
        <v>18</v>
      </c>
      <c r="B84" s="14" t="s">
        <v>2312</v>
      </c>
      <c r="C84" s="20" t="s">
        <v>2091</v>
      </c>
      <c r="D84" s="98">
        <v>5.9408201987833342</v>
      </c>
      <c r="E84" s="424"/>
      <c r="F84" s="102"/>
      <c r="G84" s="156"/>
      <c r="H84" s="102"/>
      <c r="I84" s="156"/>
      <c r="J84" s="102"/>
      <c r="K84" s="172" t="s">
        <v>1872</v>
      </c>
      <c r="L84" s="102"/>
      <c r="M84" s="14" t="s">
        <v>2205</v>
      </c>
      <c r="N84" s="126">
        <f t="shared" ref="N84:N85" si="13">VALUE(DAY(I84)*24*60+VALUE(HOUR(H84)*60+MINUTE(H84)))-SUM(VALUE(DAY(G84)*24*60+VALUE(HOUR(F84)*60+MINUTE(F84))))</f>
        <v>0</v>
      </c>
      <c r="O84" s="89">
        <v>0</v>
      </c>
      <c r="P84" s="156">
        <f t="shared" ref="P84:P85" si="14">O84*N84</f>
        <v>0</v>
      </c>
      <c r="Q84" s="89">
        <v>2</v>
      </c>
      <c r="S84" s="91">
        <f t="shared" ref="S84:S85" si="15">O84</f>
        <v>0</v>
      </c>
      <c r="T84" s="91">
        <f t="shared" ref="T84:T85" si="16">P84</f>
        <v>0</v>
      </c>
      <c r="U84" s="92"/>
      <c r="V84" s="92"/>
      <c r="W84" s="92"/>
      <c r="X84" s="92"/>
      <c r="Y84" s="93"/>
      <c r="Z84" s="94"/>
      <c r="AA84" s="94"/>
    </row>
    <row r="85" spans="1:28" ht="30" customHeight="1" x14ac:dyDescent="0.25">
      <c r="A85" s="89">
        <v>19</v>
      </c>
      <c r="B85" s="14" t="s">
        <v>2381</v>
      </c>
      <c r="C85" s="20" t="s">
        <v>2092</v>
      </c>
      <c r="D85" s="98">
        <v>2.3873020009904762</v>
      </c>
      <c r="E85" s="424"/>
      <c r="F85" s="102">
        <v>0.29166666666666669</v>
      </c>
      <c r="G85" s="156">
        <v>16</v>
      </c>
      <c r="H85" s="102">
        <v>0.99930555555555556</v>
      </c>
      <c r="I85" s="156">
        <v>16</v>
      </c>
      <c r="J85" s="102"/>
      <c r="K85" s="172" t="s">
        <v>1872</v>
      </c>
      <c r="L85" s="102"/>
      <c r="M85" s="14" t="s">
        <v>2313</v>
      </c>
      <c r="N85" s="126">
        <f t="shared" si="13"/>
        <v>1019</v>
      </c>
      <c r="O85" s="89">
        <v>1</v>
      </c>
      <c r="P85" s="156">
        <f t="shared" si="14"/>
        <v>1019</v>
      </c>
      <c r="Q85" s="89">
        <v>2</v>
      </c>
      <c r="S85" s="91">
        <f t="shared" si="15"/>
        <v>1</v>
      </c>
      <c r="T85" s="91">
        <f t="shared" si="16"/>
        <v>1019</v>
      </c>
      <c r="U85" s="92"/>
      <c r="V85" s="92"/>
      <c r="W85" s="92"/>
      <c r="X85" s="92"/>
      <c r="Y85" s="93"/>
      <c r="Z85" s="94"/>
      <c r="AA85" s="94"/>
    </row>
    <row r="86" spans="1:28" ht="30" customHeight="1" x14ac:dyDescent="0.25">
      <c r="A86" s="89">
        <v>20</v>
      </c>
      <c r="B86" s="14" t="s">
        <v>2327</v>
      </c>
      <c r="C86" s="20" t="s">
        <v>2097</v>
      </c>
      <c r="D86" s="98">
        <v>0.33333333333333326</v>
      </c>
      <c r="E86" s="424"/>
      <c r="F86" s="102">
        <v>0.66666666666666663</v>
      </c>
      <c r="G86" s="156">
        <v>16</v>
      </c>
      <c r="H86" s="102">
        <v>0.99930555555555556</v>
      </c>
      <c r="I86" s="156">
        <v>16</v>
      </c>
      <c r="J86" s="102"/>
      <c r="K86" s="172" t="s">
        <v>1872</v>
      </c>
      <c r="L86" s="102"/>
      <c r="M86" s="14" t="s">
        <v>2096</v>
      </c>
      <c r="N86" s="126">
        <f t="shared" si="2"/>
        <v>479</v>
      </c>
      <c r="O86" s="89">
        <v>1</v>
      </c>
      <c r="P86" s="156">
        <f t="shared" si="3"/>
        <v>479</v>
      </c>
      <c r="Q86" s="89">
        <v>2</v>
      </c>
      <c r="S86" s="91">
        <f t="shared" si="10"/>
        <v>1</v>
      </c>
      <c r="T86" s="91">
        <f t="shared" si="10"/>
        <v>479</v>
      </c>
      <c r="U86" s="92"/>
      <c r="V86" s="92"/>
      <c r="W86" s="92"/>
      <c r="X86" s="92"/>
      <c r="Y86" s="93"/>
      <c r="Z86" s="94"/>
      <c r="AA86" s="94"/>
    </row>
    <row r="87" spans="1:28" s="94" customFormat="1" ht="30.75" customHeight="1" x14ac:dyDescent="0.2">
      <c r="A87" s="255"/>
      <c r="B87" s="506" t="s">
        <v>1865</v>
      </c>
      <c r="C87" s="446"/>
      <c r="D87" s="447">
        <f>SUM(D67:D86)</f>
        <v>93.07467947735303</v>
      </c>
      <c r="E87" s="448"/>
      <c r="F87" s="169"/>
      <c r="G87" s="258"/>
      <c r="H87" s="169"/>
      <c r="I87" s="258"/>
      <c r="J87" s="169"/>
      <c r="K87" s="449"/>
      <c r="L87" s="169"/>
      <c r="M87" s="449"/>
      <c r="N87" s="450"/>
      <c r="O87" s="255"/>
      <c r="P87" s="258"/>
      <c r="Q87" s="255"/>
      <c r="R87" s="90"/>
      <c r="S87" s="91">
        <f t="shared" ref="S87:T87" si="17">O87</f>
        <v>0</v>
      </c>
      <c r="T87" s="91">
        <f t="shared" si="17"/>
        <v>0</v>
      </c>
      <c r="U87" s="91"/>
      <c r="V87" s="91"/>
      <c r="W87" s="91"/>
      <c r="X87" s="91"/>
      <c r="Y87" s="263"/>
    </row>
    <row r="88" spans="1:28" ht="24.75" customHeight="1" x14ac:dyDescent="0.25">
      <c r="A88" s="90" t="s">
        <v>9</v>
      </c>
      <c r="B88" s="799" t="s">
        <v>2179</v>
      </c>
      <c r="C88" s="799"/>
      <c r="D88" s="799"/>
      <c r="E88" s="799"/>
      <c r="F88" s="799"/>
      <c r="G88" s="799"/>
      <c r="H88" s="799"/>
      <c r="I88" s="799"/>
      <c r="J88" s="799"/>
      <c r="K88" s="799"/>
      <c r="L88" s="799"/>
      <c r="M88" s="799"/>
      <c r="N88" s="799"/>
      <c r="O88" s="799"/>
      <c r="P88" s="799"/>
      <c r="Q88" s="799"/>
      <c r="R88" s="90" t="s">
        <v>51</v>
      </c>
      <c r="S88" s="277">
        <f>SUM(S24:S87)</f>
        <v>152880</v>
      </c>
      <c r="T88" s="277">
        <f>SUM(T24:T87)</f>
        <v>80197443</v>
      </c>
      <c r="U88" s="277">
        <f t="shared" ref="U88:Z88" si="18">+SUM(U24:U24)</f>
        <v>0</v>
      </c>
      <c r="V88" s="277">
        <f t="shared" si="18"/>
        <v>0</v>
      </c>
      <c r="W88" s="277">
        <f t="shared" si="18"/>
        <v>0</v>
      </c>
      <c r="X88" s="277">
        <f t="shared" si="18"/>
        <v>0</v>
      </c>
      <c r="Y88" s="277">
        <f t="shared" si="18"/>
        <v>0</v>
      </c>
      <c r="Z88" s="277">
        <f t="shared" si="18"/>
        <v>0</v>
      </c>
      <c r="AA88" s="277">
        <f ca="1">+SUM(AA88:AA105)</f>
        <v>0</v>
      </c>
      <c r="AB88" s="277">
        <f ca="1">+SUM(AB88:AB105)</f>
        <v>3.8000000000000003</v>
      </c>
    </row>
    <row r="89" spans="1:28" ht="16.5" customHeight="1" x14ac:dyDescent="0.25">
      <c r="A89" s="668" t="s">
        <v>25</v>
      </c>
      <c r="B89" s="668"/>
      <c r="C89" s="668" t="s">
        <v>10</v>
      </c>
      <c r="D89" s="668"/>
      <c r="E89" s="668"/>
      <c r="F89" s="668"/>
      <c r="G89" s="668"/>
      <c r="H89" s="668"/>
      <c r="I89" s="668"/>
      <c r="J89" s="668"/>
      <c r="K89" s="257" t="s">
        <v>11</v>
      </c>
      <c r="L89" s="668" t="s">
        <v>12</v>
      </c>
      <c r="M89" s="668"/>
      <c r="N89" s="668" t="s">
        <v>26</v>
      </c>
      <c r="O89" s="668"/>
      <c r="P89" s="680">
        <v>472369</v>
      </c>
      <c r="Q89" s="680"/>
      <c r="R89" s="90" t="s">
        <v>50</v>
      </c>
      <c r="S89" s="277"/>
      <c r="T89" s="277"/>
      <c r="U89" s="277"/>
      <c r="V89" s="277"/>
      <c r="W89" s="277"/>
    </row>
    <row r="90" spans="1:28" ht="30.75" customHeight="1" x14ac:dyDescent="0.25">
      <c r="A90" s="667" t="s">
        <v>1866</v>
      </c>
      <c r="B90" s="667"/>
      <c r="C90" s="681">
        <v>191.88</v>
      </c>
      <c r="D90" s="682"/>
      <c r="E90" s="682"/>
      <c r="F90" s="682"/>
      <c r="G90" s="682"/>
      <c r="H90" s="682"/>
      <c r="I90" s="682"/>
      <c r="J90" s="683"/>
      <c r="K90" s="346">
        <v>1.78</v>
      </c>
      <c r="L90" s="681">
        <v>0.45</v>
      </c>
      <c r="M90" s="683"/>
      <c r="N90" s="677" t="s">
        <v>27</v>
      </c>
      <c r="O90" s="677"/>
      <c r="P90" s="684" t="s">
        <v>4</v>
      </c>
      <c r="Q90" s="684"/>
      <c r="R90" s="90" t="s">
        <v>52</v>
      </c>
      <c r="S90" s="277"/>
      <c r="T90" s="277"/>
      <c r="U90" s="277"/>
      <c r="V90" s="277"/>
      <c r="W90" s="277"/>
      <c r="Y90" s="277"/>
    </row>
    <row r="91" spans="1:28" ht="30.75" customHeight="1" x14ac:dyDescent="0.25">
      <c r="A91" s="667" t="s">
        <v>2148</v>
      </c>
      <c r="B91" s="667"/>
      <c r="C91" s="685">
        <v>202.1</v>
      </c>
      <c r="D91" s="685"/>
      <c r="E91" s="685"/>
      <c r="F91" s="685"/>
      <c r="G91" s="685"/>
      <c r="H91" s="685"/>
      <c r="I91" s="685"/>
      <c r="J91" s="685"/>
      <c r="K91" s="278">
        <v>0.68</v>
      </c>
      <c r="L91" s="686">
        <v>0</v>
      </c>
      <c r="M91" s="686"/>
      <c r="N91" s="258"/>
      <c r="O91" s="258">
        <f>S88</f>
        <v>152880</v>
      </c>
      <c r="P91" s="677">
        <f>T88</f>
        <v>80197443</v>
      </c>
      <c r="Q91" s="677"/>
      <c r="S91" s="281"/>
    </row>
    <row r="92" spans="1:28" ht="27" hidden="1" customHeight="1" x14ac:dyDescent="0.25">
      <c r="A92" s="667" t="s">
        <v>69</v>
      </c>
      <c r="B92" s="667"/>
      <c r="C92" s="685">
        <f>C93+C94+C95</f>
        <v>169.77710857401735</v>
      </c>
      <c r="D92" s="685"/>
      <c r="E92" s="685"/>
      <c r="F92" s="685"/>
      <c r="G92" s="685"/>
      <c r="H92" s="685"/>
      <c r="I92" s="685"/>
      <c r="J92" s="685"/>
      <c r="K92" s="278">
        <f>K93+K94+K95</f>
        <v>0.32364528578293666</v>
      </c>
      <c r="L92" s="686">
        <f>U88/P89</f>
        <v>0</v>
      </c>
      <c r="M92" s="686"/>
      <c r="N92" s="258"/>
      <c r="O92" s="258">
        <f>U88</f>
        <v>0</v>
      </c>
      <c r="P92" s="677">
        <f>T89</f>
        <v>0</v>
      </c>
      <c r="Q92" s="677"/>
      <c r="S92" s="281"/>
    </row>
    <row r="93" spans="1:28" ht="29.25" hidden="1" customHeight="1" x14ac:dyDescent="0.25">
      <c r="A93" s="667" t="s">
        <v>1867</v>
      </c>
      <c r="B93" s="667"/>
      <c r="C93" s="686">
        <f>P93/P89</f>
        <v>169.77710857401735</v>
      </c>
      <c r="D93" s="686"/>
      <c r="E93" s="686"/>
      <c r="F93" s="686"/>
      <c r="G93" s="686"/>
      <c r="H93" s="686"/>
      <c r="I93" s="686"/>
      <c r="J93" s="686"/>
      <c r="K93" s="279">
        <f>O93/P89</f>
        <v>0.32364528578293666</v>
      </c>
      <c r="L93" s="686">
        <f>U88/P89</f>
        <v>0</v>
      </c>
      <c r="M93" s="686"/>
      <c r="N93" s="258" t="s">
        <v>5</v>
      </c>
      <c r="O93" s="156">
        <f>+S88</f>
        <v>152880</v>
      </c>
      <c r="P93" s="687">
        <f>+T88</f>
        <v>80197443</v>
      </c>
      <c r="Q93" s="687"/>
      <c r="S93" s="281"/>
    </row>
    <row r="94" spans="1:28" ht="36.75" hidden="1" customHeight="1" x14ac:dyDescent="0.25">
      <c r="A94" s="667" t="s">
        <v>45</v>
      </c>
      <c r="B94" s="667"/>
      <c r="C94" s="686">
        <f>P94/P89</f>
        <v>0</v>
      </c>
      <c r="D94" s="686"/>
      <c r="E94" s="686"/>
      <c r="F94" s="686"/>
      <c r="G94" s="686"/>
      <c r="H94" s="686"/>
      <c r="I94" s="686"/>
      <c r="J94" s="686"/>
      <c r="K94" s="279">
        <f>O94/P89</f>
        <v>0</v>
      </c>
      <c r="L94" s="686">
        <v>0</v>
      </c>
      <c r="M94" s="686"/>
      <c r="N94" s="258" t="s">
        <v>3</v>
      </c>
      <c r="O94" s="156">
        <f>Y88</f>
        <v>0</v>
      </c>
      <c r="P94" s="687">
        <f>Z88</f>
        <v>0</v>
      </c>
      <c r="Q94" s="687"/>
    </row>
    <row r="95" spans="1:28" ht="33.75" hidden="1" customHeight="1" x14ac:dyDescent="0.25">
      <c r="A95" s="667" t="s">
        <v>65</v>
      </c>
      <c r="B95" s="667"/>
      <c r="C95" s="686">
        <f>P95/P89</f>
        <v>0</v>
      </c>
      <c r="D95" s="686"/>
      <c r="E95" s="686"/>
      <c r="F95" s="686"/>
      <c r="G95" s="686"/>
      <c r="H95" s="686"/>
      <c r="I95" s="686"/>
      <c r="J95" s="686"/>
      <c r="K95" s="279">
        <f>O95/P89</f>
        <v>0</v>
      </c>
      <c r="L95" s="686">
        <v>0</v>
      </c>
      <c r="M95" s="686"/>
      <c r="N95" s="258" t="s">
        <v>36</v>
      </c>
      <c r="O95" s="156">
        <f>W88</f>
        <v>0</v>
      </c>
      <c r="P95" s="687">
        <f>V88</f>
        <v>0</v>
      </c>
      <c r="Q95" s="687"/>
    </row>
    <row r="96" spans="1:28" ht="43.5" hidden="1" customHeight="1" x14ac:dyDescent="0.25">
      <c r="A96" s="667" t="s">
        <v>71</v>
      </c>
      <c r="B96" s="667"/>
      <c r="C96" s="686">
        <f>P96/P89</f>
        <v>0</v>
      </c>
      <c r="D96" s="686"/>
      <c r="E96" s="686"/>
      <c r="F96" s="686"/>
      <c r="G96" s="686"/>
      <c r="H96" s="686"/>
      <c r="I96" s="686"/>
      <c r="J96" s="686"/>
      <c r="K96" s="279">
        <f>O96/P89</f>
        <v>0</v>
      </c>
      <c r="L96" s="686">
        <v>0</v>
      </c>
      <c r="M96" s="686"/>
      <c r="N96" s="258" t="s">
        <v>36</v>
      </c>
      <c r="O96" s="156">
        <f>W88</f>
        <v>0</v>
      </c>
      <c r="P96" s="687">
        <f>V88</f>
        <v>0</v>
      </c>
      <c r="Q96" s="687"/>
    </row>
    <row r="97" spans="1:28" ht="30" customHeight="1" x14ac:dyDescent="0.25">
      <c r="A97" s="667" t="s">
        <v>70</v>
      </c>
      <c r="B97" s="667"/>
      <c r="C97" s="688">
        <v>0</v>
      </c>
      <c r="D97" s="688"/>
      <c r="E97" s="688"/>
      <c r="F97" s="688"/>
      <c r="G97" s="688"/>
      <c r="H97" s="688"/>
      <c r="I97" s="688"/>
      <c r="J97" s="688"/>
      <c r="K97" s="282">
        <v>0</v>
      </c>
      <c r="L97" s="688">
        <f>L93</f>
        <v>0</v>
      </c>
      <c r="M97" s="688"/>
      <c r="N97" s="258"/>
      <c r="O97" s="258"/>
      <c r="P97" s="677"/>
      <c r="Q97" s="677"/>
    </row>
    <row r="98" spans="1:28" ht="95.25" customHeight="1" x14ac:dyDescent="0.25">
      <c r="A98" s="488" t="s">
        <v>9</v>
      </c>
      <c r="B98" s="795" t="s">
        <v>2176</v>
      </c>
      <c r="C98" s="795"/>
      <c r="D98" s="795"/>
      <c r="E98" s="795"/>
      <c r="F98" s="795"/>
      <c r="G98" s="795"/>
      <c r="H98" s="795"/>
      <c r="I98" s="795"/>
      <c r="J98" s="795"/>
      <c r="K98" s="795"/>
      <c r="L98" s="795"/>
      <c r="M98" s="795"/>
      <c r="N98" s="795"/>
      <c r="O98" s="795"/>
      <c r="P98" s="795"/>
      <c r="Q98" s="795"/>
    </row>
    <row r="99" spans="1:28" ht="27.75" customHeight="1" x14ac:dyDescent="0.25">
      <c r="A99" s="488"/>
      <c r="B99" s="489"/>
      <c r="C99" s="488"/>
      <c r="D99" s="489"/>
      <c r="E99" s="490"/>
      <c r="F99" s="489"/>
      <c r="G99" s="489"/>
      <c r="H99" s="489"/>
      <c r="I99" s="489"/>
      <c r="J99" s="489"/>
      <c r="K99" s="489"/>
      <c r="L99" s="489"/>
      <c r="M99" s="489"/>
      <c r="N99" s="488"/>
      <c r="O99" s="488"/>
      <c r="P99" s="489"/>
      <c r="Q99" s="489"/>
    </row>
    <row r="100" spans="1:28" ht="8.25" customHeight="1" x14ac:dyDescent="0.25">
      <c r="A100" s="488"/>
      <c r="B100" s="489"/>
      <c r="C100" s="488"/>
      <c r="D100" s="489"/>
      <c r="E100" s="490"/>
      <c r="F100" s="489"/>
      <c r="G100" s="489"/>
      <c r="H100" s="489"/>
      <c r="I100" s="489"/>
      <c r="J100" s="489"/>
      <c r="K100" s="489"/>
      <c r="L100" s="489"/>
      <c r="M100" s="489"/>
      <c r="N100" s="488"/>
      <c r="O100" s="488"/>
      <c r="P100" s="489"/>
      <c r="Q100" s="489"/>
    </row>
    <row r="101" spans="1:28" ht="38.25" customHeight="1" x14ac:dyDescent="0.25">
      <c r="A101" s="796" t="s">
        <v>2022</v>
      </c>
      <c r="B101" s="796"/>
      <c r="C101" s="678" t="s">
        <v>54</v>
      </c>
      <c r="D101" s="678"/>
      <c r="E101" s="678"/>
      <c r="F101" s="678"/>
      <c r="G101" s="678" t="s">
        <v>54</v>
      </c>
      <c r="H101" s="678"/>
      <c r="I101" s="678"/>
      <c r="J101" s="678"/>
      <c r="K101" s="90" t="s">
        <v>32</v>
      </c>
      <c r="L101" s="90"/>
      <c r="M101" s="678" t="s">
        <v>2180</v>
      </c>
      <c r="N101" s="678"/>
      <c r="O101" s="678"/>
      <c r="P101" s="678"/>
      <c r="Q101" s="678"/>
    </row>
    <row r="102" spans="1:28" ht="138.75" customHeight="1" x14ac:dyDescent="0.25">
      <c r="A102" s="797" t="s">
        <v>2149</v>
      </c>
      <c r="B102" s="797"/>
      <c r="C102" s="798" t="s">
        <v>55</v>
      </c>
      <c r="D102" s="798"/>
      <c r="E102" s="798"/>
      <c r="F102" s="798"/>
      <c r="G102" s="798" t="s">
        <v>1803</v>
      </c>
      <c r="H102" s="798"/>
      <c r="I102" s="798"/>
      <c r="J102" s="798"/>
      <c r="K102" s="678" t="s">
        <v>2175</v>
      </c>
      <c r="L102" s="90"/>
      <c r="M102" s="678" t="s">
        <v>82</v>
      </c>
      <c r="N102" s="678"/>
      <c r="O102" s="678"/>
      <c r="P102" s="678"/>
      <c r="Q102" s="678"/>
    </row>
    <row r="103" spans="1:28" ht="5.25" customHeight="1" x14ac:dyDescent="0.25">
      <c r="A103" s="492"/>
      <c r="B103" s="491"/>
      <c r="C103" s="492"/>
      <c r="D103" s="493"/>
      <c r="E103" s="494"/>
      <c r="F103" s="90"/>
      <c r="G103" s="90"/>
      <c r="H103" s="90"/>
      <c r="I103" s="90"/>
      <c r="J103" s="90"/>
      <c r="K103" s="678"/>
      <c r="L103" s="90"/>
      <c r="M103" s="678"/>
      <c r="N103" s="678"/>
      <c r="O103" s="678"/>
      <c r="P103" s="678"/>
      <c r="Q103" s="678"/>
    </row>
    <row r="104" spans="1:28" s="90" customFormat="1" x14ac:dyDescent="0.25">
      <c r="B104" s="262"/>
      <c r="D104" s="495"/>
      <c r="E104" s="496"/>
      <c r="K104" s="262"/>
      <c r="M104" s="482"/>
      <c r="P104" s="262"/>
      <c r="Q104" s="262"/>
      <c r="S104" s="95"/>
      <c r="T104" s="95"/>
      <c r="U104" s="95"/>
      <c r="V104" s="95"/>
      <c r="W104" s="95"/>
      <c r="X104" s="95"/>
      <c r="Y104" s="95"/>
      <c r="Z104" s="95"/>
      <c r="AA104" s="95"/>
      <c r="AB104" s="95"/>
    </row>
    <row r="105" spans="1:28" s="90" customFormat="1" x14ac:dyDescent="0.25">
      <c r="B105" s="262"/>
      <c r="D105" s="495"/>
      <c r="E105" s="496"/>
      <c r="K105" s="262"/>
      <c r="M105" s="482"/>
      <c r="P105" s="262"/>
      <c r="Q105" s="262"/>
      <c r="S105" s="95"/>
      <c r="T105" s="95"/>
      <c r="U105" s="95"/>
      <c r="V105" s="95"/>
      <c r="W105" s="95"/>
      <c r="X105" s="95"/>
      <c r="Y105" s="95"/>
      <c r="Z105" s="95"/>
      <c r="AA105" s="95"/>
      <c r="AB105" s="95"/>
    </row>
    <row r="112" spans="1:28" s="118" customFormat="1" ht="34.5" hidden="1" customHeight="1" x14ac:dyDescent="0.25">
      <c r="A112" s="105">
        <v>11</v>
      </c>
      <c r="B112" s="433" t="s">
        <v>1704</v>
      </c>
      <c r="C112" s="434" t="s">
        <v>1</v>
      </c>
      <c r="D112" s="435">
        <v>3</v>
      </c>
      <c r="E112" s="436"/>
      <c r="F112" s="437">
        <v>0.45833333333333298</v>
      </c>
      <c r="G112" s="438">
        <v>18</v>
      </c>
      <c r="H112" s="437">
        <v>0.70833333333333304</v>
      </c>
      <c r="I112" s="438">
        <f>+G112</f>
        <v>18</v>
      </c>
      <c r="J112" s="437"/>
      <c r="K112" s="439" t="s">
        <v>1688</v>
      </c>
      <c r="L112" s="437"/>
      <c r="M112" s="439" t="s">
        <v>1710</v>
      </c>
      <c r="N112" s="440">
        <f>VALUE(DAY(I112)*24*60+VALUE(HOUR(H112)*60+MINUTE(H112)))-SUM(VALUE(DAY(G112)*24*60+VALUE(HOUR(F112)*60+MINUTE(F112))))</f>
        <v>360</v>
      </c>
      <c r="O112" s="105">
        <v>3885</v>
      </c>
      <c r="P112" s="438">
        <f>O112*N112</f>
        <v>1398600</v>
      </c>
      <c r="Q112" s="105">
        <v>2</v>
      </c>
      <c r="R112" s="113"/>
      <c r="S112" s="114">
        <f t="shared" ref="S112:T116" si="19">O112</f>
        <v>3885</v>
      </c>
      <c r="T112" s="114">
        <f t="shared" si="19"/>
        <v>1398600</v>
      </c>
      <c r="U112" s="115"/>
      <c r="V112" s="115"/>
      <c r="W112" s="115"/>
      <c r="X112" s="115"/>
      <c r="Y112" s="116"/>
      <c r="Z112" s="117"/>
      <c r="AA112" s="117"/>
    </row>
    <row r="113" spans="1:27" s="118" customFormat="1" ht="29.25" hidden="1" customHeight="1" x14ac:dyDescent="0.25">
      <c r="A113" s="105">
        <v>12</v>
      </c>
      <c r="B113" s="433" t="s">
        <v>1705</v>
      </c>
      <c r="C113" s="434" t="s">
        <v>58</v>
      </c>
      <c r="D113" s="435">
        <v>2</v>
      </c>
      <c r="E113" s="436"/>
      <c r="F113" s="437">
        <v>0.45833333333333298</v>
      </c>
      <c r="G113" s="438">
        <v>18</v>
      </c>
      <c r="H113" s="437">
        <v>0.70833333333333304</v>
      </c>
      <c r="I113" s="438">
        <f>+G113</f>
        <v>18</v>
      </c>
      <c r="J113" s="437"/>
      <c r="K113" s="439" t="s">
        <v>1688</v>
      </c>
      <c r="L113" s="437"/>
      <c r="M113" s="439" t="s">
        <v>1711</v>
      </c>
      <c r="N113" s="440">
        <f>VALUE(DAY(I113)*24*60+VALUE(HOUR(H113)*60+MINUTE(H113)))-SUM(VALUE(DAY(G113)*24*60+VALUE(HOUR(F113)*60+MINUTE(F113))))</f>
        <v>360</v>
      </c>
      <c r="O113" s="105">
        <v>3284</v>
      </c>
      <c r="P113" s="438">
        <f>O113*N113</f>
        <v>1182240</v>
      </c>
      <c r="Q113" s="105">
        <v>2</v>
      </c>
      <c r="R113" s="113"/>
      <c r="S113" s="114">
        <f t="shared" si="19"/>
        <v>3284</v>
      </c>
      <c r="T113" s="114">
        <f t="shared" si="19"/>
        <v>1182240</v>
      </c>
      <c r="U113" s="115"/>
      <c r="V113" s="115"/>
      <c r="W113" s="115"/>
      <c r="X113" s="115"/>
      <c r="Y113" s="116"/>
      <c r="Z113" s="117"/>
      <c r="AA113" s="117"/>
    </row>
    <row r="114" spans="1:27" s="118" customFormat="1" ht="29.25" hidden="1" customHeight="1" x14ac:dyDescent="0.25">
      <c r="A114" s="105">
        <v>13</v>
      </c>
      <c r="B114" s="433" t="s">
        <v>1706</v>
      </c>
      <c r="C114" s="434" t="s">
        <v>1</v>
      </c>
      <c r="D114" s="435">
        <v>2</v>
      </c>
      <c r="E114" s="436"/>
      <c r="F114" s="437">
        <v>0.45833333333333298</v>
      </c>
      <c r="G114" s="438">
        <v>18</v>
      </c>
      <c r="H114" s="437">
        <v>0.70833333333333304</v>
      </c>
      <c r="I114" s="438">
        <f>+G114</f>
        <v>18</v>
      </c>
      <c r="J114" s="437"/>
      <c r="K114" s="439" t="s">
        <v>1688</v>
      </c>
      <c r="L114" s="437"/>
      <c r="M114" s="439" t="s">
        <v>193</v>
      </c>
      <c r="N114" s="440">
        <f>VALUE(DAY(I114)*24*60+VALUE(HOUR(H114)*60+MINUTE(H114)))-SUM(VALUE(DAY(G114)*24*60+VALUE(HOUR(F114)*60+MINUTE(F114))))</f>
        <v>360</v>
      </c>
      <c r="O114" s="105">
        <v>1325</v>
      </c>
      <c r="P114" s="438">
        <f>O114*N114</f>
        <v>477000</v>
      </c>
      <c r="Q114" s="105">
        <v>2</v>
      </c>
      <c r="R114" s="113"/>
      <c r="S114" s="114">
        <f t="shared" si="19"/>
        <v>1325</v>
      </c>
      <c r="T114" s="114">
        <f t="shared" si="19"/>
        <v>477000</v>
      </c>
      <c r="U114" s="115"/>
      <c r="V114" s="115"/>
      <c r="W114" s="115"/>
      <c r="X114" s="115"/>
      <c r="Y114" s="116"/>
      <c r="Z114" s="117"/>
      <c r="AA114" s="117"/>
    </row>
    <row r="115" spans="1:27" s="118" customFormat="1" ht="29.25" hidden="1" customHeight="1" x14ac:dyDescent="0.25">
      <c r="A115" s="105">
        <v>14</v>
      </c>
      <c r="B115" s="433" t="s">
        <v>1707</v>
      </c>
      <c r="C115" s="434" t="s">
        <v>57</v>
      </c>
      <c r="D115" s="435">
        <v>2</v>
      </c>
      <c r="E115" s="436"/>
      <c r="F115" s="437">
        <v>0.45833333333333298</v>
      </c>
      <c r="G115" s="438">
        <v>18</v>
      </c>
      <c r="H115" s="437">
        <v>0.70833333333333304</v>
      </c>
      <c r="I115" s="438">
        <f>+G115</f>
        <v>18</v>
      </c>
      <c r="J115" s="437"/>
      <c r="K115" s="439" t="s">
        <v>1688</v>
      </c>
      <c r="L115" s="437"/>
      <c r="M115" s="439" t="s">
        <v>1712</v>
      </c>
      <c r="N115" s="440">
        <f>VALUE(DAY(I115)*24*60+VALUE(HOUR(H115)*60+MINUTE(H115)))-SUM(VALUE(DAY(G115)*24*60+VALUE(HOUR(F115)*60+MINUTE(F115))))</f>
        <v>360</v>
      </c>
      <c r="O115" s="105">
        <v>1593</v>
      </c>
      <c r="P115" s="438">
        <f>O115*N115</f>
        <v>573480</v>
      </c>
      <c r="Q115" s="105">
        <v>2</v>
      </c>
      <c r="R115" s="113"/>
      <c r="S115" s="114">
        <f t="shared" si="19"/>
        <v>1593</v>
      </c>
      <c r="T115" s="114">
        <f t="shared" si="19"/>
        <v>573480</v>
      </c>
      <c r="U115" s="115"/>
      <c r="V115" s="115"/>
      <c r="W115" s="115"/>
      <c r="X115" s="115"/>
      <c r="Y115" s="116"/>
      <c r="Z115" s="117"/>
      <c r="AA115" s="117"/>
    </row>
    <row r="116" spans="1:27" ht="45" hidden="1" customHeight="1" x14ac:dyDescent="0.25">
      <c r="A116" s="89">
        <v>23</v>
      </c>
      <c r="B116" s="14" t="s">
        <v>1863</v>
      </c>
      <c r="C116" s="171" t="s">
        <v>60</v>
      </c>
      <c r="D116" s="188">
        <v>2</v>
      </c>
      <c r="E116" s="424"/>
      <c r="F116" s="102">
        <v>0.47916666666666702</v>
      </c>
      <c r="G116" s="156">
        <v>22</v>
      </c>
      <c r="H116" s="102">
        <v>0.70833333333333304</v>
      </c>
      <c r="I116" s="156">
        <f t="shared" ref="I116" si="20">+G116</f>
        <v>22</v>
      </c>
      <c r="J116" s="102"/>
      <c r="K116" s="172" t="s">
        <v>1864</v>
      </c>
      <c r="L116" s="102"/>
      <c r="M116" s="172" t="s">
        <v>296</v>
      </c>
      <c r="N116" s="126">
        <f t="shared" ref="N116" si="21">VALUE(DAY(I116)*24*60+VALUE(HOUR(H116)*60+MINUTE(H116)))-SUM(VALUE(DAY(G116)*24*60+VALUE(HOUR(F116)*60+MINUTE(F116))))</f>
        <v>330</v>
      </c>
      <c r="O116" s="89">
        <v>1516</v>
      </c>
      <c r="P116" s="156">
        <f t="shared" ref="P116" si="22">O116*N116</f>
        <v>500280</v>
      </c>
      <c r="Q116" s="89">
        <v>2</v>
      </c>
      <c r="S116" s="91">
        <f t="shared" si="19"/>
        <v>1516</v>
      </c>
      <c r="T116" s="91">
        <f t="shared" si="19"/>
        <v>500280</v>
      </c>
      <c r="U116" s="92"/>
      <c r="V116" s="92"/>
      <c r="W116" s="92"/>
      <c r="X116" s="92"/>
      <c r="Y116" s="93"/>
      <c r="Z116" s="94"/>
      <c r="AA116" s="94"/>
    </row>
  </sheetData>
  <protectedRanges>
    <protectedRange sqref="L26:L27" name="Range1_6_2_1_1_1_1_1_1"/>
    <protectedRange sqref="M112:M115" name="Range1_6_2_2_1_1_3_1_1_1_1"/>
    <protectedRange sqref="M116 M65 M87" name="Range1_6_2_2_1_1_3_1_1_1_1_1"/>
  </protectedRanges>
  <mergeCells count="88">
    <mergeCell ref="A12:A13"/>
    <mergeCell ref="B12:B13"/>
    <mergeCell ref="L1:Q1"/>
    <mergeCell ref="A2:F2"/>
    <mergeCell ref="G2:Q2"/>
    <mergeCell ref="B3:P3"/>
    <mergeCell ref="B4:Q4"/>
    <mergeCell ref="B5:Q5"/>
    <mergeCell ref="B6:Q6"/>
    <mergeCell ref="B7:F7"/>
    <mergeCell ref="B8:F8"/>
    <mergeCell ref="A10:A11"/>
    <mergeCell ref="B10:B11"/>
    <mergeCell ref="A14:A15"/>
    <mergeCell ref="B14:B15"/>
    <mergeCell ref="B16:F16"/>
    <mergeCell ref="B17:F17"/>
    <mergeCell ref="A18:A20"/>
    <mergeCell ref="B18:B20"/>
    <mergeCell ref="C18:C20"/>
    <mergeCell ref="D18:D20"/>
    <mergeCell ref="F18:I18"/>
    <mergeCell ref="V19:W19"/>
    <mergeCell ref="X19:Y19"/>
    <mergeCell ref="J18:J20"/>
    <mergeCell ref="K18:L19"/>
    <mergeCell ref="M18:M20"/>
    <mergeCell ref="N18:N20"/>
    <mergeCell ref="O18:O20"/>
    <mergeCell ref="P18:P20"/>
    <mergeCell ref="B88:Q88"/>
    <mergeCell ref="Q18:Q20"/>
    <mergeCell ref="R18:R20"/>
    <mergeCell ref="F19:G19"/>
    <mergeCell ref="H19:I19"/>
    <mergeCell ref="B24:C24"/>
    <mergeCell ref="A25:Q25"/>
    <mergeCell ref="B27:Q27"/>
    <mergeCell ref="A28:Q28"/>
    <mergeCell ref="A66:Q66"/>
    <mergeCell ref="A93:B93"/>
    <mergeCell ref="C93:J93"/>
    <mergeCell ref="L93:M93"/>
    <mergeCell ref="P93:Q93"/>
    <mergeCell ref="A89:B89"/>
    <mergeCell ref="C89:J89"/>
    <mergeCell ref="L89:M89"/>
    <mergeCell ref="N89:O89"/>
    <mergeCell ref="P89:Q89"/>
    <mergeCell ref="A90:B90"/>
    <mergeCell ref="C90:J90"/>
    <mergeCell ref="L90:M90"/>
    <mergeCell ref="N90:O90"/>
    <mergeCell ref="P90:Q90"/>
    <mergeCell ref="A91:B91"/>
    <mergeCell ref="C91:J91"/>
    <mergeCell ref="L91:M91"/>
    <mergeCell ref="P91:Q91"/>
    <mergeCell ref="A92:B92"/>
    <mergeCell ref="C92:J92"/>
    <mergeCell ref="L92:M92"/>
    <mergeCell ref="P92:Q92"/>
    <mergeCell ref="A94:B94"/>
    <mergeCell ref="C94:J94"/>
    <mergeCell ref="L94:M94"/>
    <mergeCell ref="P94:Q94"/>
    <mergeCell ref="A96:B96"/>
    <mergeCell ref="C96:J96"/>
    <mergeCell ref="L96:M96"/>
    <mergeCell ref="P96:Q96"/>
    <mergeCell ref="A95:B95"/>
    <mergeCell ref="C95:J95"/>
    <mergeCell ref="L95:M95"/>
    <mergeCell ref="P95:Q95"/>
    <mergeCell ref="B98:Q98"/>
    <mergeCell ref="A97:B97"/>
    <mergeCell ref="C97:J97"/>
    <mergeCell ref="L97:M97"/>
    <mergeCell ref="P97:Q97"/>
    <mergeCell ref="A101:B101"/>
    <mergeCell ref="C101:F101"/>
    <mergeCell ref="G101:J101"/>
    <mergeCell ref="M101:Q101"/>
    <mergeCell ref="A102:B102"/>
    <mergeCell ref="C102:F102"/>
    <mergeCell ref="G102:J102"/>
    <mergeCell ref="K102:K103"/>
    <mergeCell ref="M102:Q103"/>
  </mergeCells>
  <conditionalFormatting sqref="A26">
    <cfRule type="duplicateValues" dxfId="741" priority="5" stopIfTrue="1"/>
  </conditionalFormatting>
  <conditionalFormatting sqref="A27">
    <cfRule type="duplicateValues" dxfId="740" priority="1" stopIfTrue="1"/>
  </conditionalFormatting>
  <conditionalFormatting sqref="B23">
    <cfRule type="duplicateValues" dxfId="739" priority="10" stopIfTrue="1"/>
  </conditionalFormatting>
  <conditionalFormatting sqref="B26">
    <cfRule type="duplicateValues" dxfId="738" priority="6" stopIfTrue="1"/>
    <cfRule type="duplicateValues" dxfId="737" priority="8" stopIfTrue="1"/>
    <cfRule type="duplicateValues" dxfId="736" priority="9" stopIfTrue="1"/>
  </conditionalFormatting>
  <conditionalFormatting sqref="B27">
    <cfRule type="duplicateValues" dxfId="735" priority="2" stopIfTrue="1"/>
    <cfRule type="duplicateValues" dxfId="734" priority="3" stopIfTrue="1"/>
    <cfRule type="duplicateValues" dxfId="733" priority="4" stopIfTrue="1"/>
  </conditionalFormatting>
  <conditionalFormatting sqref="B93:B101 B103:B105">
    <cfRule type="duplicateValues" dxfId="732" priority="97" stopIfTrue="1"/>
  </conditionalFormatting>
  <conditionalFormatting sqref="B97">
    <cfRule type="duplicateValues" dxfId="731" priority="19" stopIfTrue="1"/>
  </conditionalFormatting>
  <conditionalFormatting sqref="B104:B105 B253">
    <cfRule type="duplicateValues" dxfId="730" priority="96" stopIfTrue="1"/>
  </conditionalFormatting>
  <conditionalFormatting sqref="B157:B159">
    <cfRule type="duplicateValues" dxfId="729" priority="59" stopIfTrue="1"/>
  </conditionalFormatting>
  <conditionalFormatting sqref="B160:B161">
    <cfRule type="duplicateValues" dxfId="728" priority="60" stopIfTrue="1"/>
  </conditionalFormatting>
  <conditionalFormatting sqref="B162:B163">
    <cfRule type="duplicateValues" dxfId="727" priority="58" stopIfTrue="1"/>
  </conditionalFormatting>
  <conditionalFormatting sqref="B164">
    <cfRule type="duplicateValues" dxfId="726" priority="57" stopIfTrue="1"/>
  </conditionalFormatting>
  <conditionalFormatting sqref="B182">
    <cfRule type="duplicateValues" dxfId="725" priority="82" stopIfTrue="1"/>
  </conditionalFormatting>
  <conditionalFormatting sqref="B185:B187">
    <cfRule type="duplicateValues" dxfId="724" priority="22" stopIfTrue="1"/>
  </conditionalFormatting>
  <conditionalFormatting sqref="B188:B189">
    <cfRule type="duplicateValues" dxfId="723" priority="23" stopIfTrue="1"/>
  </conditionalFormatting>
  <conditionalFormatting sqref="B190:B191">
    <cfRule type="duplicateValues" dxfId="722" priority="21" stopIfTrue="1"/>
  </conditionalFormatting>
  <conditionalFormatting sqref="B192">
    <cfRule type="duplicateValues" dxfId="721" priority="20" stopIfTrue="1"/>
  </conditionalFormatting>
  <conditionalFormatting sqref="B206:B223 B228:B285 B288">
    <cfRule type="duplicateValues" dxfId="720" priority="83" stopIfTrue="1"/>
  </conditionalFormatting>
  <conditionalFormatting sqref="B210">
    <cfRule type="duplicateValues" dxfId="719" priority="43" stopIfTrue="1"/>
  </conditionalFormatting>
  <conditionalFormatting sqref="B225">
    <cfRule type="duplicateValues" dxfId="718" priority="15" stopIfTrue="1"/>
    <cfRule type="duplicateValues" dxfId="717" priority="71" stopIfTrue="1"/>
  </conditionalFormatting>
  <conditionalFormatting sqref="B234:B251 B256:B313 B316">
    <cfRule type="duplicateValues" dxfId="716" priority="44" stopIfTrue="1"/>
  </conditionalFormatting>
  <conditionalFormatting sqref="B253">
    <cfRule type="duplicateValues" dxfId="715" priority="11" stopIfTrue="1"/>
  </conditionalFormatting>
  <conditionalFormatting sqref="B266">
    <cfRule type="duplicateValues" dxfId="714" priority="80" stopIfTrue="1"/>
  </conditionalFormatting>
  <conditionalFormatting sqref="B267">
    <cfRule type="duplicateValues" dxfId="713" priority="81" stopIfTrue="1"/>
  </conditionalFormatting>
  <conditionalFormatting sqref="B268">
    <cfRule type="duplicateValues" dxfId="712" priority="79" stopIfTrue="1"/>
  </conditionalFormatting>
  <conditionalFormatting sqref="B269">
    <cfRule type="duplicateValues" dxfId="711" priority="74" stopIfTrue="1"/>
  </conditionalFormatting>
  <conditionalFormatting sqref="B270">
    <cfRule type="duplicateValues" dxfId="710" priority="75" stopIfTrue="1"/>
  </conditionalFormatting>
  <conditionalFormatting sqref="B271">
    <cfRule type="duplicateValues" dxfId="709" priority="73" stopIfTrue="1"/>
  </conditionalFormatting>
  <conditionalFormatting sqref="B272">
    <cfRule type="duplicateValues" dxfId="708" priority="67" stopIfTrue="1"/>
  </conditionalFormatting>
  <conditionalFormatting sqref="B272:B274 B276">
    <cfRule type="duplicateValues" dxfId="707" priority="76" stopIfTrue="1"/>
  </conditionalFormatting>
  <conditionalFormatting sqref="B273">
    <cfRule type="duplicateValues" dxfId="706" priority="66" stopIfTrue="1"/>
  </conditionalFormatting>
  <conditionalFormatting sqref="B274">
    <cfRule type="duplicateValues" dxfId="705" priority="70" stopIfTrue="1"/>
  </conditionalFormatting>
  <conditionalFormatting sqref="B275 B283">
    <cfRule type="duplicateValues" dxfId="704" priority="78" stopIfTrue="1"/>
  </conditionalFormatting>
  <conditionalFormatting sqref="B275">
    <cfRule type="duplicateValues" dxfId="703" priority="62" stopIfTrue="1"/>
  </conditionalFormatting>
  <conditionalFormatting sqref="B275:B277">
    <cfRule type="duplicateValues" dxfId="702" priority="69" stopIfTrue="1"/>
  </conditionalFormatting>
  <conditionalFormatting sqref="B276">
    <cfRule type="duplicateValues" dxfId="701" priority="61" stopIfTrue="1"/>
  </conditionalFormatting>
  <conditionalFormatting sqref="B277">
    <cfRule type="duplicateValues" dxfId="700" priority="72" stopIfTrue="1"/>
  </conditionalFormatting>
  <conditionalFormatting sqref="B278:B279">
    <cfRule type="duplicateValues" dxfId="699" priority="77" stopIfTrue="1"/>
  </conditionalFormatting>
  <conditionalFormatting sqref="B279:B281 B283">
    <cfRule type="duplicateValues" dxfId="698" priority="63" stopIfTrue="1"/>
  </conditionalFormatting>
  <conditionalFormatting sqref="B282 B292">
    <cfRule type="duplicateValues" dxfId="697" priority="65" stopIfTrue="1"/>
  </conditionalFormatting>
  <conditionalFormatting sqref="B283">
    <cfRule type="duplicateValues" dxfId="696" priority="16" stopIfTrue="1"/>
  </conditionalFormatting>
  <conditionalFormatting sqref="B287:B288">
    <cfRule type="duplicateValues" dxfId="695" priority="64" stopIfTrue="1"/>
  </conditionalFormatting>
  <conditionalFormatting sqref="B288">
    <cfRule type="duplicateValues" dxfId="694" priority="17" stopIfTrue="1"/>
  </conditionalFormatting>
  <conditionalFormatting sqref="B289">
    <cfRule type="duplicateValues" dxfId="693" priority="94" stopIfTrue="1"/>
  </conditionalFormatting>
  <conditionalFormatting sqref="B290">
    <cfRule type="duplicateValues" dxfId="692" priority="90" stopIfTrue="1"/>
  </conditionalFormatting>
  <conditionalFormatting sqref="B291">
    <cfRule type="duplicateValues" dxfId="691" priority="89" stopIfTrue="1"/>
  </conditionalFormatting>
  <conditionalFormatting sqref="B292">
    <cfRule type="duplicateValues" dxfId="690" priority="95" stopIfTrue="1"/>
  </conditionalFormatting>
  <conditionalFormatting sqref="B293">
    <cfRule type="duplicateValues" dxfId="689" priority="85" stopIfTrue="1"/>
  </conditionalFormatting>
  <conditionalFormatting sqref="B293:B295">
    <cfRule type="duplicateValues" dxfId="688" priority="93" stopIfTrue="1"/>
  </conditionalFormatting>
  <conditionalFormatting sqref="B294">
    <cfRule type="duplicateValues" dxfId="687" priority="84" stopIfTrue="1"/>
  </conditionalFormatting>
  <conditionalFormatting sqref="B295">
    <cfRule type="duplicateValues" dxfId="686" priority="42" stopIfTrue="1"/>
  </conditionalFormatting>
  <conditionalFormatting sqref="B296">
    <cfRule type="duplicateValues" dxfId="685" priority="41" stopIfTrue="1"/>
  </conditionalFormatting>
  <conditionalFormatting sqref="B297">
    <cfRule type="duplicateValues" dxfId="684" priority="36" stopIfTrue="1"/>
  </conditionalFormatting>
  <conditionalFormatting sqref="B297:B299 B301">
    <cfRule type="duplicateValues" dxfId="683" priority="86" stopIfTrue="1"/>
  </conditionalFormatting>
  <conditionalFormatting sqref="B298">
    <cfRule type="duplicateValues" dxfId="682" priority="37" stopIfTrue="1"/>
  </conditionalFormatting>
  <conditionalFormatting sqref="B299">
    <cfRule type="duplicateValues" dxfId="681" priority="35" stopIfTrue="1"/>
  </conditionalFormatting>
  <conditionalFormatting sqref="B300 B310">
    <cfRule type="duplicateValues" dxfId="680" priority="88" stopIfTrue="1"/>
  </conditionalFormatting>
  <conditionalFormatting sqref="B300">
    <cfRule type="duplicateValues" dxfId="679" priority="30" stopIfTrue="1"/>
  </conditionalFormatting>
  <conditionalFormatting sqref="B300:B302 B304">
    <cfRule type="duplicateValues" dxfId="678" priority="38" stopIfTrue="1"/>
  </conditionalFormatting>
  <conditionalFormatting sqref="B301">
    <cfRule type="duplicateValues" dxfId="677" priority="29" stopIfTrue="1"/>
  </conditionalFormatting>
  <conditionalFormatting sqref="B302">
    <cfRule type="duplicateValues" dxfId="676" priority="33" stopIfTrue="1"/>
  </conditionalFormatting>
  <conditionalFormatting sqref="B303 B311">
    <cfRule type="duplicateValues" dxfId="675" priority="40" stopIfTrue="1"/>
  </conditionalFormatting>
  <conditionalFormatting sqref="B303">
    <cfRule type="duplicateValues" dxfId="674" priority="25" stopIfTrue="1"/>
  </conditionalFormatting>
  <conditionalFormatting sqref="B303:B305">
    <cfRule type="duplicateValues" dxfId="673" priority="32" stopIfTrue="1"/>
  </conditionalFormatting>
  <conditionalFormatting sqref="B304">
    <cfRule type="duplicateValues" dxfId="672" priority="24" stopIfTrue="1"/>
  </conditionalFormatting>
  <conditionalFormatting sqref="B305">
    <cfRule type="duplicateValues" dxfId="671" priority="34" stopIfTrue="1"/>
  </conditionalFormatting>
  <conditionalFormatting sqref="B305:B306">
    <cfRule type="duplicateValues" dxfId="670" priority="87" stopIfTrue="1"/>
  </conditionalFormatting>
  <conditionalFormatting sqref="B306:B307">
    <cfRule type="duplicateValues" dxfId="669" priority="39" stopIfTrue="1"/>
  </conditionalFormatting>
  <conditionalFormatting sqref="B307:B309 B311">
    <cfRule type="duplicateValues" dxfId="668" priority="26" stopIfTrue="1"/>
  </conditionalFormatting>
  <conditionalFormatting sqref="B310 B320">
    <cfRule type="duplicateValues" dxfId="667" priority="28" stopIfTrue="1"/>
  </conditionalFormatting>
  <conditionalFormatting sqref="B310">
    <cfRule type="duplicateValues" dxfId="666" priority="18" stopIfTrue="1"/>
  </conditionalFormatting>
  <conditionalFormatting sqref="B311">
    <cfRule type="duplicateValues" dxfId="665" priority="91" stopIfTrue="1"/>
  </conditionalFormatting>
  <conditionalFormatting sqref="B313">
    <cfRule type="duplicateValues" dxfId="664" priority="68" stopIfTrue="1"/>
  </conditionalFormatting>
  <conditionalFormatting sqref="B315:B316">
    <cfRule type="duplicateValues" dxfId="663" priority="27" stopIfTrue="1"/>
  </conditionalFormatting>
  <conditionalFormatting sqref="B316">
    <cfRule type="duplicateValues" dxfId="662" priority="12" stopIfTrue="1"/>
  </conditionalFormatting>
  <conditionalFormatting sqref="B317">
    <cfRule type="duplicateValues" dxfId="661" priority="55" stopIfTrue="1"/>
  </conditionalFormatting>
  <conditionalFormatting sqref="B318">
    <cfRule type="duplicateValues" dxfId="660" priority="51" stopIfTrue="1"/>
  </conditionalFormatting>
  <conditionalFormatting sqref="B319">
    <cfRule type="duplicateValues" dxfId="659" priority="50" stopIfTrue="1"/>
  </conditionalFormatting>
  <conditionalFormatting sqref="B320">
    <cfRule type="duplicateValues" dxfId="658" priority="56" stopIfTrue="1"/>
  </conditionalFormatting>
  <conditionalFormatting sqref="B321">
    <cfRule type="duplicateValues" dxfId="657" priority="46" stopIfTrue="1"/>
  </conditionalFormatting>
  <conditionalFormatting sqref="B321:B323">
    <cfRule type="duplicateValues" dxfId="656" priority="54" stopIfTrue="1"/>
  </conditionalFormatting>
  <conditionalFormatting sqref="B322">
    <cfRule type="duplicateValues" dxfId="655" priority="45" stopIfTrue="1"/>
  </conditionalFormatting>
  <conditionalFormatting sqref="B325:B327 B329">
    <cfRule type="duplicateValues" dxfId="654" priority="47" stopIfTrue="1"/>
  </conditionalFormatting>
  <conditionalFormatting sqref="B328 B338">
    <cfRule type="duplicateValues" dxfId="653" priority="49" stopIfTrue="1"/>
  </conditionalFormatting>
  <conditionalFormatting sqref="B329">
    <cfRule type="duplicateValues" dxfId="652" priority="13" stopIfTrue="1"/>
  </conditionalFormatting>
  <conditionalFormatting sqref="B331">
    <cfRule type="duplicateValues" dxfId="651" priority="92" stopIfTrue="1"/>
  </conditionalFormatting>
  <conditionalFormatting sqref="B333:B334">
    <cfRule type="duplicateValues" dxfId="650" priority="48" stopIfTrue="1"/>
  </conditionalFormatting>
  <conditionalFormatting sqref="B338">
    <cfRule type="duplicateValues" dxfId="649" priority="14" stopIfTrue="1"/>
  </conditionalFormatting>
  <conditionalFormatting sqref="B339">
    <cfRule type="duplicateValues" dxfId="648" priority="52" stopIfTrue="1"/>
  </conditionalFormatting>
  <conditionalFormatting sqref="B341">
    <cfRule type="duplicateValues" dxfId="647" priority="31" stopIfTrue="1"/>
  </conditionalFormatting>
  <conditionalFormatting sqref="B359">
    <cfRule type="duplicateValues" dxfId="646" priority="53" stopIfTrue="1"/>
  </conditionalFormatting>
  <conditionalFormatting sqref="D26:E26">
    <cfRule type="cellIs" dxfId="645" priority="7" operator="equal">
      <formula>0</formula>
    </cfRule>
  </conditionalFormatting>
  <dataValidations count="2">
    <dataValidation type="list" allowBlank="1" showInputMessage="1" showErrorMessage="1" sqref="J22" xr:uid="{00000000-0002-0000-13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112:J116 J24 J31:J32 J34:J40 J65 J42:J63 J67:J87" xr:uid="{00000000-0002-0000-1300-000001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87" max="16" man="1"/>
  </rowBreaks>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113"/>
  <sheetViews>
    <sheetView topLeftCell="A58" zoomScaleNormal="100" zoomScaleSheetLayoutView="85" workbookViewId="0">
      <selection activeCell="C84" sqref="C84"/>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2" t="s">
        <v>217</v>
      </c>
      <c r="B9" s="502" t="s">
        <v>18</v>
      </c>
      <c r="C9" s="502" t="s">
        <v>2154</v>
      </c>
      <c r="D9" s="503" t="s">
        <v>2172</v>
      </c>
      <c r="E9" s="503"/>
      <c r="F9" s="503" t="s">
        <v>2173</v>
      </c>
      <c r="G9" s="503" t="s">
        <v>2174</v>
      </c>
      <c r="H9" s="502" t="s">
        <v>108</v>
      </c>
      <c r="I9" s="498"/>
      <c r="J9" s="499"/>
      <c r="N9" s="99"/>
    </row>
    <row r="10" spans="1:18" ht="27.75" customHeight="1" x14ac:dyDescent="0.25">
      <c r="A10" s="808">
        <v>1</v>
      </c>
      <c r="B10" s="808" t="s">
        <v>2155</v>
      </c>
      <c r="C10" s="504" t="s">
        <v>2156</v>
      </c>
      <c r="D10" s="504" t="s">
        <v>2157</v>
      </c>
      <c r="E10" s="504"/>
      <c r="F10" s="504" t="s">
        <v>2158</v>
      </c>
      <c r="G10" s="504" t="s">
        <v>2167</v>
      </c>
      <c r="H10" s="505"/>
      <c r="I10" s="500"/>
      <c r="J10" s="501"/>
      <c r="N10" s="99"/>
    </row>
    <row r="11" spans="1:18" ht="27.75" customHeight="1" x14ac:dyDescent="0.25">
      <c r="A11" s="808"/>
      <c r="B11" s="808"/>
      <c r="C11" s="504" t="s">
        <v>2159</v>
      </c>
      <c r="D11" s="504" t="s">
        <v>2160</v>
      </c>
      <c r="E11" s="504"/>
      <c r="F11" s="504" t="s">
        <v>2161</v>
      </c>
      <c r="G11" s="504" t="s">
        <v>2168</v>
      </c>
      <c r="H11" s="505"/>
      <c r="I11" s="500"/>
      <c r="J11" s="501"/>
      <c r="N11" s="99"/>
    </row>
    <row r="12" spans="1:18" ht="27.75" customHeight="1" x14ac:dyDescent="0.25">
      <c r="A12" s="808">
        <v>2</v>
      </c>
      <c r="B12" s="808" t="s">
        <v>2162</v>
      </c>
      <c r="C12" s="504" t="s">
        <v>2156</v>
      </c>
      <c r="D12" s="504" t="s">
        <v>2157</v>
      </c>
      <c r="E12" s="504"/>
      <c r="F12" s="504" t="s">
        <v>2158</v>
      </c>
      <c r="G12" s="504" t="s">
        <v>2167</v>
      </c>
      <c r="H12" s="505"/>
      <c r="I12" s="500"/>
      <c r="J12" s="501"/>
      <c r="N12" s="99"/>
    </row>
    <row r="13" spans="1:18" ht="27.75" customHeight="1" x14ac:dyDescent="0.25">
      <c r="A13" s="808"/>
      <c r="B13" s="808"/>
      <c r="C13" s="504" t="s">
        <v>2159</v>
      </c>
      <c r="D13" s="504" t="s">
        <v>2160</v>
      </c>
      <c r="E13" s="504"/>
      <c r="F13" s="504" t="s">
        <v>2161</v>
      </c>
      <c r="G13" s="504" t="s">
        <v>2168</v>
      </c>
      <c r="H13" s="505"/>
      <c r="I13" s="500"/>
      <c r="J13" s="501"/>
      <c r="N13" s="99"/>
    </row>
    <row r="14" spans="1:18" ht="27.75" customHeight="1" x14ac:dyDescent="0.25">
      <c r="A14" s="809">
        <v>3</v>
      </c>
      <c r="B14" s="810" t="s">
        <v>2171</v>
      </c>
      <c r="C14" s="504" t="s">
        <v>2156</v>
      </c>
      <c r="D14" s="504" t="s">
        <v>2163</v>
      </c>
      <c r="E14" s="504"/>
      <c r="F14" s="504" t="s">
        <v>2164</v>
      </c>
      <c r="G14" s="504" t="s">
        <v>2169</v>
      </c>
      <c r="H14" s="505"/>
      <c r="I14" s="500"/>
      <c r="J14" s="501"/>
      <c r="N14" s="99"/>
    </row>
    <row r="15" spans="1:18" ht="27.75" customHeight="1" x14ac:dyDescent="0.25">
      <c r="A15" s="809"/>
      <c r="B15" s="810"/>
      <c r="C15" s="504" t="s">
        <v>2159</v>
      </c>
      <c r="D15" s="504" t="s">
        <v>2165</v>
      </c>
      <c r="E15" s="504"/>
      <c r="F15" s="504" t="s">
        <v>2166</v>
      </c>
      <c r="G15" s="504" t="s">
        <v>2170</v>
      </c>
      <c r="H15" s="505"/>
      <c r="I15" s="500"/>
      <c r="J15" s="501"/>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2224</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63" customHeight="1" x14ac:dyDescent="0.25">
      <c r="A26" s="255">
        <v>1</v>
      </c>
      <c r="B26" s="168" t="s">
        <v>147</v>
      </c>
      <c r="C26" s="89" t="s">
        <v>148</v>
      </c>
      <c r="D26" s="89">
        <v>25</v>
      </c>
      <c r="E26" s="169">
        <v>0.47916666666666669</v>
      </c>
      <c r="F26" s="102">
        <v>0.29166666666666669</v>
      </c>
      <c r="G26" s="156">
        <v>17</v>
      </c>
      <c r="H26" s="102">
        <v>4.1666666666666664E-2</v>
      </c>
      <c r="I26" s="156">
        <v>18</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2225</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25.5" customHeight="1" x14ac:dyDescent="0.25">
      <c r="A29" s="89">
        <v>1</v>
      </c>
      <c r="B29" s="14" t="s">
        <v>2334</v>
      </c>
      <c r="C29" s="20" t="s">
        <v>60</v>
      </c>
      <c r="D29" s="98">
        <v>2.1896511418666664</v>
      </c>
      <c r="E29" s="424"/>
      <c r="F29" s="102">
        <v>0.3125</v>
      </c>
      <c r="G29" s="156">
        <v>17</v>
      </c>
      <c r="H29" s="102">
        <v>0.5</v>
      </c>
      <c r="I29" s="156">
        <f t="shared" ref="I29:I65" si="1">+G29</f>
        <v>17</v>
      </c>
      <c r="J29" s="451"/>
      <c r="K29" s="172" t="s">
        <v>1872</v>
      </c>
      <c r="L29" s="453"/>
      <c r="M29" s="14" t="s">
        <v>1978</v>
      </c>
      <c r="N29" s="455">
        <f t="shared" ref="N29:N83" si="2">VALUE(DAY(I29)*24*60+VALUE(HOUR(H29)*60+MINUTE(H29)))-SUM(VALUE(DAY(G29)*24*60+VALUE(HOUR(F29)*60+MINUTE(F29))))</f>
        <v>270</v>
      </c>
      <c r="O29" s="193">
        <v>2390</v>
      </c>
      <c r="P29" s="454">
        <f t="shared" ref="P29:P83" si="3">O29*N29</f>
        <v>645300</v>
      </c>
      <c r="Q29" s="89">
        <v>2</v>
      </c>
      <c r="S29" s="91">
        <f t="shared" ref="S29:T30" si="4">O29</f>
        <v>2390</v>
      </c>
      <c r="T29" s="91">
        <f t="shared" si="4"/>
        <v>645300</v>
      </c>
      <c r="U29" s="92"/>
      <c r="V29" s="92"/>
      <c r="W29" s="92"/>
      <c r="X29" s="92"/>
      <c r="Y29" s="93"/>
      <c r="Z29" s="94"/>
      <c r="AA29" s="94"/>
    </row>
    <row r="30" spans="1:28" ht="25.5" customHeight="1" x14ac:dyDescent="0.25">
      <c r="A30" s="89">
        <v>2</v>
      </c>
      <c r="B30" s="14" t="s">
        <v>2335</v>
      </c>
      <c r="C30" s="20" t="s">
        <v>60</v>
      </c>
      <c r="D30" s="98">
        <v>0.82177312120000001</v>
      </c>
      <c r="E30" s="424"/>
      <c r="F30" s="102">
        <v>0.3125</v>
      </c>
      <c r="G30" s="156">
        <v>17</v>
      </c>
      <c r="H30" s="102">
        <v>0.5</v>
      </c>
      <c r="I30" s="156">
        <f t="shared" si="1"/>
        <v>17</v>
      </c>
      <c r="J30" s="451"/>
      <c r="K30" s="172" t="s">
        <v>1872</v>
      </c>
      <c r="L30" s="453"/>
      <c r="M30" s="14" t="s">
        <v>1999</v>
      </c>
      <c r="N30" s="455">
        <f t="shared" si="2"/>
        <v>270</v>
      </c>
      <c r="O30" s="193">
        <v>1173</v>
      </c>
      <c r="P30" s="454">
        <f t="shared" si="3"/>
        <v>316710</v>
      </c>
      <c r="Q30" s="89">
        <v>2</v>
      </c>
      <c r="S30" s="91">
        <f t="shared" si="4"/>
        <v>1173</v>
      </c>
      <c r="T30" s="91">
        <f t="shared" si="4"/>
        <v>316710</v>
      </c>
      <c r="U30" s="92"/>
      <c r="V30" s="92"/>
      <c r="W30" s="92"/>
      <c r="X30" s="92"/>
      <c r="Y30" s="93"/>
      <c r="Z30" s="94"/>
      <c r="AA30" s="94"/>
    </row>
    <row r="31" spans="1:28" ht="25.5" customHeight="1" x14ac:dyDescent="0.25">
      <c r="A31" s="89">
        <v>3</v>
      </c>
      <c r="B31" s="14" t="s">
        <v>2336</v>
      </c>
      <c r="C31" s="20" t="s">
        <v>60</v>
      </c>
      <c r="D31" s="98">
        <v>1.7034615793600001</v>
      </c>
      <c r="E31" s="424"/>
      <c r="F31" s="102">
        <v>0.3125</v>
      </c>
      <c r="G31" s="156">
        <v>17</v>
      </c>
      <c r="H31" s="102">
        <v>0.5</v>
      </c>
      <c r="I31" s="156">
        <f t="shared" si="1"/>
        <v>17</v>
      </c>
      <c r="J31" s="102"/>
      <c r="K31" s="172" t="s">
        <v>1872</v>
      </c>
      <c r="L31" s="102"/>
      <c r="M31" s="14" t="s">
        <v>2000</v>
      </c>
      <c r="N31" s="126">
        <f t="shared" si="2"/>
        <v>270</v>
      </c>
      <c r="O31" s="89">
        <v>1986</v>
      </c>
      <c r="P31" s="156">
        <f t="shared" si="3"/>
        <v>536220</v>
      </c>
      <c r="Q31" s="89">
        <v>2</v>
      </c>
      <c r="S31" s="91">
        <f>O31</f>
        <v>1986</v>
      </c>
      <c r="T31" s="91">
        <f>P31</f>
        <v>536220</v>
      </c>
      <c r="U31" s="92"/>
      <c r="V31" s="92"/>
      <c r="W31" s="92"/>
      <c r="X31" s="92"/>
      <c r="Y31" s="93"/>
      <c r="Z31" s="94"/>
      <c r="AA31" s="94"/>
    </row>
    <row r="32" spans="1:28" ht="25.5" customHeight="1" x14ac:dyDescent="0.25">
      <c r="A32" s="89">
        <v>4</v>
      </c>
      <c r="B32" s="14" t="s">
        <v>2337</v>
      </c>
      <c r="C32" s="20" t="s">
        <v>60</v>
      </c>
      <c r="D32" s="98">
        <v>9.3106160945454537</v>
      </c>
      <c r="E32" s="424"/>
      <c r="F32" s="102">
        <v>0.41666666666666669</v>
      </c>
      <c r="G32" s="156">
        <v>17</v>
      </c>
      <c r="H32" s="102">
        <v>0.625</v>
      </c>
      <c r="I32" s="156">
        <f t="shared" si="1"/>
        <v>17</v>
      </c>
      <c r="J32" s="102"/>
      <c r="K32" s="172" t="s">
        <v>1872</v>
      </c>
      <c r="L32" s="102"/>
      <c r="M32" s="14" t="s">
        <v>2120</v>
      </c>
      <c r="N32" s="126">
        <f t="shared" si="2"/>
        <v>300</v>
      </c>
      <c r="O32" s="89">
        <v>2285</v>
      </c>
      <c r="P32" s="156">
        <f t="shared" si="3"/>
        <v>685500</v>
      </c>
      <c r="Q32" s="89">
        <v>2</v>
      </c>
      <c r="S32" s="91">
        <f>O32</f>
        <v>2285</v>
      </c>
      <c r="T32" s="91">
        <f>P32</f>
        <v>685500</v>
      </c>
      <c r="U32" s="92"/>
      <c r="V32" s="92"/>
      <c r="W32" s="92"/>
      <c r="X32" s="92"/>
      <c r="Y32" s="93"/>
      <c r="Z32" s="94"/>
      <c r="AA32" s="94"/>
    </row>
    <row r="33" spans="1:27" ht="70.5" customHeight="1" x14ac:dyDescent="0.25">
      <c r="A33" s="89">
        <v>5</v>
      </c>
      <c r="B33" s="14" t="s">
        <v>2135</v>
      </c>
      <c r="C33" s="20" t="s">
        <v>60</v>
      </c>
      <c r="D33" s="98">
        <v>2.4482230059200001</v>
      </c>
      <c r="E33" s="424"/>
      <c r="F33" s="102">
        <v>0.3125</v>
      </c>
      <c r="G33" s="156">
        <v>17</v>
      </c>
      <c r="H33" s="102">
        <v>0.5</v>
      </c>
      <c r="I33" s="156">
        <f t="shared" si="1"/>
        <v>17</v>
      </c>
      <c r="J33" s="451"/>
      <c r="K33" s="172" t="s">
        <v>1872</v>
      </c>
      <c r="L33" s="453"/>
      <c r="M33" s="14" t="s">
        <v>2183</v>
      </c>
      <c r="N33" s="455">
        <f t="shared" si="2"/>
        <v>270</v>
      </c>
      <c r="O33" s="193">
        <v>0</v>
      </c>
      <c r="P33" s="454">
        <f t="shared" si="3"/>
        <v>0</v>
      </c>
      <c r="Q33" s="89">
        <v>2</v>
      </c>
      <c r="S33" s="91">
        <f t="shared" ref="S33:T48" si="5">O33</f>
        <v>0</v>
      </c>
      <c r="T33" s="91">
        <f t="shared" si="5"/>
        <v>0</v>
      </c>
      <c r="U33" s="92"/>
      <c r="V33" s="92"/>
      <c r="W33" s="92"/>
      <c r="X33" s="92"/>
      <c r="Y33" s="93"/>
      <c r="Z33" s="94"/>
      <c r="AA33" s="94"/>
    </row>
    <row r="34" spans="1:27" ht="30" customHeight="1" x14ac:dyDescent="0.25">
      <c r="A34" s="89">
        <v>6</v>
      </c>
      <c r="B34" s="14" t="s">
        <v>2209</v>
      </c>
      <c r="C34" s="20" t="s">
        <v>60</v>
      </c>
      <c r="D34" s="98">
        <v>5.0999999999999996</v>
      </c>
      <c r="E34" s="424"/>
      <c r="F34" s="102">
        <v>0.41666666666666669</v>
      </c>
      <c r="G34" s="156">
        <v>17</v>
      </c>
      <c r="H34" s="102">
        <v>0.66666666666666663</v>
      </c>
      <c r="I34" s="156">
        <f t="shared" si="1"/>
        <v>17</v>
      </c>
      <c r="J34" s="102"/>
      <c r="K34" s="172" t="s">
        <v>1872</v>
      </c>
      <c r="L34" s="102"/>
      <c r="M34" s="14" t="s">
        <v>2183</v>
      </c>
      <c r="N34" s="126">
        <f t="shared" si="2"/>
        <v>360</v>
      </c>
      <c r="O34" s="89">
        <v>0</v>
      </c>
      <c r="P34" s="156">
        <f t="shared" si="3"/>
        <v>0</v>
      </c>
      <c r="Q34" s="89">
        <v>2</v>
      </c>
      <c r="S34" s="91">
        <f t="shared" si="5"/>
        <v>0</v>
      </c>
      <c r="T34" s="91">
        <f t="shared" si="5"/>
        <v>0</v>
      </c>
      <c r="U34" s="92"/>
      <c r="V34" s="92"/>
      <c r="W34" s="92"/>
      <c r="X34" s="92"/>
      <c r="Y34" s="93"/>
      <c r="Z34" s="94"/>
      <c r="AA34" s="94"/>
    </row>
    <row r="35" spans="1:27" ht="30" customHeight="1" x14ac:dyDescent="0.25">
      <c r="A35" s="89">
        <v>7</v>
      </c>
      <c r="B35" s="425" t="s">
        <v>2339</v>
      </c>
      <c r="C35" s="474" t="s">
        <v>60</v>
      </c>
      <c r="D35" s="98">
        <v>3.9</v>
      </c>
      <c r="E35" s="424"/>
      <c r="F35" s="102">
        <v>0.41666666666666669</v>
      </c>
      <c r="G35" s="156">
        <v>17</v>
      </c>
      <c r="H35" s="102">
        <v>0.66666666666666663</v>
      </c>
      <c r="I35" s="156">
        <f t="shared" si="1"/>
        <v>17</v>
      </c>
      <c r="J35" s="102"/>
      <c r="K35" s="172" t="s">
        <v>1872</v>
      </c>
      <c r="L35" s="102"/>
      <c r="M35" s="425" t="s">
        <v>2210</v>
      </c>
      <c r="N35" s="126">
        <f t="shared" si="2"/>
        <v>360</v>
      </c>
      <c r="O35" s="89">
        <v>2512</v>
      </c>
      <c r="P35" s="156">
        <f t="shared" si="3"/>
        <v>904320</v>
      </c>
      <c r="Q35" s="89">
        <v>2</v>
      </c>
      <c r="S35" s="91">
        <f t="shared" si="5"/>
        <v>2512</v>
      </c>
      <c r="T35" s="91">
        <f t="shared" si="5"/>
        <v>904320</v>
      </c>
      <c r="U35" s="92"/>
      <c r="V35" s="92"/>
      <c r="W35" s="92"/>
      <c r="X35" s="92"/>
      <c r="Y35" s="93"/>
      <c r="Z35" s="94"/>
      <c r="AA35" s="94"/>
    </row>
    <row r="36" spans="1:27" ht="34.5" customHeight="1" x14ac:dyDescent="0.25">
      <c r="A36" s="89">
        <v>8</v>
      </c>
      <c r="B36" s="14" t="s">
        <v>2338</v>
      </c>
      <c r="C36" s="20" t="s">
        <v>2244</v>
      </c>
      <c r="D36" s="98">
        <v>7.9783981440740757</v>
      </c>
      <c r="E36" s="424"/>
      <c r="F36" s="102">
        <v>0.3125</v>
      </c>
      <c r="G36" s="156">
        <v>17</v>
      </c>
      <c r="H36" s="102">
        <v>0.66666666666666663</v>
      </c>
      <c r="I36" s="156">
        <f t="shared" si="1"/>
        <v>17</v>
      </c>
      <c r="J36" s="102"/>
      <c r="K36" s="172" t="s">
        <v>1872</v>
      </c>
      <c r="L36" s="102"/>
      <c r="M36" s="14" t="s">
        <v>2027</v>
      </c>
      <c r="N36" s="126">
        <f t="shared" si="2"/>
        <v>510</v>
      </c>
      <c r="O36" s="89">
        <v>14253</v>
      </c>
      <c r="P36" s="156">
        <f t="shared" si="3"/>
        <v>7269030</v>
      </c>
      <c r="Q36" s="89">
        <v>2</v>
      </c>
      <c r="S36" s="91">
        <f t="shared" si="5"/>
        <v>14253</v>
      </c>
      <c r="T36" s="91">
        <f t="shared" si="5"/>
        <v>7269030</v>
      </c>
      <c r="U36" s="92"/>
      <c r="V36" s="92"/>
      <c r="W36" s="92"/>
      <c r="X36" s="92"/>
      <c r="Y36" s="93"/>
      <c r="Z36" s="94"/>
      <c r="AA36" s="94"/>
    </row>
    <row r="37" spans="1:27" ht="34.5" customHeight="1" x14ac:dyDescent="0.25">
      <c r="A37" s="89">
        <v>9</v>
      </c>
      <c r="B37" s="14" t="s">
        <v>2340</v>
      </c>
      <c r="C37" s="20" t="s">
        <v>2023</v>
      </c>
      <c r="D37" s="98">
        <v>12.429947101333333</v>
      </c>
      <c r="E37" s="424"/>
      <c r="F37" s="102">
        <v>0.3125</v>
      </c>
      <c r="G37" s="156">
        <v>17</v>
      </c>
      <c r="H37" s="102">
        <v>0.66666666666666663</v>
      </c>
      <c r="I37" s="156">
        <f t="shared" si="1"/>
        <v>17</v>
      </c>
      <c r="J37" s="102"/>
      <c r="K37" s="172" t="s">
        <v>1872</v>
      </c>
      <c r="L37" s="102"/>
      <c r="M37" s="14" t="s">
        <v>2001</v>
      </c>
      <c r="N37" s="126">
        <f t="shared" si="2"/>
        <v>510</v>
      </c>
      <c r="O37" s="89">
        <v>12799</v>
      </c>
      <c r="P37" s="156">
        <f t="shared" si="3"/>
        <v>6527490</v>
      </c>
      <c r="Q37" s="89">
        <v>2</v>
      </c>
      <c r="S37" s="91">
        <f t="shared" si="5"/>
        <v>12799</v>
      </c>
      <c r="T37" s="91">
        <f t="shared" si="5"/>
        <v>6527490</v>
      </c>
      <c r="U37" s="92"/>
      <c r="V37" s="92"/>
      <c r="W37" s="92"/>
      <c r="X37" s="92"/>
      <c r="Y37" s="93"/>
      <c r="Z37" s="94"/>
      <c r="AA37" s="94"/>
    </row>
    <row r="38" spans="1:27" ht="34.5" customHeight="1" x14ac:dyDescent="0.25">
      <c r="A38" s="89">
        <v>10</v>
      </c>
      <c r="B38" s="14" t="s">
        <v>2341</v>
      </c>
      <c r="C38" s="20" t="s">
        <v>1</v>
      </c>
      <c r="D38" s="98">
        <v>2.4809788756078426</v>
      </c>
      <c r="E38" s="424"/>
      <c r="F38" s="102">
        <v>0.3125</v>
      </c>
      <c r="G38" s="156">
        <v>17</v>
      </c>
      <c r="H38" s="102">
        <v>0.66666666666666663</v>
      </c>
      <c r="I38" s="156">
        <f t="shared" si="1"/>
        <v>17</v>
      </c>
      <c r="J38" s="102"/>
      <c r="K38" s="172" t="s">
        <v>1872</v>
      </c>
      <c r="L38" s="102"/>
      <c r="M38" s="14" t="s">
        <v>2003</v>
      </c>
      <c r="N38" s="126">
        <f t="shared" si="2"/>
        <v>510</v>
      </c>
      <c r="O38" s="89">
        <v>4381</v>
      </c>
      <c r="P38" s="156">
        <f t="shared" si="3"/>
        <v>2234310</v>
      </c>
      <c r="Q38" s="89">
        <v>2</v>
      </c>
      <c r="R38" s="507"/>
      <c r="S38" s="91">
        <f t="shared" si="5"/>
        <v>4381</v>
      </c>
      <c r="T38" s="91">
        <f t="shared" si="5"/>
        <v>2234310</v>
      </c>
      <c r="U38" s="92"/>
      <c r="V38" s="92"/>
      <c r="W38" s="92"/>
      <c r="X38" s="92"/>
      <c r="Y38" s="93"/>
      <c r="Z38" s="94"/>
      <c r="AA38" s="94"/>
    </row>
    <row r="39" spans="1:27" ht="34.5" customHeight="1" x14ac:dyDescent="0.25">
      <c r="A39" s="89">
        <v>11</v>
      </c>
      <c r="B39" s="14" t="s">
        <v>2342</v>
      </c>
      <c r="C39" s="20" t="s">
        <v>1</v>
      </c>
      <c r="D39" s="98">
        <v>1.0179300155789472</v>
      </c>
      <c r="E39" s="424"/>
      <c r="F39" s="102">
        <v>0.3125</v>
      </c>
      <c r="G39" s="156">
        <v>17</v>
      </c>
      <c r="H39" s="102">
        <v>0.99930555555555556</v>
      </c>
      <c r="I39" s="156">
        <f t="shared" si="1"/>
        <v>17</v>
      </c>
      <c r="J39" s="102"/>
      <c r="K39" s="172" t="s">
        <v>1872</v>
      </c>
      <c r="L39" s="102"/>
      <c r="M39" s="14" t="s">
        <v>1993</v>
      </c>
      <c r="N39" s="126">
        <f t="shared" si="2"/>
        <v>989</v>
      </c>
      <c r="O39" s="89">
        <v>1289</v>
      </c>
      <c r="P39" s="156">
        <f t="shared" si="3"/>
        <v>1274821</v>
      </c>
      <c r="Q39" s="89">
        <v>2</v>
      </c>
      <c r="S39" s="91">
        <f t="shared" si="5"/>
        <v>1289</v>
      </c>
      <c r="T39" s="91">
        <f t="shared" si="5"/>
        <v>1274821</v>
      </c>
      <c r="U39" s="92"/>
      <c r="V39" s="92"/>
      <c r="W39" s="92"/>
      <c r="X39" s="92"/>
      <c r="Y39" s="93"/>
      <c r="Z39" s="94"/>
      <c r="AA39" s="94"/>
    </row>
    <row r="40" spans="1:27" ht="34.5" customHeight="1" x14ac:dyDescent="0.25">
      <c r="A40" s="89">
        <v>12</v>
      </c>
      <c r="B40" s="14" t="s">
        <v>2343</v>
      </c>
      <c r="C40" s="20" t="s">
        <v>1</v>
      </c>
      <c r="D40" s="98">
        <v>2.6582022096470586</v>
      </c>
      <c r="E40" s="424"/>
      <c r="F40" s="102">
        <v>0.3125</v>
      </c>
      <c r="G40" s="156">
        <v>17</v>
      </c>
      <c r="H40" s="102">
        <v>0.99930555555555556</v>
      </c>
      <c r="I40" s="156">
        <f t="shared" si="1"/>
        <v>17</v>
      </c>
      <c r="J40" s="102"/>
      <c r="K40" s="172" t="s">
        <v>1872</v>
      </c>
      <c r="L40" s="102"/>
      <c r="M40" s="14" t="s">
        <v>2002</v>
      </c>
      <c r="N40" s="126">
        <f t="shared" si="2"/>
        <v>989</v>
      </c>
      <c r="O40" s="89">
        <v>3105</v>
      </c>
      <c r="P40" s="156">
        <f t="shared" si="3"/>
        <v>3070845</v>
      </c>
      <c r="Q40" s="89">
        <v>2</v>
      </c>
      <c r="S40" s="91">
        <f t="shared" si="5"/>
        <v>3105</v>
      </c>
      <c r="T40" s="91">
        <f t="shared" si="5"/>
        <v>3070845</v>
      </c>
      <c r="U40" s="92"/>
      <c r="V40" s="92"/>
      <c r="W40" s="92"/>
      <c r="X40" s="92"/>
      <c r="Y40" s="93"/>
      <c r="Z40" s="94"/>
      <c r="AA40" s="94"/>
    </row>
    <row r="41" spans="1:27" ht="34.5" customHeight="1" x14ac:dyDescent="0.25">
      <c r="A41" s="89">
        <v>13</v>
      </c>
      <c r="B41" s="14" t="s">
        <v>2344</v>
      </c>
      <c r="C41" s="20" t="s">
        <v>1</v>
      </c>
      <c r="D41" s="98">
        <v>2.5837584706666665</v>
      </c>
      <c r="E41" s="424"/>
      <c r="F41" s="102">
        <v>0.3125</v>
      </c>
      <c r="G41" s="156">
        <v>17</v>
      </c>
      <c r="H41" s="102">
        <v>0.5</v>
      </c>
      <c r="I41" s="156">
        <f t="shared" si="1"/>
        <v>17</v>
      </c>
      <c r="J41" s="451"/>
      <c r="K41" s="172" t="s">
        <v>1872</v>
      </c>
      <c r="L41" s="453"/>
      <c r="M41" s="14" t="s">
        <v>2011</v>
      </c>
      <c r="N41" s="455">
        <f t="shared" si="2"/>
        <v>270</v>
      </c>
      <c r="O41" s="193">
        <v>4020</v>
      </c>
      <c r="P41" s="454">
        <f t="shared" si="3"/>
        <v>1085400</v>
      </c>
      <c r="Q41" s="89">
        <v>2</v>
      </c>
      <c r="S41" s="91">
        <f t="shared" si="5"/>
        <v>4020</v>
      </c>
      <c r="T41" s="91">
        <f t="shared" si="5"/>
        <v>1085400</v>
      </c>
      <c r="U41" s="92"/>
      <c r="V41" s="92"/>
      <c r="W41" s="92"/>
      <c r="X41" s="92"/>
      <c r="Y41" s="93"/>
      <c r="Z41" s="94"/>
      <c r="AA41" s="94"/>
    </row>
    <row r="42" spans="1:27" ht="34.5" customHeight="1" x14ac:dyDescent="0.25">
      <c r="A42" s="89">
        <v>14</v>
      </c>
      <c r="B42" s="14" t="s">
        <v>2345</v>
      </c>
      <c r="C42" s="20" t="s">
        <v>1</v>
      </c>
      <c r="D42" s="98">
        <v>2.3853535352982456</v>
      </c>
      <c r="E42" s="424"/>
      <c r="F42" s="102">
        <v>0.29166666666666669</v>
      </c>
      <c r="G42" s="156">
        <v>17</v>
      </c>
      <c r="H42" s="102">
        <v>0.66666666666666663</v>
      </c>
      <c r="I42" s="156">
        <f t="shared" si="1"/>
        <v>17</v>
      </c>
      <c r="J42" s="102"/>
      <c r="K42" s="172" t="s">
        <v>1872</v>
      </c>
      <c r="L42" s="102"/>
      <c r="M42" s="14" t="s">
        <v>2035</v>
      </c>
      <c r="N42" s="126">
        <f t="shared" si="2"/>
        <v>540</v>
      </c>
      <c r="O42" s="89">
        <v>2650</v>
      </c>
      <c r="P42" s="156">
        <f t="shared" si="3"/>
        <v>1431000</v>
      </c>
      <c r="Q42" s="89">
        <v>2</v>
      </c>
      <c r="S42" s="91">
        <f t="shared" si="5"/>
        <v>2650</v>
      </c>
      <c r="T42" s="91">
        <f t="shared" si="5"/>
        <v>1431000</v>
      </c>
      <c r="U42" s="92"/>
      <c r="V42" s="92"/>
      <c r="W42" s="92"/>
      <c r="X42" s="92"/>
      <c r="Y42" s="93"/>
      <c r="Z42" s="94"/>
      <c r="AA42" s="94"/>
    </row>
    <row r="43" spans="1:27" ht="34.5" customHeight="1" x14ac:dyDescent="0.25">
      <c r="A43" s="89">
        <v>15</v>
      </c>
      <c r="B43" s="14" t="s">
        <v>2346</v>
      </c>
      <c r="C43" s="20" t="s">
        <v>2024</v>
      </c>
      <c r="D43" s="98">
        <v>4.7281214374117653</v>
      </c>
      <c r="E43" s="424"/>
      <c r="F43" s="102">
        <v>0.29166666666666669</v>
      </c>
      <c r="G43" s="156">
        <v>17</v>
      </c>
      <c r="H43" s="102">
        <v>0.66666666666666663</v>
      </c>
      <c r="I43" s="156">
        <f t="shared" si="1"/>
        <v>17</v>
      </c>
      <c r="J43" s="102"/>
      <c r="K43" s="172" t="s">
        <v>1872</v>
      </c>
      <c r="L43" s="102"/>
      <c r="M43" s="14" t="s">
        <v>2013</v>
      </c>
      <c r="N43" s="126">
        <f t="shared" si="2"/>
        <v>540</v>
      </c>
      <c r="O43" s="89">
        <v>7753</v>
      </c>
      <c r="P43" s="156">
        <f t="shared" si="3"/>
        <v>4186620</v>
      </c>
      <c r="Q43" s="89">
        <v>2</v>
      </c>
      <c r="S43" s="91">
        <f t="shared" si="5"/>
        <v>7753</v>
      </c>
      <c r="T43" s="91">
        <f t="shared" si="5"/>
        <v>4186620</v>
      </c>
      <c r="U43" s="92"/>
      <c r="V43" s="92"/>
      <c r="W43" s="92"/>
      <c r="X43" s="92"/>
      <c r="Y43" s="93"/>
      <c r="Z43" s="94"/>
      <c r="AA43" s="94"/>
    </row>
    <row r="44" spans="1:27" ht="34.5" customHeight="1" x14ac:dyDescent="0.25">
      <c r="A44" s="89">
        <v>16</v>
      </c>
      <c r="B44" s="14" t="s">
        <v>2347</v>
      </c>
      <c r="C44" s="20" t="s">
        <v>2025</v>
      </c>
      <c r="D44" s="98">
        <v>9.5147133163294093</v>
      </c>
      <c r="E44" s="424"/>
      <c r="F44" s="102">
        <v>0.29166666666666669</v>
      </c>
      <c r="G44" s="156">
        <v>17</v>
      </c>
      <c r="H44" s="102">
        <v>0.66666666666666663</v>
      </c>
      <c r="I44" s="156">
        <f t="shared" si="1"/>
        <v>17</v>
      </c>
      <c r="J44" s="102"/>
      <c r="K44" s="172" t="s">
        <v>1872</v>
      </c>
      <c r="L44" s="102"/>
      <c r="M44" s="14" t="s">
        <v>2015</v>
      </c>
      <c r="N44" s="126">
        <f t="shared" si="2"/>
        <v>540</v>
      </c>
      <c r="O44" s="89">
        <v>10483</v>
      </c>
      <c r="P44" s="156">
        <f t="shared" si="3"/>
        <v>5660820</v>
      </c>
      <c r="Q44" s="89">
        <v>2</v>
      </c>
      <c r="S44" s="91">
        <f t="shared" si="5"/>
        <v>10483</v>
      </c>
      <c r="T44" s="91">
        <f t="shared" si="5"/>
        <v>5660820</v>
      </c>
      <c r="U44" s="92"/>
      <c r="V44" s="92"/>
      <c r="W44" s="92"/>
      <c r="X44" s="92"/>
      <c r="Y44" s="93"/>
      <c r="Z44" s="94"/>
      <c r="AA44" s="94"/>
    </row>
    <row r="45" spans="1:27" ht="34.5" customHeight="1" x14ac:dyDescent="0.25">
      <c r="A45" s="89">
        <v>17</v>
      </c>
      <c r="B45" s="14" t="s">
        <v>2348</v>
      </c>
      <c r="C45" s="20" t="s">
        <v>2245</v>
      </c>
      <c r="D45" s="98">
        <v>4.9491938225925933</v>
      </c>
      <c r="E45" s="424"/>
      <c r="F45" s="102">
        <v>0.29166666666666669</v>
      </c>
      <c r="G45" s="156">
        <v>17</v>
      </c>
      <c r="H45" s="102">
        <v>0.66666666666666663</v>
      </c>
      <c r="I45" s="156">
        <f t="shared" si="1"/>
        <v>17</v>
      </c>
      <c r="J45" s="102"/>
      <c r="K45" s="172" t="s">
        <v>1872</v>
      </c>
      <c r="L45" s="102"/>
      <c r="M45" s="14" t="s">
        <v>2004</v>
      </c>
      <c r="N45" s="126">
        <f t="shared" si="2"/>
        <v>540</v>
      </c>
      <c r="O45" s="89">
        <v>2150</v>
      </c>
      <c r="P45" s="156">
        <f t="shared" si="3"/>
        <v>1161000</v>
      </c>
      <c r="Q45" s="89">
        <v>2</v>
      </c>
      <c r="S45" s="91">
        <f t="shared" si="5"/>
        <v>2150</v>
      </c>
      <c r="T45" s="91">
        <f t="shared" si="5"/>
        <v>1161000</v>
      </c>
      <c r="U45" s="92"/>
      <c r="V45" s="92"/>
      <c r="W45" s="92"/>
      <c r="X45" s="92"/>
      <c r="Y45" s="93"/>
      <c r="Z45" s="94"/>
      <c r="AA45" s="94"/>
    </row>
    <row r="46" spans="1:27" ht="34.5" customHeight="1" x14ac:dyDescent="0.25">
      <c r="A46" s="89">
        <v>18</v>
      </c>
      <c r="B46" s="14" t="s">
        <v>2349</v>
      </c>
      <c r="C46" s="20" t="s">
        <v>59</v>
      </c>
      <c r="D46" s="98">
        <v>1.0839802199215682</v>
      </c>
      <c r="E46" s="424"/>
      <c r="F46" s="102">
        <v>0.29166666666666669</v>
      </c>
      <c r="G46" s="156">
        <v>17</v>
      </c>
      <c r="H46" s="102">
        <v>0.66666666666666663</v>
      </c>
      <c r="I46" s="156">
        <f t="shared" si="1"/>
        <v>17</v>
      </c>
      <c r="J46" s="102"/>
      <c r="K46" s="172" t="s">
        <v>1872</v>
      </c>
      <c r="L46" s="102"/>
      <c r="M46" s="14" t="s">
        <v>2006</v>
      </c>
      <c r="N46" s="126">
        <f t="shared" si="2"/>
        <v>540</v>
      </c>
      <c r="O46" s="89">
        <v>1272</v>
      </c>
      <c r="P46" s="156">
        <f t="shared" si="3"/>
        <v>686880</v>
      </c>
      <c r="Q46" s="89">
        <v>2</v>
      </c>
      <c r="S46" s="91">
        <f t="shared" si="5"/>
        <v>1272</v>
      </c>
      <c r="T46" s="91">
        <f t="shared" si="5"/>
        <v>686880</v>
      </c>
      <c r="U46" s="92"/>
      <c r="V46" s="92"/>
      <c r="W46" s="92"/>
      <c r="X46" s="92"/>
      <c r="Y46" s="93"/>
      <c r="Z46" s="94"/>
      <c r="AA46" s="94"/>
    </row>
    <row r="47" spans="1:27" ht="34.5" customHeight="1" x14ac:dyDescent="0.25">
      <c r="A47" s="89">
        <v>19</v>
      </c>
      <c r="B47" s="14" t="s">
        <v>2350</v>
      </c>
      <c r="C47" s="20" t="s">
        <v>2246</v>
      </c>
      <c r="D47" s="98">
        <v>2.5748993896470584</v>
      </c>
      <c r="E47" s="424"/>
      <c r="F47" s="102">
        <v>0.29166666666666669</v>
      </c>
      <c r="G47" s="156">
        <v>17</v>
      </c>
      <c r="H47" s="102">
        <v>0.66666666666666663</v>
      </c>
      <c r="I47" s="156">
        <f t="shared" si="1"/>
        <v>17</v>
      </c>
      <c r="J47" s="102"/>
      <c r="K47" s="172" t="s">
        <v>1872</v>
      </c>
      <c r="L47" s="102"/>
      <c r="M47" s="14" t="s">
        <v>2007</v>
      </c>
      <c r="N47" s="126">
        <f t="shared" si="2"/>
        <v>540</v>
      </c>
      <c r="O47" s="89">
        <v>1576</v>
      </c>
      <c r="P47" s="156">
        <f t="shared" si="3"/>
        <v>851040</v>
      </c>
      <c r="Q47" s="89">
        <v>2</v>
      </c>
      <c r="S47" s="91">
        <f t="shared" si="5"/>
        <v>1576</v>
      </c>
      <c r="T47" s="91">
        <f t="shared" si="5"/>
        <v>851040</v>
      </c>
      <c r="U47" s="92"/>
      <c r="V47" s="92"/>
      <c r="W47" s="92"/>
      <c r="X47" s="92"/>
      <c r="Y47" s="93"/>
      <c r="Z47" s="94"/>
      <c r="AA47" s="94"/>
    </row>
    <row r="48" spans="1:27" ht="30" customHeight="1" x14ac:dyDescent="0.25">
      <c r="A48" s="89">
        <v>20</v>
      </c>
      <c r="B48" s="14" t="s">
        <v>2351</v>
      </c>
      <c r="C48" s="20" t="s">
        <v>2247</v>
      </c>
      <c r="D48" s="98">
        <v>8.2706980311578935</v>
      </c>
      <c r="E48" s="424"/>
      <c r="F48" s="102">
        <v>0.29166666666666669</v>
      </c>
      <c r="G48" s="156">
        <v>17</v>
      </c>
      <c r="H48" s="102">
        <v>0.66666666666666663</v>
      </c>
      <c r="I48" s="156">
        <f t="shared" si="1"/>
        <v>17</v>
      </c>
      <c r="J48" s="102"/>
      <c r="K48" s="172" t="s">
        <v>1872</v>
      </c>
      <c r="L48" s="102"/>
      <c r="M48" s="14" t="s">
        <v>2028</v>
      </c>
      <c r="N48" s="126">
        <f t="shared" si="2"/>
        <v>540</v>
      </c>
      <c r="O48" s="89">
        <v>5218</v>
      </c>
      <c r="P48" s="156">
        <f t="shared" si="3"/>
        <v>2817720</v>
      </c>
      <c r="Q48" s="89">
        <v>2</v>
      </c>
      <c r="S48" s="91">
        <f t="shared" si="5"/>
        <v>5218</v>
      </c>
      <c r="T48" s="91">
        <f t="shared" si="5"/>
        <v>2817720</v>
      </c>
      <c r="U48" s="92"/>
      <c r="V48" s="92"/>
      <c r="W48" s="92"/>
      <c r="X48" s="92"/>
      <c r="Y48" s="93"/>
      <c r="Z48" s="94"/>
      <c r="AA48" s="94"/>
    </row>
    <row r="49" spans="1:27" ht="30" customHeight="1" x14ac:dyDescent="0.25">
      <c r="A49" s="89">
        <v>21</v>
      </c>
      <c r="B49" s="425" t="s">
        <v>2329</v>
      </c>
      <c r="C49" s="474" t="s">
        <v>59</v>
      </c>
      <c r="D49" s="463">
        <v>2.5</v>
      </c>
      <c r="E49" s="424"/>
      <c r="F49" s="102">
        <v>0.29166666666666669</v>
      </c>
      <c r="G49" s="156">
        <v>17</v>
      </c>
      <c r="H49" s="102">
        <v>0.66666666666666663</v>
      </c>
      <c r="I49" s="156">
        <f t="shared" si="1"/>
        <v>17</v>
      </c>
      <c r="J49" s="102"/>
      <c r="K49" s="172" t="s">
        <v>1872</v>
      </c>
      <c r="L49" s="102"/>
      <c r="M49" s="14" t="s">
        <v>2330</v>
      </c>
      <c r="N49" s="126">
        <f t="shared" si="2"/>
        <v>540</v>
      </c>
      <c r="O49" s="89">
        <v>5369</v>
      </c>
      <c r="P49" s="156">
        <f t="shared" si="3"/>
        <v>2899260</v>
      </c>
      <c r="Q49" s="89">
        <v>2</v>
      </c>
      <c r="S49" s="91">
        <f t="shared" ref="S49:T73" si="6">O49</f>
        <v>5369</v>
      </c>
      <c r="T49" s="91">
        <f t="shared" si="6"/>
        <v>2899260</v>
      </c>
      <c r="U49" s="92"/>
      <c r="V49" s="92"/>
      <c r="W49" s="92"/>
      <c r="X49" s="92"/>
      <c r="Y49" s="93"/>
      <c r="Z49" s="94"/>
      <c r="AA49" s="94"/>
    </row>
    <row r="50" spans="1:27" ht="30" customHeight="1" x14ac:dyDescent="0.25">
      <c r="A50" s="89">
        <v>22</v>
      </c>
      <c r="B50" s="14" t="s">
        <v>2352</v>
      </c>
      <c r="C50" s="20" t="s">
        <v>2248</v>
      </c>
      <c r="D50" s="98">
        <v>11.698567966807017</v>
      </c>
      <c r="E50" s="424"/>
      <c r="F50" s="102">
        <v>0.29166666666666669</v>
      </c>
      <c r="G50" s="156">
        <v>17</v>
      </c>
      <c r="H50" s="102">
        <v>0.66666666666666663</v>
      </c>
      <c r="I50" s="156">
        <f t="shared" si="1"/>
        <v>17</v>
      </c>
      <c r="J50" s="102"/>
      <c r="K50" s="172" t="s">
        <v>1872</v>
      </c>
      <c r="L50" s="102"/>
      <c r="M50" s="14" t="s">
        <v>2036</v>
      </c>
      <c r="N50" s="126">
        <f t="shared" si="2"/>
        <v>540</v>
      </c>
      <c r="O50" s="89">
        <v>11762</v>
      </c>
      <c r="P50" s="156">
        <f t="shared" si="3"/>
        <v>6351480</v>
      </c>
      <c r="Q50" s="89">
        <v>2</v>
      </c>
      <c r="S50" s="91">
        <f t="shared" si="6"/>
        <v>11762</v>
      </c>
      <c r="T50" s="91">
        <f t="shared" si="6"/>
        <v>6351480</v>
      </c>
      <c r="U50" s="92"/>
      <c r="V50" s="92"/>
      <c r="W50" s="92"/>
      <c r="X50" s="92"/>
      <c r="Y50" s="93"/>
      <c r="Z50" s="94"/>
      <c r="AA50" s="94"/>
    </row>
    <row r="51" spans="1:27" ht="30" customHeight="1" x14ac:dyDescent="0.25">
      <c r="A51" s="89">
        <v>23</v>
      </c>
      <c r="B51" s="14" t="s">
        <v>2353</v>
      </c>
      <c r="C51" s="20" t="s">
        <v>64</v>
      </c>
      <c r="D51" s="98">
        <v>2.3308162893052629</v>
      </c>
      <c r="E51" s="424"/>
      <c r="F51" s="102">
        <v>0.29166666666666669</v>
      </c>
      <c r="G51" s="156">
        <v>17</v>
      </c>
      <c r="H51" s="102">
        <v>0.66666666666666663</v>
      </c>
      <c r="I51" s="156">
        <f t="shared" si="1"/>
        <v>17</v>
      </c>
      <c r="J51" s="102"/>
      <c r="K51" s="172" t="s">
        <v>1872</v>
      </c>
      <c r="L51" s="102"/>
      <c r="M51" s="14" t="s">
        <v>2037</v>
      </c>
      <c r="N51" s="126">
        <f t="shared" si="2"/>
        <v>540</v>
      </c>
      <c r="O51" s="89">
        <v>4363</v>
      </c>
      <c r="P51" s="156">
        <f t="shared" si="3"/>
        <v>2356020</v>
      </c>
      <c r="Q51" s="89">
        <v>2</v>
      </c>
      <c r="S51" s="91">
        <f t="shared" si="6"/>
        <v>4363</v>
      </c>
      <c r="T51" s="91">
        <f t="shared" si="6"/>
        <v>2356020</v>
      </c>
      <c r="U51" s="92"/>
      <c r="V51" s="92"/>
      <c r="W51" s="92"/>
      <c r="X51" s="92"/>
      <c r="Y51" s="93"/>
      <c r="Z51" s="94"/>
      <c r="AA51" s="94"/>
    </row>
    <row r="52" spans="1:27" ht="30" customHeight="1" x14ac:dyDescent="0.25">
      <c r="A52" s="89">
        <v>24</v>
      </c>
      <c r="B52" s="14" t="s">
        <v>2354</v>
      </c>
      <c r="C52" s="20" t="s">
        <v>64</v>
      </c>
      <c r="D52" s="98">
        <v>7.6648066506947359</v>
      </c>
      <c r="E52" s="424"/>
      <c r="F52" s="102">
        <v>0.29166666666666669</v>
      </c>
      <c r="G52" s="156">
        <v>17</v>
      </c>
      <c r="H52" s="102">
        <v>0.66666666666666663</v>
      </c>
      <c r="I52" s="156">
        <f t="shared" si="1"/>
        <v>17</v>
      </c>
      <c r="J52" s="102"/>
      <c r="K52" s="172" t="s">
        <v>1872</v>
      </c>
      <c r="L52" s="102"/>
      <c r="M52" s="14" t="s">
        <v>2038</v>
      </c>
      <c r="N52" s="126">
        <f t="shared" si="2"/>
        <v>540</v>
      </c>
      <c r="O52" s="89">
        <v>6792</v>
      </c>
      <c r="P52" s="156">
        <f t="shared" si="3"/>
        <v>3667680</v>
      </c>
      <c r="Q52" s="89">
        <v>2</v>
      </c>
      <c r="S52" s="91">
        <f t="shared" si="6"/>
        <v>6792</v>
      </c>
      <c r="T52" s="91">
        <f t="shared" si="6"/>
        <v>3667680</v>
      </c>
      <c r="U52" s="92"/>
      <c r="V52" s="92"/>
      <c r="W52" s="92"/>
      <c r="X52" s="92"/>
      <c r="Y52" s="93"/>
      <c r="Z52" s="94"/>
      <c r="AA52" s="94"/>
    </row>
    <row r="53" spans="1:27" ht="30" customHeight="1" x14ac:dyDescent="0.25">
      <c r="A53" s="89">
        <v>25</v>
      </c>
      <c r="B53" s="14" t="s">
        <v>2355</v>
      </c>
      <c r="C53" s="20" t="s">
        <v>2249</v>
      </c>
      <c r="D53" s="98">
        <v>2.3296000541176469</v>
      </c>
      <c r="E53" s="424"/>
      <c r="F53" s="102">
        <v>0.29166666666666669</v>
      </c>
      <c r="G53" s="156">
        <v>17</v>
      </c>
      <c r="H53" s="102">
        <v>0.66666666666666663</v>
      </c>
      <c r="I53" s="156">
        <f t="shared" si="1"/>
        <v>17</v>
      </c>
      <c r="J53" s="102"/>
      <c r="K53" s="172" t="s">
        <v>1872</v>
      </c>
      <c r="L53" s="102"/>
      <c r="M53" s="14" t="s">
        <v>2009</v>
      </c>
      <c r="N53" s="126">
        <f t="shared" si="2"/>
        <v>540</v>
      </c>
      <c r="O53" s="89">
        <v>3025</v>
      </c>
      <c r="P53" s="156">
        <f t="shared" si="3"/>
        <v>1633500</v>
      </c>
      <c r="Q53" s="89">
        <v>2</v>
      </c>
      <c r="S53" s="91">
        <f t="shared" si="6"/>
        <v>3025</v>
      </c>
      <c r="T53" s="91">
        <f t="shared" si="6"/>
        <v>1633500</v>
      </c>
      <c r="U53" s="92"/>
      <c r="V53" s="92"/>
      <c r="W53" s="92"/>
      <c r="X53" s="92"/>
      <c r="Y53" s="93"/>
      <c r="Z53" s="94"/>
      <c r="AA53" s="94"/>
    </row>
    <row r="54" spans="1:27" ht="30" customHeight="1" x14ac:dyDescent="0.25">
      <c r="A54" s="89">
        <v>26</v>
      </c>
      <c r="B54" s="14" t="s">
        <v>2356</v>
      </c>
      <c r="C54" s="20" t="s">
        <v>28</v>
      </c>
      <c r="D54" s="98">
        <v>6.9912553849824581</v>
      </c>
      <c r="E54" s="424"/>
      <c r="F54" s="102">
        <v>0.29166666666666669</v>
      </c>
      <c r="G54" s="156">
        <v>17</v>
      </c>
      <c r="H54" s="102">
        <v>0.66666666666666663</v>
      </c>
      <c r="I54" s="156">
        <f t="shared" si="1"/>
        <v>17</v>
      </c>
      <c r="J54" s="102"/>
      <c r="K54" s="172" t="s">
        <v>1872</v>
      </c>
      <c r="L54" s="102"/>
      <c r="M54" s="14" t="s">
        <v>2030</v>
      </c>
      <c r="N54" s="126">
        <f t="shared" si="2"/>
        <v>540</v>
      </c>
      <c r="O54" s="89">
        <v>13850</v>
      </c>
      <c r="P54" s="156">
        <f t="shared" si="3"/>
        <v>7479000</v>
      </c>
      <c r="Q54" s="89">
        <v>2</v>
      </c>
      <c r="S54" s="91">
        <f t="shared" si="6"/>
        <v>13850</v>
      </c>
      <c r="T54" s="91">
        <f t="shared" si="6"/>
        <v>7479000</v>
      </c>
      <c r="U54" s="92"/>
      <c r="V54" s="92"/>
      <c r="W54" s="92"/>
      <c r="X54" s="92"/>
      <c r="Y54" s="93"/>
      <c r="Z54" s="94"/>
      <c r="AA54" s="94"/>
    </row>
    <row r="55" spans="1:27" ht="30" customHeight="1" x14ac:dyDescent="0.25">
      <c r="A55" s="89">
        <v>27</v>
      </c>
      <c r="B55" s="14" t="s">
        <v>2357</v>
      </c>
      <c r="C55" s="20" t="s">
        <v>28</v>
      </c>
      <c r="D55" s="98">
        <v>0.75835198533333326</v>
      </c>
      <c r="E55" s="424"/>
      <c r="F55" s="102">
        <v>0.29166666666666669</v>
      </c>
      <c r="G55" s="156">
        <v>17</v>
      </c>
      <c r="H55" s="102">
        <v>0.66666666666666663</v>
      </c>
      <c r="I55" s="156">
        <f t="shared" si="1"/>
        <v>17</v>
      </c>
      <c r="J55" s="102"/>
      <c r="K55" s="172" t="s">
        <v>1872</v>
      </c>
      <c r="L55" s="102"/>
      <c r="M55" s="14" t="s">
        <v>2031</v>
      </c>
      <c r="N55" s="126">
        <f t="shared" si="2"/>
        <v>540</v>
      </c>
      <c r="O55" s="89">
        <v>706</v>
      </c>
      <c r="P55" s="156">
        <f t="shared" si="3"/>
        <v>381240</v>
      </c>
      <c r="Q55" s="89">
        <v>2</v>
      </c>
      <c r="S55" s="91">
        <f t="shared" si="6"/>
        <v>706</v>
      </c>
      <c r="T55" s="91">
        <f t="shared" si="6"/>
        <v>381240</v>
      </c>
      <c r="U55" s="92"/>
      <c r="V55" s="92"/>
      <c r="W55" s="92"/>
      <c r="X55" s="92"/>
      <c r="Y55" s="93"/>
      <c r="Z55" s="94"/>
      <c r="AA55" s="94"/>
    </row>
    <row r="56" spans="1:27" ht="30" customHeight="1" x14ac:dyDescent="0.25">
      <c r="A56" s="89">
        <v>28</v>
      </c>
      <c r="B56" s="14" t="s">
        <v>2358</v>
      </c>
      <c r="C56" s="20" t="s">
        <v>28</v>
      </c>
      <c r="D56" s="98">
        <v>13.681360665754386</v>
      </c>
      <c r="E56" s="424"/>
      <c r="F56" s="102">
        <v>0.29166666666666669</v>
      </c>
      <c r="G56" s="156">
        <v>17</v>
      </c>
      <c r="H56" s="102">
        <v>0.66666666666666663</v>
      </c>
      <c r="I56" s="156">
        <f t="shared" si="1"/>
        <v>17</v>
      </c>
      <c r="J56" s="102"/>
      <c r="K56" s="172" t="s">
        <v>1872</v>
      </c>
      <c r="L56" s="102"/>
      <c r="M56" s="14" t="s">
        <v>2032</v>
      </c>
      <c r="N56" s="126">
        <f t="shared" si="2"/>
        <v>540</v>
      </c>
      <c r="O56" s="89">
        <v>25962</v>
      </c>
      <c r="P56" s="156">
        <f t="shared" si="3"/>
        <v>14019480</v>
      </c>
      <c r="Q56" s="89">
        <v>2</v>
      </c>
      <c r="S56" s="91">
        <f t="shared" si="6"/>
        <v>25962</v>
      </c>
      <c r="T56" s="91">
        <f t="shared" si="6"/>
        <v>14019480</v>
      </c>
      <c r="U56" s="92"/>
      <c r="V56" s="92"/>
      <c r="W56" s="92"/>
      <c r="X56" s="92"/>
      <c r="Y56" s="93"/>
      <c r="Z56" s="94"/>
      <c r="AA56" s="94"/>
    </row>
    <row r="57" spans="1:27" ht="30" customHeight="1" x14ac:dyDescent="0.25">
      <c r="A57" s="89">
        <v>29</v>
      </c>
      <c r="B57" s="14" t="s">
        <v>2359</v>
      </c>
      <c r="C57" s="20" t="s">
        <v>28</v>
      </c>
      <c r="D57" s="98">
        <v>2.7257268421052632</v>
      </c>
      <c r="E57" s="424"/>
      <c r="F57" s="102">
        <v>0.29166666666666669</v>
      </c>
      <c r="G57" s="156">
        <v>17</v>
      </c>
      <c r="H57" s="102">
        <v>0.66666666666666663</v>
      </c>
      <c r="I57" s="156">
        <f t="shared" si="1"/>
        <v>17</v>
      </c>
      <c r="J57" s="102"/>
      <c r="K57" s="172" t="s">
        <v>1872</v>
      </c>
      <c r="L57" s="102"/>
      <c r="M57" s="14" t="s">
        <v>2033</v>
      </c>
      <c r="N57" s="126">
        <f t="shared" si="2"/>
        <v>540</v>
      </c>
      <c r="O57" s="89">
        <v>2642</v>
      </c>
      <c r="P57" s="156">
        <f t="shared" si="3"/>
        <v>1426680</v>
      </c>
      <c r="Q57" s="89">
        <v>2</v>
      </c>
      <c r="S57" s="91">
        <f t="shared" si="6"/>
        <v>2642</v>
      </c>
      <c r="T57" s="91">
        <f t="shared" si="6"/>
        <v>1426680</v>
      </c>
      <c r="U57" s="92"/>
      <c r="V57" s="92"/>
      <c r="W57" s="92"/>
      <c r="X57" s="92"/>
      <c r="Y57" s="93"/>
      <c r="Z57" s="94"/>
      <c r="AA57" s="94"/>
    </row>
    <row r="58" spans="1:27" ht="30" customHeight="1" x14ac:dyDescent="0.25">
      <c r="A58" s="89">
        <v>30</v>
      </c>
      <c r="B58" s="14" t="s">
        <v>2360</v>
      </c>
      <c r="C58" s="20" t="s">
        <v>168</v>
      </c>
      <c r="D58" s="98">
        <v>4.3311841930105262</v>
      </c>
      <c r="E58" s="424"/>
      <c r="F58" s="102">
        <v>0.29166666666666669</v>
      </c>
      <c r="G58" s="156">
        <v>17</v>
      </c>
      <c r="H58" s="102">
        <v>0.66666666666666663</v>
      </c>
      <c r="I58" s="156">
        <f t="shared" si="1"/>
        <v>17</v>
      </c>
      <c r="J58" s="102"/>
      <c r="K58" s="172" t="s">
        <v>1872</v>
      </c>
      <c r="L58" s="102"/>
      <c r="M58" s="14" t="s">
        <v>2034</v>
      </c>
      <c r="N58" s="126">
        <f t="shared" si="2"/>
        <v>540</v>
      </c>
      <c r="O58" s="89">
        <v>4834</v>
      </c>
      <c r="P58" s="156">
        <f t="shared" si="3"/>
        <v>2610360</v>
      </c>
      <c r="Q58" s="89">
        <v>2</v>
      </c>
      <c r="S58" s="91">
        <f t="shared" si="6"/>
        <v>4834</v>
      </c>
      <c r="T58" s="91">
        <f t="shared" si="6"/>
        <v>2610360</v>
      </c>
      <c r="U58" s="92"/>
      <c r="V58" s="92"/>
      <c r="W58" s="92"/>
      <c r="X58" s="92"/>
      <c r="Y58" s="93"/>
      <c r="Z58" s="94"/>
      <c r="AA58" s="94"/>
    </row>
    <row r="59" spans="1:27" ht="30" customHeight="1" x14ac:dyDescent="0.25">
      <c r="A59" s="89">
        <v>31</v>
      </c>
      <c r="B59" s="14" t="s">
        <v>2361</v>
      </c>
      <c r="C59" s="20" t="s">
        <v>61</v>
      </c>
      <c r="D59" s="98">
        <v>1.9233537283137252</v>
      </c>
      <c r="E59" s="424"/>
      <c r="F59" s="102">
        <v>0.29166666666666669</v>
      </c>
      <c r="G59" s="156">
        <v>17</v>
      </c>
      <c r="H59" s="102">
        <v>0.66666666666666663</v>
      </c>
      <c r="I59" s="156">
        <f t="shared" si="1"/>
        <v>17</v>
      </c>
      <c r="J59" s="102"/>
      <c r="K59" s="172" t="s">
        <v>1872</v>
      </c>
      <c r="L59" s="102"/>
      <c r="M59" s="14" t="s">
        <v>2016</v>
      </c>
      <c r="N59" s="126">
        <f t="shared" si="2"/>
        <v>540</v>
      </c>
      <c r="O59" s="89">
        <v>1214</v>
      </c>
      <c r="P59" s="156">
        <f t="shared" si="3"/>
        <v>655560</v>
      </c>
      <c r="Q59" s="89">
        <v>2</v>
      </c>
      <c r="S59" s="91">
        <f t="shared" si="6"/>
        <v>1214</v>
      </c>
      <c r="T59" s="91">
        <f t="shared" si="6"/>
        <v>655560</v>
      </c>
      <c r="U59" s="92"/>
      <c r="V59" s="92"/>
      <c r="W59" s="92"/>
      <c r="X59" s="92"/>
      <c r="Y59" s="93"/>
      <c r="Z59" s="94"/>
      <c r="AA59" s="94"/>
    </row>
    <row r="60" spans="1:27" ht="30" customHeight="1" x14ac:dyDescent="0.25">
      <c r="A60" s="89">
        <v>32</v>
      </c>
      <c r="B60" s="14" t="s">
        <v>2362</v>
      </c>
      <c r="C60" s="20" t="s">
        <v>1895</v>
      </c>
      <c r="D60" s="98">
        <v>10.235233959157895</v>
      </c>
      <c r="E60" s="424"/>
      <c r="F60" s="102">
        <v>0.29166666666666669</v>
      </c>
      <c r="G60" s="156">
        <v>17</v>
      </c>
      <c r="H60" s="102">
        <v>0.66666666666666663</v>
      </c>
      <c r="I60" s="156">
        <f t="shared" si="1"/>
        <v>17</v>
      </c>
      <c r="J60" s="102"/>
      <c r="K60" s="172" t="s">
        <v>1872</v>
      </c>
      <c r="L60" s="102"/>
      <c r="M60" s="14" t="s">
        <v>2039</v>
      </c>
      <c r="N60" s="126">
        <f t="shared" si="2"/>
        <v>540</v>
      </c>
      <c r="O60" s="89">
        <v>11842</v>
      </c>
      <c r="P60" s="156">
        <f t="shared" si="3"/>
        <v>6394680</v>
      </c>
      <c r="Q60" s="89">
        <v>2</v>
      </c>
      <c r="S60" s="91">
        <f t="shared" si="6"/>
        <v>11842</v>
      </c>
      <c r="T60" s="91">
        <f t="shared" si="6"/>
        <v>6394680</v>
      </c>
      <c r="U60" s="92"/>
      <c r="V60" s="92"/>
      <c r="W60" s="92"/>
      <c r="X60" s="92"/>
      <c r="Y60" s="93"/>
      <c r="Z60" s="94"/>
      <c r="AA60" s="94"/>
    </row>
    <row r="61" spans="1:27" ht="30" customHeight="1" x14ac:dyDescent="0.25">
      <c r="A61" s="89">
        <v>33</v>
      </c>
      <c r="B61" s="14" t="s">
        <v>2364</v>
      </c>
      <c r="C61" s="20" t="s">
        <v>1895</v>
      </c>
      <c r="D61" s="98">
        <v>5.3412607268888888</v>
      </c>
      <c r="E61" s="424"/>
      <c r="F61" s="102">
        <v>0.29166666666666669</v>
      </c>
      <c r="G61" s="156">
        <v>17</v>
      </c>
      <c r="H61" s="102">
        <v>0.66666666666666663</v>
      </c>
      <c r="I61" s="156">
        <f t="shared" si="1"/>
        <v>17</v>
      </c>
      <c r="J61" s="102"/>
      <c r="K61" s="172" t="s">
        <v>1872</v>
      </c>
      <c r="L61" s="102"/>
      <c r="M61" s="14" t="s">
        <v>2017</v>
      </c>
      <c r="N61" s="126">
        <f t="shared" si="2"/>
        <v>540</v>
      </c>
      <c r="O61" s="89">
        <v>6599</v>
      </c>
      <c r="P61" s="156">
        <f t="shared" si="3"/>
        <v>3563460</v>
      </c>
      <c r="Q61" s="89">
        <v>2</v>
      </c>
      <c r="S61" s="91">
        <f t="shared" si="6"/>
        <v>6599</v>
      </c>
      <c r="T61" s="91">
        <f t="shared" si="6"/>
        <v>3563460</v>
      </c>
      <c r="U61" s="92"/>
      <c r="V61" s="92"/>
      <c r="W61" s="92"/>
      <c r="X61" s="92"/>
      <c r="Y61" s="93"/>
      <c r="Z61" s="94"/>
      <c r="AA61" s="94"/>
    </row>
    <row r="62" spans="1:27" ht="30" customHeight="1" x14ac:dyDescent="0.25">
      <c r="A62" s="89">
        <v>34</v>
      </c>
      <c r="B62" s="14" t="s">
        <v>2363</v>
      </c>
      <c r="C62" s="20" t="s">
        <v>63</v>
      </c>
      <c r="D62" s="98">
        <v>4.1143849498823544</v>
      </c>
      <c r="E62" s="424"/>
      <c r="F62" s="102">
        <v>0.29166666666666669</v>
      </c>
      <c r="G62" s="156">
        <v>17</v>
      </c>
      <c r="H62" s="102">
        <v>0.66666666666666663</v>
      </c>
      <c r="I62" s="156">
        <f t="shared" si="1"/>
        <v>17</v>
      </c>
      <c r="J62" s="102"/>
      <c r="K62" s="172" t="s">
        <v>1872</v>
      </c>
      <c r="L62" s="102"/>
      <c r="M62" s="14" t="s">
        <v>2018</v>
      </c>
      <c r="N62" s="126">
        <f t="shared" si="2"/>
        <v>540</v>
      </c>
      <c r="O62" s="89">
        <v>7193</v>
      </c>
      <c r="P62" s="156">
        <f t="shared" si="3"/>
        <v>3884220</v>
      </c>
      <c r="Q62" s="89">
        <v>2</v>
      </c>
      <c r="S62" s="91">
        <f t="shared" si="6"/>
        <v>7193</v>
      </c>
      <c r="T62" s="91">
        <f t="shared" si="6"/>
        <v>3884220</v>
      </c>
      <c r="U62" s="92"/>
      <c r="V62" s="92"/>
      <c r="W62" s="92"/>
      <c r="X62" s="92"/>
      <c r="Y62" s="93"/>
      <c r="Z62" s="94"/>
      <c r="AA62" s="94"/>
    </row>
    <row r="63" spans="1:27" ht="30" customHeight="1" x14ac:dyDescent="0.25">
      <c r="A63" s="89">
        <v>35</v>
      </c>
      <c r="B63" s="14" t="s">
        <v>2365</v>
      </c>
      <c r="C63" s="20" t="s">
        <v>63</v>
      </c>
      <c r="D63" s="98">
        <v>5.4764140169629627</v>
      </c>
      <c r="E63" s="424"/>
      <c r="F63" s="102">
        <v>0.29166666666666669</v>
      </c>
      <c r="G63" s="156">
        <v>17</v>
      </c>
      <c r="H63" s="102">
        <v>0.66666666666666663</v>
      </c>
      <c r="I63" s="156">
        <f t="shared" si="1"/>
        <v>17</v>
      </c>
      <c r="J63" s="102"/>
      <c r="K63" s="172" t="s">
        <v>1872</v>
      </c>
      <c r="L63" s="102"/>
      <c r="M63" s="14" t="s">
        <v>2019</v>
      </c>
      <c r="N63" s="126">
        <f t="shared" si="2"/>
        <v>540</v>
      </c>
      <c r="O63" s="89">
        <v>11992</v>
      </c>
      <c r="P63" s="156">
        <f t="shared" si="3"/>
        <v>6475680</v>
      </c>
      <c r="Q63" s="89">
        <v>2</v>
      </c>
      <c r="S63" s="91">
        <f t="shared" si="6"/>
        <v>11992</v>
      </c>
      <c r="T63" s="91">
        <f t="shared" si="6"/>
        <v>6475680</v>
      </c>
      <c r="U63" s="92"/>
      <c r="V63" s="92"/>
      <c r="W63" s="92"/>
      <c r="X63" s="92"/>
      <c r="Y63" s="93"/>
      <c r="Z63" s="94"/>
      <c r="AA63" s="94"/>
    </row>
    <row r="64" spans="1:27" ht="30" customHeight="1" x14ac:dyDescent="0.25">
      <c r="A64" s="89">
        <v>36</v>
      </c>
      <c r="B64" s="14" t="s">
        <v>2366</v>
      </c>
      <c r="C64" s="20" t="s">
        <v>63</v>
      </c>
      <c r="D64" s="98">
        <v>5.399065466622222</v>
      </c>
      <c r="E64" s="424"/>
      <c r="F64" s="102">
        <v>0.29166666666666669</v>
      </c>
      <c r="G64" s="156">
        <v>17</v>
      </c>
      <c r="H64" s="102">
        <v>0.66666666666666663</v>
      </c>
      <c r="I64" s="156">
        <f t="shared" si="1"/>
        <v>17</v>
      </c>
      <c r="J64" s="102"/>
      <c r="K64" s="172" t="s">
        <v>1872</v>
      </c>
      <c r="L64" s="102"/>
      <c r="M64" s="14" t="s">
        <v>2020</v>
      </c>
      <c r="N64" s="126">
        <f t="shared" si="2"/>
        <v>540</v>
      </c>
      <c r="O64" s="89">
        <v>6868</v>
      </c>
      <c r="P64" s="156">
        <f t="shared" si="3"/>
        <v>3708720</v>
      </c>
      <c r="Q64" s="89">
        <v>2</v>
      </c>
      <c r="S64" s="91">
        <f t="shared" si="6"/>
        <v>6868</v>
      </c>
      <c r="T64" s="91">
        <f t="shared" si="6"/>
        <v>3708720</v>
      </c>
      <c r="U64" s="92"/>
      <c r="V64" s="92"/>
      <c r="W64" s="92"/>
      <c r="X64" s="92"/>
      <c r="Y64" s="93"/>
      <c r="Z64" s="94"/>
      <c r="AA64" s="94"/>
    </row>
    <row r="65" spans="1:27" ht="30" customHeight="1" x14ac:dyDescent="0.25">
      <c r="A65" s="89">
        <v>37</v>
      </c>
      <c r="B65" s="14" t="s">
        <v>2367</v>
      </c>
      <c r="C65" s="20" t="s">
        <v>57</v>
      </c>
      <c r="D65" s="98">
        <v>5.6038503434814819</v>
      </c>
      <c r="E65" s="424"/>
      <c r="F65" s="102">
        <v>0.29166666666666669</v>
      </c>
      <c r="G65" s="156">
        <v>17</v>
      </c>
      <c r="H65" s="102">
        <v>0.66666666666666663</v>
      </c>
      <c r="I65" s="156">
        <f t="shared" si="1"/>
        <v>17</v>
      </c>
      <c r="J65" s="102"/>
      <c r="K65" s="172" t="s">
        <v>1872</v>
      </c>
      <c r="L65" s="102"/>
      <c r="M65" s="14" t="s">
        <v>2021</v>
      </c>
      <c r="N65" s="126">
        <f t="shared" si="2"/>
        <v>540</v>
      </c>
      <c r="O65" s="89">
        <v>8080</v>
      </c>
      <c r="P65" s="156">
        <f t="shared" si="3"/>
        <v>4363200</v>
      </c>
      <c r="Q65" s="89">
        <v>2</v>
      </c>
      <c r="S65" s="91">
        <f t="shared" si="6"/>
        <v>8080</v>
      </c>
      <c r="T65" s="91">
        <f t="shared" si="6"/>
        <v>4363200</v>
      </c>
      <c r="U65" s="92"/>
      <c r="V65" s="92"/>
      <c r="W65" s="92"/>
      <c r="X65" s="92"/>
      <c r="Y65" s="93"/>
      <c r="Z65" s="94"/>
      <c r="AA65" s="94"/>
    </row>
    <row r="66" spans="1:27" s="94" customFormat="1" ht="30.75" customHeight="1" x14ac:dyDescent="0.2">
      <c r="A66" s="255"/>
      <c r="B66" s="506" t="s">
        <v>1865</v>
      </c>
      <c r="C66" s="446"/>
      <c r="D66" s="447">
        <f>SUM(D29:D65)</f>
        <v>181.23513273557876</v>
      </c>
      <c r="E66" s="448"/>
      <c r="F66" s="169"/>
      <c r="G66" s="258"/>
      <c r="H66" s="169"/>
      <c r="I66" s="258"/>
      <c r="J66" s="169"/>
      <c r="K66" s="449"/>
      <c r="L66" s="169"/>
      <c r="M66" s="449"/>
      <c r="N66" s="450"/>
      <c r="O66" s="255"/>
      <c r="P66" s="258"/>
      <c r="Q66" s="255"/>
      <c r="R66" s="90"/>
      <c r="S66" s="91">
        <f t="shared" si="6"/>
        <v>0</v>
      </c>
      <c r="T66" s="91">
        <f t="shared" si="6"/>
        <v>0</v>
      </c>
      <c r="U66" s="91"/>
      <c r="V66" s="91"/>
      <c r="W66" s="91"/>
      <c r="X66" s="91"/>
      <c r="Y66" s="263"/>
    </row>
    <row r="67" spans="1:27" ht="27.75" customHeight="1" x14ac:dyDescent="0.25">
      <c r="A67" s="701" t="s">
        <v>2229</v>
      </c>
      <c r="B67" s="702"/>
      <c r="C67" s="702"/>
      <c r="D67" s="702"/>
      <c r="E67" s="702"/>
      <c r="F67" s="702"/>
      <c r="G67" s="702"/>
      <c r="H67" s="702"/>
      <c r="I67" s="702"/>
      <c r="J67" s="702"/>
      <c r="K67" s="702"/>
      <c r="L67" s="702"/>
      <c r="M67" s="702"/>
      <c r="N67" s="702"/>
      <c r="O67" s="702"/>
      <c r="P67" s="702"/>
      <c r="Q67" s="703"/>
      <c r="S67" s="91">
        <f t="shared" si="6"/>
        <v>0</v>
      </c>
      <c r="T67" s="91">
        <f t="shared" si="6"/>
        <v>0</v>
      </c>
      <c r="U67" s="91"/>
      <c r="V67" s="92"/>
      <c r="W67" s="92"/>
      <c r="X67" s="92"/>
      <c r="Y67" s="93"/>
      <c r="Z67" s="94"/>
      <c r="AA67" s="94"/>
    </row>
    <row r="68" spans="1:27" ht="34.5" customHeight="1" x14ac:dyDescent="0.25">
      <c r="A68" s="89">
        <v>1</v>
      </c>
      <c r="B68" s="14" t="s">
        <v>2226</v>
      </c>
      <c r="C68" s="20" t="s">
        <v>60</v>
      </c>
      <c r="D68" s="98">
        <v>4.5</v>
      </c>
      <c r="E68" s="424"/>
      <c r="F68" s="102">
        <v>0.66666666666666663</v>
      </c>
      <c r="G68" s="156">
        <v>17</v>
      </c>
      <c r="H68" s="102">
        <v>0.99930555555555556</v>
      </c>
      <c r="I68" s="156">
        <v>17</v>
      </c>
      <c r="J68" s="102"/>
      <c r="K68" s="172" t="s">
        <v>1872</v>
      </c>
      <c r="L68" s="102"/>
      <c r="M68" s="14" t="s">
        <v>2379</v>
      </c>
      <c r="N68" s="126">
        <f t="shared" ref="N68" si="7">VALUE(DAY(I68)*24*60+VALUE(HOUR(H68)*60+MINUTE(H68)))-SUM(VALUE(DAY(G68)*24*60+VALUE(HOUR(F68)*60+MINUTE(F68))))</f>
        <v>479</v>
      </c>
      <c r="O68" s="89">
        <v>215</v>
      </c>
      <c r="P68" s="156">
        <f t="shared" ref="P68" si="8">O68*N68</f>
        <v>102985</v>
      </c>
      <c r="Q68" s="89">
        <v>2</v>
      </c>
      <c r="S68" s="91">
        <f t="shared" si="6"/>
        <v>215</v>
      </c>
      <c r="T68" s="91">
        <f t="shared" si="6"/>
        <v>102985</v>
      </c>
      <c r="U68" s="92"/>
      <c r="V68" s="92"/>
      <c r="W68" s="92"/>
      <c r="X68" s="92"/>
      <c r="Y68" s="93"/>
      <c r="Z68" s="94"/>
      <c r="AA68" s="94"/>
    </row>
    <row r="69" spans="1:27" ht="34.5" customHeight="1" x14ac:dyDescent="0.25">
      <c r="A69" s="89">
        <v>2</v>
      </c>
      <c r="B69" s="425" t="s">
        <v>2211</v>
      </c>
      <c r="C69" s="20" t="s">
        <v>60</v>
      </c>
      <c r="D69" s="98">
        <v>4.5</v>
      </c>
      <c r="E69" s="424"/>
      <c r="F69" s="102">
        <v>0.66666666666666663</v>
      </c>
      <c r="G69" s="156">
        <v>17</v>
      </c>
      <c r="H69" s="102">
        <v>0.29166666666666669</v>
      </c>
      <c r="I69" s="156">
        <v>18</v>
      </c>
      <c r="J69" s="102"/>
      <c r="K69" s="172" t="s">
        <v>1872</v>
      </c>
      <c r="L69" s="102"/>
      <c r="M69" s="425" t="s">
        <v>2211</v>
      </c>
      <c r="N69" s="126">
        <f t="shared" si="2"/>
        <v>900</v>
      </c>
      <c r="O69" s="89">
        <v>1</v>
      </c>
      <c r="P69" s="156">
        <f t="shared" si="3"/>
        <v>900</v>
      </c>
      <c r="Q69" s="89">
        <v>2</v>
      </c>
      <c r="S69" s="91">
        <f t="shared" si="6"/>
        <v>1</v>
      </c>
      <c r="T69" s="91">
        <f t="shared" si="6"/>
        <v>900</v>
      </c>
      <c r="U69" s="92"/>
      <c r="V69" s="92"/>
      <c r="W69" s="92"/>
      <c r="X69" s="92"/>
      <c r="Y69" s="93"/>
      <c r="Z69" s="94"/>
      <c r="AA69" s="94"/>
    </row>
    <row r="70" spans="1:27" ht="30" customHeight="1" x14ac:dyDescent="0.25">
      <c r="A70" s="89">
        <v>3</v>
      </c>
      <c r="B70" s="425" t="s">
        <v>2212</v>
      </c>
      <c r="C70" s="20" t="s">
        <v>60</v>
      </c>
      <c r="D70" s="98">
        <v>0.5</v>
      </c>
      <c r="E70" s="424"/>
      <c r="F70" s="102">
        <v>0.66666666666666663</v>
      </c>
      <c r="G70" s="156">
        <v>17</v>
      </c>
      <c r="H70" s="102">
        <v>0.29166666666666669</v>
      </c>
      <c r="I70" s="156">
        <v>18</v>
      </c>
      <c r="J70" s="102"/>
      <c r="K70" s="172" t="s">
        <v>1872</v>
      </c>
      <c r="L70" s="102"/>
      <c r="M70" s="425" t="s">
        <v>2212</v>
      </c>
      <c r="N70" s="126">
        <f t="shared" si="2"/>
        <v>900</v>
      </c>
      <c r="O70" s="89">
        <v>1</v>
      </c>
      <c r="P70" s="156">
        <f t="shared" si="3"/>
        <v>900</v>
      </c>
      <c r="Q70" s="89">
        <v>2</v>
      </c>
      <c r="S70" s="91">
        <f t="shared" si="6"/>
        <v>1</v>
      </c>
      <c r="T70" s="91">
        <f t="shared" si="6"/>
        <v>900</v>
      </c>
      <c r="U70" s="92"/>
      <c r="V70" s="92"/>
      <c r="W70" s="92"/>
      <c r="X70" s="92"/>
      <c r="Y70" s="93"/>
      <c r="Z70" s="94"/>
      <c r="AA70" s="94"/>
    </row>
    <row r="71" spans="1:27" ht="36" customHeight="1" x14ac:dyDescent="0.25">
      <c r="A71" s="89">
        <v>4</v>
      </c>
      <c r="B71" s="425" t="s">
        <v>2213</v>
      </c>
      <c r="C71" s="20" t="s">
        <v>60</v>
      </c>
      <c r="D71" s="98">
        <v>2.5</v>
      </c>
      <c r="E71" s="424"/>
      <c r="F71" s="102">
        <v>0.66666666666666663</v>
      </c>
      <c r="G71" s="156">
        <v>17</v>
      </c>
      <c r="H71" s="102">
        <v>0.29166666666666669</v>
      </c>
      <c r="I71" s="156">
        <v>18</v>
      </c>
      <c r="J71" s="102"/>
      <c r="K71" s="172" t="s">
        <v>1872</v>
      </c>
      <c r="L71" s="102"/>
      <c r="M71" s="425" t="s">
        <v>2213</v>
      </c>
      <c r="N71" s="126">
        <f t="shared" si="2"/>
        <v>900</v>
      </c>
      <c r="O71" s="89">
        <v>1</v>
      </c>
      <c r="P71" s="156">
        <f t="shared" si="3"/>
        <v>900</v>
      </c>
      <c r="Q71" s="89">
        <v>2</v>
      </c>
      <c r="S71" s="91">
        <f t="shared" si="6"/>
        <v>1</v>
      </c>
      <c r="T71" s="91">
        <f t="shared" si="6"/>
        <v>900</v>
      </c>
      <c r="U71" s="92"/>
      <c r="V71" s="92"/>
      <c r="W71" s="92"/>
      <c r="X71" s="92"/>
      <c r="Y71" s="93"/>
      <c r="Z71" s="94"/>
      <c r="AA71" s="94"/>
    </row>
    <row r="72" spans="1:27" ht="27" customHeight="1" x14ac:dyDescent="0.25">
      <c r="A72" s="89">
        <v>5</v>
      </c>
      <c r="B72" s="14" t="s">
        <v>2368</v>
      </c>
      <c r="C72" s="20" t="s">
        <v>1</v>
      </c>
      <c r="D72" s="98">
        <v>3.6089521283333332</v>
      </c>
      <c r="E72" s="424"/>
      <c r="F72" s="102">
        <v>0.66666666666666663</v>
      </c>
      <c r="G72" s="156">
        <v>17</v>
      </c>
      <c r="H72" s="102">
        <v>0.99930555555555556</v>
      </c>
      <c r="I72" s="156">
        <v>17</v>
      </c>
      <c r="J72" s="102"/>
      <c r="K72" s="172" t="s">
        <v>1872</v>
      </c>
      <c r="L72" s="102"/>
      <c r="M72" s="14" t="s">
        <v>2012</v>
      </c>
      <c r="N72" s="126">
        <f t="shared" si="2"/>
        <v>479</v>
      </c>
      <c r="O72" s="89">
        <v>2797</v>
      </c>
      <c r="P72" s="156">
        <f t="shared" si="3"/>
        <v>1339763</v>
      </c>
      <c r="Q72" s="89">
        <v>2</v>
      </c>
      <c r="S72" s="91">
        <f t="shared" si="6"/>
        <v>2797</v>
      </c>
      <c r="T72" s="91">
        <f t="shared" si="6"/>
        <v>1339763</v>
      </c>
      <c r="U72" s="92"/>
      <c r="V72" s="92"/>
      <c r="W72" s="92"/>
      <c r="X72" s="92"/>
      <c r="Y72" s="93"/>
      <c r="Z72" s="94"/>
      <c r="AA72" s="94"/>
    </row>
    <row r="73" spans="1:27" ht="30" customHeight="1" x14ac:dyDescent="0.25">
      <c r="A73" s="89">
        <v>6</v>
      </c>
      <c r="B73" s="425" t="s">
        <v>2378</v>
      </c>
      <c r="C73" s="20" t="s">
        <v>64</v>
      </c>
      <c r="D73" s="98">
        <v>3.5</v>
      </c>
      <c r="E73" s="424"/>
      <c r="F73" s="102">
        <v>0.66666666666666663</v>
      </c>
      <c r="G73" s="156">
        <v>17</v>
      </c>
      <c r="H73" s="102">
        <v>0.99930555555555556</v>
      </c>
      <c r="I73" s="156">
        <v>17</v>
      </c>
      <c r="J73" s="102"/>
      <c r="K73" s="172" t="s">
        <v>1872</v>
      </c>
      <c r="L73" s="102"/>
      <c r="M73" s="425" t="s">
        <v>2378</v>
      </c>
      <c r="N73" s="126">
        <f t="shared" si="2"/>
        <v>479</v>
      </c>
      <c r="O73" s="89">
        <v>2564</v>
      </c>
      <c r="P73" s="156">
        <f t="shared" si="3"/>
        <v>1228156</v>
      </c>
      <c r="Q73" s="89">
        <v>2</v>
      </c>
      <c r="S73" s="91">
        <f t="shared" si="6"/>
        <v>2564</v>
      </c>
      <c r="T73" s="91">
        <f t="shared" si="6"/>
        <v>1228156</v>
      </c>
      <c r="U73" s="92"/>
      <c r="V73" s="92"/>
      <c r="W73" s="92"/>
      <c r="X73" s="92"/>
      <c r="Y73" s="93"/>
      <c r="Z73" s="94"/>
      <c r="AA73" s="94"/>
    </row>
    <row r="74" spans="1:27" ht="30" customHeight="1" x14ac:dyDescent="0.25">
      <c r="A74" s="89">
        <v>7</v>
      </c>
      <c r="B74" s="14" t="s">
        <v>2369</v>
      </c>
      <c r="C74" s="20" t="s">
        <v>63</v>
      </c>
      <c r="D74" s="98">
        <v>14.297318810166665</v>
      </c>
      <c r="E74" s="424"/>
      <c r="F74" s="102">
        <v>0.66666666666666663</v>
      </c>
      <c r="G74" s="156">
        <v>17</v>
      </c>
      <c r="H74" s="102">
        <v>0.99930555555555556</v>
      </c>
      <c r="I74" s="156">
        <v>17</v>
      </c>
      <c r="J74" s="102"/>
      <c r="K74" s="172" t="s">
        <v>1872</v>
      </c>
      <c r="L74" s="102"/>
      <c r="M74" s="14" t="s">
        <v>2040</v>
      </c>
      <c r="N74" s="126">
        <f t="shared" si="2"/>
        <v>479</v>
      </c>
      <c r="O74" s="89">
        <v>20082</v>
      </c>
      <c r="P74" s="156">
        <f t="shared" si="3"/>
        <v>9619278</v>
      </c>
      <c r="Q74" s="89">
        <v>2</v>
      </c>
      <c r="S74" s="91">
        <f t="shared" ref="S74:T84" si="9">O74</f>
        <v>20082</v>
      </c>
      <c r="T74" s="91">
        <f t="shared" si="9"/>
        <v>9619278</v>
      </c>
      <c r="U74" s="92"/>
      <c r="V74" s="92"/>
      <c r="W74" s="92"/>
      <c r="X74" s="92"/>
      <c r="Y74" s="93"/>
      <c r="Z74" s="94"/>
      <c r="AA74" s="94"/>
    </row>
    <row r="75" spans="1:27" ht="30" customHeight="1" x14ac:dyDescent="0.25">
      <c r="A75" s="89">
        <v>8</v>
      </c>
      <c r="B75" s="14" t="s">
        <v>2370</v>
      </c>
      <c r="C75" s="20" t="s">
        <v>168</v>
      </c>
      <c r="D75" s="98">
        <v>14.587585695529411</v>
      </c>
      <c r="E75" s="424"/>
      <c r="F75" s="102">
        <v>0.66666666666666663</v>
      </c>
      <c r="G75" s="156">
        <v>17</v>
      </c>
      <c r="H75" s="102">
        <v>0.99930555555555556</v>
      </c>
      <c r="I75" s="156">
        <v>17</v>
      </c>
      <c r="J75" s="102"/>
      <c r="K75" s="172" t="s">
        <v>1872</v>
      </c>
      <c r="L75" s="102"/>
      <c r="M75" s="14" t="s">
        <v>2008</v>
      </c>
      <c r="N75" s="126">
        <f t="shared" si="2"/>
        <v>479</v>
      </c>
      <c r="O75" s="89">
        <v>17725</v>
      </c>
      <c r="P75" s="156">
        <f t="shared" si="3"/>
        <v>8490275</v>
      </c>
      <c r="Q75" s="89">
        <v>2</v>
      </c>
      <c r="S75" s="91">
        <f t="shared" si="9"/>
        <v>17725</v>
      </c>
      <c r="T75" s="91">
        <f t="shared" si="9"/>
        <v>8490275</v>
      </c>
      <c r="U75" s="92"/>
      <c r="V75" s="92"/>
      <c r="W75" s="92"/>
      <c r="X75" s="92"/>
      <c r="Y75" s="93"/>
      <c r="Z75" s="94"/>
      <c r="AA75" s="94"/>
    </row>
    <row r="76" spans="1:27" ht="120" x14ac:dyDescent="0.25">
      <c r="A76" s="89">
        <v>9</v>
      </c>
      <c r="B76" s="14" t="s">
        <v>2197</v>
      </c>
      <c r="C76" s="20" t="s">
        <v>60</v>
      </c>
      <c r="D76" s="98">
        <v>7.1507494764666646</v>
      </c>
      <c r="E76" s="424"/>
      <c r="F76" s="102"/>
      <c r="G76" s="156"/>
      <c r="H76" s="102"/>
      <c r="I76" s="156"/>
      <c r="J76" s="102"/>
      <c r="K76" s="172" t="s">
        <v>1872</v>
      </c>
      <c r="L76" s="102"/>
      <c r="M76" s="425" t="s">
        <v>2199</v>
      </c>
      <c r="N76" s="126">
        <f t="shared" si="2"/>
        <v>0</v>
      </c>
      <c r="O76" s="89">
        <v>0</v>
      </c>
      <c r="P76" s="156">
        <f t="shared" si="3"/>
        <v>0</v>
      </c>
      <c r="Q76" s="89">
        <v>2</v>
      </c>
      <c r="S76" s="91">
        <f t="shared" si="9"/>
        <v>0</v>
      </c>
      <c r="T76" s="91">
        <f t="shared" si="9"/>
        <v>0</v>
      </c>
      <c r="U76" s="92"/>
      <c r="V76" s="92"/>
      <c r="W76" s="92"/>
      <c r="X76" s="92"/>
      <c r="Y76" s="93"/>
      <c r="Z76" s="94"/>
      <c r="AA76" s="94"/>
    </row>
    <row r="77" spans="1:27" ht="53.25" customHeight="1" x14ac:dyDescent="0.25">
      <c r="A77" s="89">
        <v>10</v>
      </c>
      <c r="B77" s="14" t="s">
        <v>2198</v>
      </c>
      <c r="C77" s="20" t="s">
        <v>60</v>
      </c>
      <c r="D77" s="98">
        <v>1.1987902851500001</v>
      </c>
      <c r="E77" s="424"/>
      <c r="F77" s="102"/>
      <c r="G77" s="156"/>
      <c r="H77" s="102"/>
      <c r="I77" s="156"/>
      <c r="J77" s="102"/>
      <c r="K77" s="172" t="s">
        <v>1872</v>
      </c>
      <c r="L77" s="102"/>
      <c r="M77" s="425" t="s">
        <v>2200</v>
      </c>
      <c r="N77" s="126">
        <f>VALUE(DAY(I77)*24*60+VALUE(HOUR(H77)*60+MINUTE(H77)))-SUM(VALUE(DAY(G77)*24*60+VALUE(HOUR(F77)*60+MINUTE(F77))))</f>
        <v>0</v>
      </c>
      <c r="O77" s="89">
        <v>0</v>
      </c>
      <c r="P77" s="156">
        <f>O77*N77</f>
        <v>0</v>
      </c>
      <c r="Q77" s="89">
        <v>2</v>
      </c>
      <c r="S77" s="91">
        <f>O77</f>
        <v>0</v>
      </c>
      <c r="T77" s="91">
        <f>P77</f>
        <v>0</v>
      </c>
      <c r="U77" s="92"/>
      <c r="V77" s="92"/>
      <c r="W77" s="92"/>
      <c r="X77" s="92"/>
      <c r="Y77" s="93"/>
      <c r="Z77" s="94"/>
      <c r="AA77" s="94"/>
    </row>
    <row r="78" spans="1:27" ht="75" x14ac:dyDescent="0.25">
      <c r="A78" s="89">
        <v>11</v>
      </c>
      <c r="B78" s="14" t="s">
        <v>2315</v>
      </c>
      <c r="C78" s="20" t="s">
        <v>60</v>
      </c>
      <c r="D78" s="98">
        <v>10.945299929058066</v>
      </c>
      <c r="E78" s="424"/>
      <c r="F78" s="102">
        <v>0.66666666666666663</v>
      </c>
      <c r="G78" s="156">
        <v>17</v>
      </c>
      <c r="H78" s="102">
        <v>0.29166666666666669</v>
      </c>
      <c r="I78" s="156">
        <v>18</v>
      </c>
      <c r="J78" s="102"/>
      <c r="K78" s="172" t="s">
        <v>1872</v>
      </c>
      <c r="L78" s="102"/>
      <c r="M78" s="425" t="s">
        <v>2220</v>
      </c>
      <c r="N78" s="126">
        <f t="shared" si="2"/>
        <v>900</v>
      </c>
      <c r="O78" s="89">
        <v>18</v>
      </c>
      <c r="P78" s="156">
        <f t="shared" si="3"/>
        <v>16200</v>
      </c>
      <c r="Q78" s="89">
        <v>2</v>
      </c>
      <c r="S78" s="91">
        <f t="shared" si="9"/>
        <v>18</v>
      </c>
      <c r="T78" s="91">
        <f t="shared" si="9"/>
        <v>16200</v>
      </c>
      <c r="U78" s="92"/>
      <c r="V78" s="92"/>
      <c r="W78" s="92"/>
      <c r="X78" s="92"/>
      <c r="Y78" s="93"/>
      <c r="Z78" s="94"/>
      <c r="AA78" s="94"/>
    </row>
    <row r="79" spans="1:27" ht="34.5" customHeight="1" x14ac:dyDescent="0.25">
      <c r="A79" s="89">
        <v>12</v>
      </c>
      <c r="B79" s="14" t="s">
        <v>2316</v>
      </c>
      <c r="C79" s="20" t="s">
        <v>64</v>
      </c>
      <c r="D79" s="98">
        <v>0.54434260998709683</v>
      </c>
      <c r="E79" s="424"/>
      <c r="F79" s="102">
        <v>0.66666666666666663</v>
      </c>
      <c r="G79" s="156">
        <v>17</v>
      </c>
      <c r="H79" s="102">
        <v>0.29166666666666669</v>
      </c>
      <c r="I79" s="156">
        <v>18</v>
      </c>
      <c r="J79" s="102"/>
      <c r="K79" s="172" t="s">
        <v>1872</v>
      </c>
      <c r="L79" s="102"/>
      <c r="M79" s="14" t="s">
        <v>2051</v>
      </c>
      <c r="N79" s="126">
        <f t="shared" ref="N79" si="10">VALUE(DAY(I79)*24*60+VALUE(HOUR(H79)*60+MINUTE(H79)))-SUM(VALUE(DAY(G79)*24*60+VALUE(HOUR(F79)*60+MINUTE(F79))))</f>
        <v>900</v>
      </c>
      <c r="O79" s="89">
        <v>1</v>
      </c>
      <c r="P79" s="156">
        <f t="shared" ref="P79" si="11">O79*N79</f>
        <v>900</v>
      </c>
      <c r="Q79" s="89">
        <v>2</v>
      </c>
      <c r="S79" s="91">
        <f t="shared" ref="S79" si="12">O79</f>
        <v>1</v>
      </c>
      <c r="T79" s="91">
        <f t="shared" ref="T79" si="13">P79</f>
        <v>900</v>
      </c>
      <c r="U79" s="92"/>
      <c r="V79" s="92"/>
      <c r="W79" s="92"/>
      <c r="X79" s="92"/>
      <c r="Y79" s="93"/>
      <c r="Z79" s="94"/>
      <c r="AA79" s="94"/>
    </row>
    <row r="80" spans="1:27" ht="30" customHeight="1" x14ac:dyDescent="0.25">
      <c r="A80" s="89">
        <v>13</v>
      </c>
      <c r="B80" s="14" t="s">
        <v>2317</v>
      </c>
      <c r="C80" s="20" t="s">
        <v>60</v>
      </c>
      <c r="D80" s="98">
        <v>6.6622485555268804</v>
      </c>
      <c r="E80" s="424"/>
      <c r="F80" s="102">
        <v>0.66666666666666663</v>
      </c>
      <c r="G80" s="156">
        <v>17</v>
      </c>
      <c r="H80" s="102">
        <v>0.29166666666666669</v>
      </c>
      <c r="I80" s="156">
        <v>18</v>
      </c>
      <c r="J80" s="102"/>
      <c r="K80" s="172" t="s">
        <v>1872</v>
      </c>
      <c r="L80" s="102"/>
      <c r="M80" s="14" t="s">
        <v>2052</v>
      </c>
      <c r="N80" s="126">
        <f t="shared" si="2"/>
        <v>900</v>
      </c>
      <c r="O80" s="89">
        <v>37</v>
      </c>
      <c r="P80" s="156">
        <f t="shared" si="3"/>
        <v>33300</v>
      </c>
      <c r="Q80" s="89">
        <v>2</v>
      </c>
      <c r="S80" s="91">
        <f t="shared" si="9"/>
        <v>37</v>
      </c>
      <c r="T80" s="91">
        <f t="shared" si="9"/>
        <v>33300</v>
      </c>
      <c r="U80" s="92"/>
      <c r="V80" s="92"/>
      <c r="W80" s="92"/>
      <c r="X80" s="92"/>
      <c r="Y80" s="93"/>
      <c r="Z80" s="94"/>
      <c r="AA80" s="94"/>
    </row>
    <row r="81" spans="1:28" ht="30" customHeight="1" x14ac:dyDescent="0.25">
      <c r="A81" s="89">
        <v>14</v>
      </c>
      <c r="B81" s="14" t="s">
        <v>2320</v>
      </c>
      <c r="C81" s="20" t="s">
        <v>64</v>
      </c>
      <c r="D81" s="98">
        <v>3.4013433168258072</v>
      </c>
      <c r="E81" s="424"/>
      <c r="F81" s="102">
        <v>0.66666666666666663</v>
      </c>
      <c r="G81" s="156">
        <v>17</v>
      </c>
      <c r="H81" s="102">
        <v>0.29166666666666669</v>
      </c>
      <c r="I81" s="156">
        <v>18</v>
      </c>
      <c r="J81" s="102"/>
      <c r="K81" s="172" t="s">
        <v>1872</v>
      </c>
      <c r="L81" s="102"/>
      <c r="M81" s="14" t="s">
        <v>2053</v>
      </c>
      <c r="N81" s="126">
        <f t="shared" si="2"/>
        <v>900</v>
      </c>
      <c r="O81" s="89">
        <v>1</v>
      </c>
      <c r="P81" s="156">
        <f t="shared" si="3"/>
        <v>900</v>
      </c>
      <c r="Q81" s="89">
        <v>2</v>
      </c>
      <c r="S81" s="91">
        <f t="shared" si="9"/>
        <v>1</v>
      </c>
      <c r="T81" s="91">
        <f t="shared" si="9"/>
        <v>900</v>
      </c>
      <c r="U81" s="92"/>
      <c r="V81" s="92"/>
      <c r="W81" s="92"/>
      <c r="X81" s="92"/>
      <c r="Y81" s="93"/>
      <c r="Z81" s="94"/>
      <c r="AA81" s="94"/>
    </row>
    <row r="82" spans="1:28" ht="30" customHeight="1" x14ac:dyDescent="0.25">
      <c r="A82" s="89">
        <v>15</v>
      </c>
      <c r="B82" s="14" t="s">
        <v>2321</v>
      </c>
      <c r="C82" s="20" t="s">
        <v>64</v>
      </c>
      <c r="D82" s="98">
        <v>6.451415648051614</v>
      </c>
      <c r="E82" s="424"/>
      <c r="F82" s="102">
        <v>0.66666666666666663</v>
      </c>
      <c r="G82" s="156">
        <v>17</v>
      </c>
      <c r="H82" s="102">
        <v>0.29166666666666669</v>
      </c>
      <c r="I82" s="156">
        <v>18</v>
      </c>
      <c r="J82" s="102"/>
      <c r="K82" s="172" t="s">
        <v>1872</v>
      </c>
      <c r="L82" s="102"/>
      <c r="M82" s="14" t="s">
        <v>2054</v>
      </c>
      <c r="N82" s="126">
        <f t="shared" si="2"/>
        <v>900</v>
      </c>
      <c r="O82" s="89">
        <v>1</v>
      </c>
      <c r="P82" s="156">
        <f t="shared" si="3"/>
        <v>900</v>
      </c>
      <c r="Q82" s="89">
        <v>2</v>
      </c>
      <c r="S82" s="91">
        <f t="shared" si="9"/>
        <v>1</v>
      </c>
      <c r="T82" s="91">
        <f t="shared" si="9"/>
        <v>900</v>
      </c>
      <c r="U82" s="92"/>
      <c r="V82" s="92"/>
      <c r="W82" s="92"/>
      <c r="X82" s="92"/>
      <c r="Y82" s="93"/>
      <c r="Z82" s="94"/>
      <c r="AA82" s="94"/>
    </row>
    <row r="83" spans="1:28" ht="30" customHeight="1" x14ac:dyDescent="0.25">
      <c r="A83" s="89">
        <v>16</v>
      </c>
      <c r="B83" s="14" t="s">
        <v>2312</v>
      </c>
      <c r="C83" s="20" t="s">
        <v>2091</v>
      </c>
      <c r="D83" s="98">
        <v>5.9408201987833342</v>
      </c>
      <c r="E83" s="424"/>
      <c r="F83" s="102"/>
      <c r="G83" s="156"/>
      <c r="H83" s="102"/>
      <c r="I83" s="156"/>
      <c r="J83" s="102"/>
      <c r="K83" s="172" t="s">
        <v>1872</v>
      </c>
      <c r="L83" s="102"/>
      <c r="M83" s="14" t="s">
        <v>2205</v>
      </c>
      <c r="N83" s="126">
        <f t="shared" si="2"/>
        <v>0</v>
      </c>
      <c r="O83" s="89">
        <v>0</v>
      </c>
      <c r="P83" s="156">
        <f t="shared" si="3"/>
        <v>0</v>
      </c>
      <c r="Q83" s="89">
        <v>2</v>
      </c>
      <c r="S83" s="91">
        <f t="shared" si="9"/>
        <v>0</v>
      </c>
      <c r="T83" s="91">
        <f t="shared" si="9"/>
        <v>0</v>
      </c>
      <c r="U83" s="92"/>
      <c r="V83" s="92"/>
      <c r="W83" s="92"/>
      <c r="X83" s="92"/>
      <c r="Y83" s="93"/>
      <c r="Z83" s="94"/>
      <c r="AA83" s="94"/>
    </row>
    <row r="84" spans="1:28" s="94" customFormat="1" ht="30.75" customHeight="1" x14ac:dyDescent="0.2">
      <c r="A84" s="255"/>
      <c r="B84" s="506" t="s">
        <v>1865</v>
      </c>
      <c r="C84" s="446"/>
      <c r="D84" s="447">
        <f>SUM(D68:D83)</f>
        <v>90.28886665387887</v>
      </c>
      <c r="E84" s="448"/>
      <c r="F84" s="169"/>
      <c r="G84" s="258"/>
      <c r="H84" s="169"/>
      <c r="I84" s="258"/>
      <c r="J84" s="169"/>
      <c r="K84" s="449"/>
      <c r="L84" s="169"/>
      <c r="M84" s="449"/>
      <c r="N84" s="450"/>
      <c r="O84" s="255"/>
      <c r="P84" s="258"/>
      <c r="Q84" s="255"/>
      <c r="R84" s="90"/>
      <c r="S84" s="91">
        <f t="shared" si="9"/>
        <v>0</v>
      </c>
      <c r="T84" s="91">
        <f t="shared" si="9"/>
        <v>0</v>
      </c>
      <c r="U84" s="91"/>
      <c r="V84" s="91"/>
      <c r="W84" s="91"/>
      <c r="X84" s="91"/>
      <c r="Y84" s="263"/>
    </row>
    <row r="85" spans="1:28" ht="24.75" customHeight="1" x14ac:dyDescent="0.25">
      <c r="A85" s="90" t="s">
        <v>9</v>
      </c>
      <c r="B85" s="799" t="s">
        <v>2179</v>
      </c>
      <c r="C85" s="799"/>
      <c r="D85" s="799"/>
      <c r="E85" s="799"/>
      <c r="F85" s="799"/>
      <c r="G85" s="799"/>
      <c r="H85" s="799"/>
      <c r="I85" s="799"/>
      <c r="J85" s="799"/>
      <c r="K85" s="799"/>
      <c r="L85" s="799"/>
      <c r="M85" s="799"/>
      <c r="N85" s="799"/>
      <c r="O85" s="799"/>
      <c r="P85" s="799"/>
      <c r="Q85" s="799"/>
      <c r="R85" s="90" t="s">
        <v>51</v>
      </c>
      <c r="S85" s="277">
        <f>SUM(S24:S84)</f>
        <v>257832</v>
      </c>
      <c r="T85" s="277">
        <f>SUM(T24:T84)</f>
        <v>134050603</v>
      </c>
      <c r="U85" s="277">
        <f t="shared" ref="U85:Z85" si="14">+SUM(U24:U24)</f>
        <v>0</v>
      </c>
      <c r="V85" s="277">
        <f t="shared" si="14"/>
        <v>0</v>
      </c>
      <c r="W85" s="277">
        <f t="shared" si="14"/>
        <v>0</v>
      </c>
      <c r="X85" s="277">
        <f t="shared" si="14"/>
        <v>0</v>
      </c>
      <c r="Y85" s="277">
        <f t="shared" si="14"/>
        <v>0</v>
      </c>
      <c r="Z85" s="277">
        <f t="shared" si="14"/>
        <v>0</v>
      </c>
      <c r="AA85" s="277">
        <f ca="1">+SUM(AA85:AA102)</f>
        <v>0</v>
      </c>
      <c r="AB85" s="277">
        <f ca="1">+SUM(AB85:AB102)</f>
        <v>3.8000000000000003</v>
      </c>
    </row>
    <row r="86" spans="1:28" ht="16.5" customHeight="1" x14ac:dyDescent="0.25">
      <c r="A86" s="668" t="s">
        <v>25</v>
      </c>
      <c r="B86" s="668"/>
      <c r="C86" s="668" t="s">
        <v>10</v>
      </c>
      <c r="D86" s="668"/>
      <c r="E86" s="668"/>
      <c r="F86" s="668"/>
      <c r="G86" s="668"/>
      <c r="H86" s="668"/>
      <c r="I86" s="668"/>
      <c r="J86" s="668"/>
      <c r="K86" s="257" t="s">
        <v>11</v>
      </c>
      <c r="L86" s="668" t="s">
        <v>12</v>
      </c>
      <c r="M86" s="668"/>
      <c r="N86" s="668" t="s">
        <v>26</v>
      </c>
      <c r="O86" s="668"/>
      <c r="P86" s="680">
        <v>472369</v>
      </c>
      <c r="Q86" s="680"/>
      <c r="R86" s="90" t="s">
        <v>50</v>
      </c>
      <c r="S86" s="277"/>
      <c r="T86" s="277"/>
      <c r="U86" s="277"/>
      <c r="V86" s="277"/>
      <c r="W86" s="277"/>
    </row>
    <row r="87" spans="1:28" ht="30.75" customHeight="1" x14ac:dyDescent="0.25">
      <c r="A87" s="667" t="s">
        <v>1866</v>
      </c>
      <c r="B87" s="667"/>
      <c r="C87" s="681">
        <v>191.88</v>
      </c>
      <c r="D87" s="682"/>
      <c r="E87" s="682"/>
      <c r="F87" s="682"/>
      <c r="G87" s="682"/>
      <c r="H87" s="682"/>
      <c r="I87" s="682"/>
      <c r="J87" s="683"/>
      <c r="K87" s="346">
        <v>1.78</v>
      </c>
      <c r="L87" s="681">
        <v>0.45</v>
      </c>
      <c r="M87" s="683"/>
      <c r="N87" s="677" t="s">
        <v>27</v>
      </c>
      <c r="O87" s="677"/>
      <c r="P87" s="684" t="s">
        <v>4</v>
      </c>
      <c r="Q87" s="684"/>
      <c r="R87" s="90" t="s">
        <v>52</v>
      </c>
      <c r="S87" s="277"/>
      <c r="T87" s="277"/>
      <c r="U87" s="277"/>
      <c r="V87" s="277"/>
      <c r="W87" s="277"/>
      <c r="Y87" s="277"/>
    </row>
    <row r="88" spans="1:28" ht="30.75" customHeight="1" x14ac:dyDescent="0.25">
      <c r="A88" s="667" t="s">
        <v>2148</v>
      </c>
      <c r="B88" s="667"/>
      <c r="C88" s="685">
        <v>202.1</v>
      </c>
      <c r="D88" s="685"/>
      <c r="E88" s="685"/>
      <c r="F88" s="685"/>
      <c r="G88" s="685"/>
      <c r="H88" s="685"/>
      <c r="I88" s="685"/>
      <c r="J88" s="685"/>
      <c r="K88" s="278">
        <v>0.68</v>
      </c>
      <c r="L88" s="686">
        <v>0</v>
      </c>
      <c r="M88" s="686"/>
      <c r="N88" s="258"/>
      <c r="O88" s="258">
        <f>S85</f>
        <v>257832</v>
      </c>
      <c r="P88" s="677">
        <f>T85</f>
        <v>134050603</v>
      </c>
      <c r="Q88" s="677"/>
      <c r="S88" s="281"/>
    </row>
    <row r="89" spans="1:28" ht="27" hidden="1" customHeight="1" x14ac:dyDescent="0.25">
      <c r="A89" s="667" t="s">
        <v>69</v>
      </c>
      <c r="B89" s="667"/>
      <c r="C89" s="685">
        <f>C90+C91+C92</f>
        <v>283.78365853813438</v>
      </c>
      <c r="D89" s="685"/>
      <c r="E89" s="685"/>
      <c r="F89" s="685"/>
      <c r="G89" s="685"/>
      <c r="H89" s="685"/>
      <c r="I89" s="685"/>
      <c r="J89" s="685"/>
      <c r="K89" s="278">
        <f>K90+K91+K92</f>
        <v>0.54582752043423677</v>
      </c>
      <c r="L89" s="686">
        <f>U85/P86</f>
        <v>0</v>
      </c>
      <c r="M89" s="686"/>
      <c r="N89" s="258"/>
      <c r="O89" s="258">
        <f>U85</f>
        <v>0</v>
      </c>
      <c r="P89" s="677">
        <f>T86</f>
        <v>0</v>
      </c>
      <c r="Q89" s="677"/>
      <c r="S89" s="281"/>
    </row>
    <row r="90" spans="1:28" ht="29.25" hidden="1" customHeight="1" x14ac:dyDescent="0.25">
      <c r="A90" s="667" t="s">
        <v>1867</v>
      </c>
      <c r="B90" s="667"/>
      <c r="C90" s="686">
        <f>P90/P86</f>
        <v>283.78365853813438</v>
      </c>
      <c r="D90" s="686"/>
      <c r="E90" s="686"/>
      <c r="F90" s="686"/>
      <c r="G90" s="686"/>
      <c r="H90" s="686"/>
      <c r="I90" s="686"/>
      <c r="J90" s="686"/>
      <c r="K90" s="279">
        <f>O90/P86</f>
        <v>0.54582752043423677</v>
      </c>
      <c r="L90" s="686">
        <f>U85/P86</f>
        <v>0</v>
      </c>
      <c r="M90" s="686"/>
      <c r="N90" s="258" t="s">
        <v>5</v>
      </c>
      <c r="O90" s="156">
        <f>+S85</f>
        <v>257832</v>
      </c>
      <c r="P90" s="687">
        <f>+T85</f>
        <v>134050603</v>
      </c>
      <c r="Q90" s="687"/>
      <c r="S90" s="281"/>
    </row>
    <row r="91" spans="1:28" ht="36.75" hidden="1" customHeight="1" x14ac:dyDescent="0.25">
      <c r="A91" s="667" t="s">
        <v>45</v>
      </c>
      <c r="B91" s="667"/>
      <c r="C91" s="686">
        <f>P91/P86</f>
        <v>0</v>
      </c>
      <c r="D91" s="686"/>
      <c r="E91" s="686"/>
      <c r="F91" s="686"/>
      <c r="G91" s="686"/>
      <c r="H91" s="686"/>
      <c r="I91" s="686"/>
      <c r="J91" s="686"/>
      <c r="K91" s="279">
        <f>O91/P86</f>
        <v>0</v>
      </c>
      <c r="L91" s="686">
        <v>0</v>
      </c>
      <c r="M91" s="686"/>
      <c r="N91" s="258" t="s">
        <v>3</v>
      </c>
      <c r="O91" s="156">
        <f>Y85</f>
        <v>0</v>
      </c>
      <c r="P91" s="687">
        <f>Z85</f>
        <v>0</v>
      </c>
      <c r="Q91" s="687"/>
    </row>
    <row r="92" spans="1:28" ht="33.75" hidden="1" customHeight="1" x14ac:dyDescent="0.25">
      <c r="A92" s="667" t="s">
        <v>65</v>
      </c>
      <c r="B92" s="667"/>
      <c r="C92" s="686">
        <f>P92/P86</f>
        <v>0</v>
      </c>
      <c r="D92" s="686"/>
      <c r="E92" s="686"/>
      <c r="F92" s="686"/>
      <c r="G92" s="686"/>
      <c r="H92" s="686"/>
      <c r="I92" s="686"/>
      <c r="J92" s="686"/>
      <c r="K92" s="279">
        <f>O92/P86</f>
        <v>0</v>
      </c>
      <c r="L92" s="686">
        <v>0</v>
      </c>
      <c r="M92" s="686"/>
      <c r="N92" s="258" t="s">
        <v>36</v>
      </c>
      <c r="O92" s="156">
        <f>W85</f>
        <v>0</v>
      </c>
      <c r="P92" s="687">
        <f>V85</f>
        <v>0</v>
      </c>
      <c r="Q92" s="687"/>
    </row>
    <row r="93" spans="1:28" ht="43.5" hidden="1" customHeight="1" x14ac:dyDescent="0.25">
      <c r="A93" s="667" t="s">
        <v>71</v>
      </c>
      <c r="B93" s="667"/>
      <c r="C93" s="686">
        <f>P93/P86</f>
        <v>0</v>
      </c>
      <c r="D93" s="686"/>
      <c r="E93" s="686"/>
      <c r="F93" s="686"/>
      <c r="G93" s="686"/>
      <c r="H93" s="686"/>
      <c r="I93" s="686"/>
      <c r="J93" s="686"/>
      <c r="K93" s="279">
        <f>O93/P86</f>
        <v>0</v>
      </c>
      <c r="L93" s="686">
        <v>0</v>
      </c>
      <c r="M93" s="686"/>
      <c r="N93" s="258" t="s">
        <v>36</v>
      </c>
      <c r="O93" s="156">
        <f>W85</f>
        <v>0</v>
      </c>
      <c r="P93" s="687">
        <f>V85</f>
        <v>0</v>
      </c>
      <c r="Q93" s="687"/>
    </row>
    <row r="94" spans="1:28" ht="30" customHeight="1" x14ac:dyDescent="0.25">
      <c r="A94" s="667" t="s">
        <v>70</v>
      </c>
      <c r="B94" s="667"/>
      <c r="C94" s="688">
        <v>0</v>
      </c>
      <c r="D94" s="688"/>
      <c r="E94" s="688"/>
      <c r="F94" s="688"/>
      <c r="G94" s="688"/>
      <c r="H94" s="688"/>
      <c r="I94" s="688"/>
      <c r="J94" s="688"/>
      <c r="K94" s="282">
        <v>0</v>
      </c>
      <c r="L94" s="688">
        <f>L90</f>
        <v>0</v>
      </c>
      <c r="M94" s="688"/>
      <c r="N94" s="258"/>
      <c r="O94" s="258"/>
      <c r="P94" s="677"/>
      <c r="Q94" s="677"/>
    </row>
    <row r="95" spans="1:28" ht="95.25" customHeight="1" x14ac:dyDescent="0.25">
      <c r="A95" s="488" t="s">
        <v>9</v>
      </c>
      <c r="B95" s="795" t="s">
        <v>2176</v>
      </c>
      <c r="C95" s="795"/>
      <c r="D95" s="795"/>
      <c r="E95" s="795"/>
      <c r="F95" s="795"/>
      <c r="G95" s="795"/>
      <c r="H95" s="795"/>
      <c r="I95" s="795"/>
      <c r="J95" s="795"/>
      <c r="K95" s="795"/>
      <c r="L95" s="795"/>
      <c r="M95" s="795"/>
      <c r="N95" s="795"/>
      <c r="O95" s="795"/>
      <c r="P95" s="795"/>
      <c r="Q95" s="795"/>
    </row>
    <row r="96" spans="1:28" ht="27.75" customHeight="1" x14ac:dyDescent="0.25">
      <c r="A96" s="488"/>
      <c r="B96" s="489"/>
      <c r="C96" s="488"/>
      <c r="D96" s="489"/>
      <c r="E96" s="490"/>
      <c r="F96" s="489"/>
      <c r="G96" s="489"/>
      <c r="H96" s="489"/>
      <c r="I96" s="489"/>
      <c r="J96" s="489"/>
      <c r="K96" s="489"/>
      <c r="L96" s="489"/>
      <c r="M96" s="489"/>
      <c r="N96" s="488"/>
      <c r="O96" s="488"/>
      <c r="P96" s="489"/>
      <c r="Q96" s="489"/>
    </row>
    <row r="97" spans="1:28" ht="8.25" customHeight="1" x14ac:dyDescent="0.25">
      <c r="A97" s="488"/>
      <c r="B97" s="489"/>
      <c r="C97" s="488"/>
      <c r="D97" s="489"/>
      <c r="E97" s="490"/>
      <c r="F97" s="489"/>
      <c r="G97" s="489"/>
      <c r="H97" s="489"/>
      <c r="I97" s="489"/>
      <c r="J97" s="489"/>
      <c r="K97" s="489"/>
      <c r="L97" s="489"/>
      <c r="M97" s="489"/>
      <c r="N97" s="488"/>
      <c r="O97" s="488"/>
      <c r="P97" s="489"/>
      <c r="Q97" s="489"/>
    </row>
    <row r="98" spans="1:28" ht="38.25" customHeight="1" x14ac:dyDescent="0.25">
      <c r="A98" s="796" t="s">
        <v>2022</v>
      </c>
      <c r="B98" s="796"/>
      <c r="C98" s="678" t="s">
        <v>54</v>
      </c>
      <c r="D98" s="678"/>
      <c r="E98" s="678"/>
      <c r="F98" s="678"/>
      <c r="G98" s="678" t="s">
        <v>54</v>
      </c>
      <c r="H98" s="678"/>
      <c r="I98" s="678"/>
      <c r="J98" s="678"/>
      <c r="K98" s="90" t="s">
        <v>32</v>
      </c>
      <c r="L98" s="90"/>
      <c r="M98" s="678" t="s">
        <v>2180</v>
      </c>
      <c r="N98" s="678"/>
      <c r="O98" s="678"/>
      <c r="P98" s="678"/>
      <c r="Q98" s="678"/>
    </row>
    <row r="99" spans="1:28" ht="138.75" customHeight="1" x14ac:dyDescent="0.25">
      <c r="A99" s="797" t="s">
        <v>2149</v>
      </c>
      <c r="B99" s="797"/>
      <c r="C99" s="798" t="s">
        <v>55</v>
      </c>
      <c r="D99" s="798"/>
      <c r="E99" s="798"/>
      <c r="F99" s="798"/>
      <c r="G99" s="798" t="s">
        <v>1803</v>
      </c>
      <c r="H99" s="798"/>
      <c r="I99" s="798"/>
      <c r="J99" s="798"/>
      <c r="K99" s="678" t="s">
        <v>2175</v>
      </c>
      <c r="L99" s="90"/>
      <c r="M99" s="678" t="s">
        <v>82</v>
      </c>
      <c r="N99" s="678"/>
      <c r="O99" s="678"/>
      <c r="P99" s="678"/>
      <c r="Q99" s="678"/>
    </row>
    <row r="100" spans="1:28" ht="5.25" customHeight="1" x14ac:dyDescent="0.25">
      <c r="A100" s="492"/>
      <c r="B100" s="491"/>
      <c r="C100" s="492"/>
      <c r="D100" s="493"/>
      <c r="E100" s="494"/>
      <c r="F100" s="90"/>
      <c r="G100" s="90"/>
      <c r="H100" s="90"/>
      <c r="I100" s="90"/>
      <c r="J100" s="90"/>
      <c r="K100" s="678"/>
      <c r="L100" s="90"/>
      <c r="M100" s="678"/>
      <c r="N100" s="678"/>
      <c r="O100" s="678"/>
      <c r="P100" s="678"/>
      <c r="Q100" s="678"/>
    </row>
    <row r="101" spans="1:28" s="90" customFormat="1" x14ac:dyDescent="0.25">
      <c r="B101" s="262"/>
      <c r="D101" s="495"/>
      <c r="E101" s="496"/>
      <c r="K101" s="262"/>
      <c r="M101" s="482"/>
      <c r="P101" s="262"/>
      <c r="Q101" s="262"/>
      <c r="S101" s="95"/>
      <c r="T101" s="95"/>
      <c r="U101" s="95"/>
      <c r="V101" s="95"/>
      <c r="W101" s="95"/>
      <c r="X101" s="95"/>
      <c r="Y101" s="95"/>
      <c r="Z101" s="95"/>
      <c r="AA101" s="95"/>
      <c r="AB101" s="95"/>
    </row>
    <row r="102" spans="1:28" s="90" customFormat="1" x14ac:dyDescent="0.25">
      <c r="B102" s="262"/>
      <c r="D102" s="495"/>
      <c r="E102" s="496"/>
      <c r="K102" s="262"/>
      <c r="M102" s="482"/>
      <c r="P102" s="262"/>
      <c r="Q102" s="262"/>
      <c r="S102" s="95"/>
      <c r="T102" s="95"/>
      <c r="U102" s="95"/>
      <c r="V102" s="95"/>
      <c r="W102" s="95"/>
      <c r="X102" s="95"/>
      <c r="Y102" s="95"/>
      <c r="Z102" s="95"/>
      <c r="AA102" s="95"/>
      <c r="AB102" s="95"/>
    </row>
    <row r="109" spans="1:28" s="118" customFormat="1" ht="34.5" hidden="1" customHeight="1" x14ac:dyDescent="0.25">
      <c r="A109" s="105">
        <v>11</v>
      </c>
      <c r="B109" s="433" t="s">
        <v>1704</v>
      </c>
      <c r="C109" s="434" t="s">
        <v>1</v>
      </c>
      <c r="D109" s="435">
        <v>3</v>
      </c>
      <c r="E109" s="436"/>
      <c r="F109" s="437">
        <v>0.45833333333333298</v>
      </c>
      <c r="G109" s="438">
        <v>18</v>
      </c>
      <c r="H109" s="437">
        <v>0.70833333333333304</v>
      </c>
      <c r="I109" s="438">
        <f>+G109</f>
        <v>18</v>
      </c>
      <c r="J109" s="437"/>
      <c r="K109" s="439" t="s">
        <v>1688</v>
      </c>
      <c r="L109" s="437"/>
      <c r="M109" s="439" t="s">
        <v>1710</v>
      </c>
      <c r="N109" s="440">
        <f>VALUE(DAY(I109)*24*60+VALUE(HOUR(H109)*60+MINUTE(H109)))-SUM(VALUE(DAY(G109)*24*60+VALUE(HOUR(F109)*60+MINUTE(F109))))</f>
        <v>360</v>
      </c>
      <c r="O109" s="105">
        <v>3885</v>
      </c>
      <c r="P109" s="438">
        <f>O109*N109</f>
        <v>1398600</v>
      </c>
      <c r="Q109" s="105">
        <v>2</v>
      </c>
      <c r="R109" s="113"/>
      <c r="S109" s="114">
        <f t="shared" ref="S109:T113" si="15">O109</f>
        <v>3885</v>
      </c>
      <c r="T109" s="114">
        <f t="shared" si="15"/>
        <v>1398600</v>
      </c>
      <c r="U109" s="115"/>
      <c r="V109" s="115"/>
      <c r="W109" s="115"/>
      <c r="X109" s="115"/>
      <c r="Y109" s="116"/>
      <c r="Z109" s="117"/>
      <c r="AA109" s="117"/>
    </row>
    <row r="110" spans="1:28" s="118" customFormat="1" ht="29.25" hidden="1" customHeight="1" x14ac:dyDescent="0.25">
      <c r="A110" s="105">
        <v>12</v>
      </c>
      <c r="B110" s="433" t="s">
        <v>1705</v>
      </c>
      <c r="C110" s="434" t="s">
        <v>58</v>
      </c>
      <c r="D110" s="435">
        <v>2</v>
      </c>
      <c r="E110" s="436"/>
      <c r="F110" s="437">
        <v>0.45833333333333298</v>
      </c>
      <c r="G110" s="438">
        <v>18</v>
      </c>
      <c r="H110" s="437">
        <v>0.70833333333333304</v>
      </c>
      <c r="I110" s="438">
        <f>+G110</f>
        <v>18</v>
      </c>
      <c r="J110" s="437"/>
      <c r="K110" s="439" t="s">
        <v>1688</v>
      </c>
      <c r="L110" s="437"/>
      <c r="M110" s="439" t="s">
        <v>1711</v>
      </c>
      <c r="N110" s="440">
        <f>VALUE(DAY(I110)*24*60+VALUE(HOUR(H110)*60+MINUTE(H110)))-SUM(VALUE(DAY(G110)*24*60+VALUE(HOUR(F110)*60+MINUTE(F110))))</f>
        <v>360</v>
      </c>
      <c r="O110" s="105">
        <v>3284</v>
      </c>
      <c r="P110" s="438">
        <f>O110*N110</f>
        <v>1182240</v>
      </c>
      <c r="Q110" s="105">
        <v>2</v>
      </c>
      <c r="R110" s="113"/>
      <c r="S110" s="114">
        <f t="shared" si="15"/>
        <v>3284</v>
      </c>
      <c r="T110" s="114">
        <f t="shared" si="15"/>
        <v>1182240</v>
      </c>
      <c r="U110" s="115"/>
      <c r="V110" s="115"/>
      <c r="W110" s="115"/>
      <c r="X110" s="115"/>
      <c r="Y110" s="116"/>
      <c r="Z110" s="117"/>
      <c r="AA110" s="117"/>
    </row>
    <row r="111" spans="1:28" s="118" customFormat="1" ht="29.25" hidden="1" customHeight="1" x14ac:dyDescent="0.25">
      <c r="A111" s="105">
        <v>13</v>
      </c>
      <c r="B111" s="433" t="s">
        <v>1706</v>
      </c>
      <c r="C111" s="434" t="s">
        <v>1</v>
      </c>
      <c r="D111" s="435">
        <v>2</v>
      </c>
      <c r="E111" s="436"/>
      <c r="F111" s="437">
        <v>0.45833333333333298</v>
      </c>
      <c r="G111" s="438">
        <v>18</v>
      </c>
      <c r="H111" s="437">
        <v>0.70833333333333304</v>
      </c>
      <c r="I111" s="438">
        <f>+G111</f>
        <v>18</v>
      </c>
      <c r="J111" s="437"/>
      <c r="K111" s="439" t="s">
        <v>1688</v>
      </c>
      <c r="L111" s="437"/>
      <c r="M111" s="439" t="s">
        <v>193</v>
      </c>
      <c r="N111" s="440">
        <f>VALUE(DAY(I111)*24*60+VALUE(HOUR(H111)*60+MINUTE(H111)))-SUM(VALUE(DAY(G111)*24*60+VALUE(HOUR(F111)*60+MINUTE(F111))))</f>
        <v>360</v>
      </c>
      <c r="O111" s="105">
        <v>1325</v>
      </c>
      <c r="P111" s="438">
        <f>O111*N111</f>
        <v>477000</v>
      </c>
      <c r="Q111" s="105">
        <v>2</v>
      </c>
      <c r="R111" s="113"/>
      <c r="S111" s="114">
        <f t="shared" si="15"/>
        <v>1325</v>
      </c>
      <c r="T111" s="114">
        <f t="shared" si="15"/>
        <v>477000</v>
      </c>
      <c r="U111" s="115"/>
      <c r="V111" s="115"/>
      <c r="W111" s="115"/>
      <c r="X111" s="115"/>
      <c r="Y111" s="116"/>
      <c r="Z111" s="117"/>
      <c r="AA111" s="117"/>
    </row>
    <row r="112" spans="1:28" s="118" customFormat="1" ht="29.25" hidden="1" customHeight="1" x14ac:dyDescent="0.25">
      <c r="A112" s="105">
        <v>14</v>
      </c>
      <c r="B112" s="433" t="s">
        <v>1707</v>
      </c>
      <c r="C112" s="434" t="s">
        <v>57</v>
      </c>
      <c r="D112" s="435">
        <v>2</v>
      </c>
      <c r="E112" s="436"/>
      <c r="F112" s="437">
        <v>0.45833333333333298</v>
      </c>
      <c r="G112" s="438">
        <v>18</v>
      </c>
      <c r="H112" s="437">
        <v>0.70833333333333304</v>
      </c>
      <c r="I112" s="438">
        <f>+G112</f>
        <v>18</v>
      </c>
      <c r="J112" s="437"/>
      <c r="K112" s="439" t="s">
        <v>1688</v>
      </c>
      <c r="L112" s="437"/>
      <c r="M112" s="439" t="s">
        <v>1712</v>
      </c>
      <c r="N112" s="440">
        <f>VALUE(DAY(I112)*24*60+VALUE(HOUR(H112)*60+MINUTE(H112)))-SUM(VALUE(DAY(G112)*24*60+VALUE(HOUR(F112)*60+MINUTE(F112))))</f>
        <v>360</v>
      </c>
      <c r="O112" s="105">
        <v>1593</v>
      </c>
      <c r="P112" s="438">
        <f>O112*N112</f>
        <v>573480</v>
      </c>
      <c r="Q112" s="105">
        <v>2</v>
      </c>
      <c r="R112" s="113"/>
      <c r="S112" s="114">
        <f t="shared" si="15"/>
        <v>1593</v>
      </c>
      <c r="T112" s="114">
        <f t="shared" si="15"/>
        <v>573480</v>
      </c>
      <c r="U112" s="115"/>
      <c r="V112" s="115"/>
      <c r="W112" s="115"/>
      <c r="X112" s="115"/>
      <c r="Y112" s="116"/>
      <c r="Z112" s="117"/>
      <c r="AA112" s="117"/>
    </row>
    <row r="113" spans="1:27" ht="45" hidden="1" customHeight="1" x14ac:dyDescent="0.25">
      <c r="A113" s="89">
        <v>23</v>
      </c>
      <c r="B113" s="14" t="s">
        <v>1863</v>
      </c>
      <c r="C113" s="171" t="s">
        <v>60</v>
      </c>
      <c r="D113" s="188">
        <v>2</v>
      </c>
      <c r="E113" s="424"/>
      <c r="F113" s="102">
        <v>0.47916666666666702</v>
      </c>
      <c r="G113" s="156">
        <v>22</v>
      </c>
      <c r="H113" s="102">
        <v>0.70833333333333304</v>
      </c>
      <c r="I113" s="156">
        <f t="shared" ref="I113" si="16">+G113</f>
        <v>22</v>
      </c>
      <c r="J113" s="102"/>
      <c r="K113" s="172" t="s">
        <v>1864</v>
      </c>
      <c r="L113" s="102"/>
      <c r="M113" s="172" t="s">
        <v>296</v>
      </c>
      <c r="N113" s="126">
        <f t="shared" ref="N113" si="17">VALUE(DAY(I113)*24*60+VALUE(HOUR(H113)*60+MINUTE(H113)))-SUM(VALUE(DAY(G113)*24*60+VALUE(HOUR(F113)*60+MINUTE(F113))))</f>
        <v>330</v>
      </c>
      <c r="O113" s="89">
        <v>1516</v>
      </c>
      <c r="P113" s="156">
        <f t="shared" ref="P113" si="18">O113*N113</f>
        <v>500280</v>
      </c>
      <c r="Q113" s="89">
        <v>2</v>
      </c>
      <c r="S113" s="91">
        <f t="shared" si="15"/>
        <v>1516</v>
      </c>
      <c r="T113" s="91">
        <f t="shared" si="15"/>
        <v>500280</v>
      </c>
      <c r="U113" s="92"/>
      <c r="V113" s="92"/>
      <c r="W113" s="92"/>
      <c r="X113" s="92"/>
      <c r="Y113" s="93"/>
      <c r="Z113" s="94"/>
      <c r="AA113" s="94"/>
    </row>
  </sheetData>
  <protectedRanges>
    <protectedRange sqref="L26:L27" name="Range1_6_2_1_1_1_1_1_1"/>
    <protectedRange sqref="M109:M112" name="Range1_6_2_2_1_1_3_1_1_1_1"/>
    <protectedRange sqref="M113 M66 M84" name="Range1_6_2_2_1_1_3_1_1_1_1_1"/>
  </protectedRanges>
  <mergeCells count="88">
    <mergeCell ref="A12:A13"/>
    <mergeCell ref="B12:B13"/>
    <mergeCell ref="L1:Q1"/>
    <mergeCell ref="A2:F2"/>
    <mergeCell ref="G2:Q2"/>
    <mergeCell ref="B3:P3"/>
    <mergeCell ref="B4:Q4"/>
    <mergeCell ref="B5:Q5"/>
    <mergeCell ref="B6:Q6"/>
    <mergeCell ref="B7:F7"/>
    <mergeCell ref="B8:F8"/>
    <mergeCell ref="A10:A11"/>
    <mergeCell ref="B10:B11"/>
    <mergeCell ref="A14:A15"/>
    <mergeCell ref="B14:B15"/>
    <mergeCell ref="B16:F16"/>
    <mergeCell ref="B17:F17"/>
    <mergeCell ref="A18:A20"/>
    <mergeCell ref="B18:B20"/>
    <mergeCell ref="C18:C20"/>
    <mergeCell ref="D18:D20"/>
    <mergeCell ref="F18:I18"/>
    <mergeCell ref="V19:W19"/>
    <mergeCell ref="X19:Y19"/>
    <mergeCell ref="J18:J20"/>
    <mergeCell ref="K18:L19"/>
    <mergeCell ref="M18:M20"/>
    <mergeCell ref="N18:N20"/>
    <mergeCell ref="O18:O20"/>
    <mergeCell ref="P18:P20"/>
    <mergeCell ref="B85:Q85"/>
    <mergeCell ref="Q18:Q20"/>
    <mergeCell ref="R18:R20"/>
    <mergeCell ref="F19:G19"/>
    <mergeCell ref="H19:I19"/>
    <mergeCell ref="B24:C24"/>
    <mergeCell ref="A25:Q25"/>
    <mergeCell ref="B27:Q27"/>
    <mergeCell ref="A28:Q28"/>
    <mergeCell ref="A67:Q67"/>
    <mergeCell ref="A90:B90"/>
    <mergeCell ref="C90:J90"/>
    <mergeCell ref="L90:M90"/>
    <mergeCell ref="P90:Q90"/>
    <mergeCell ref="A86:B86"/>
    <mergeCell ref="C86:J86"/>
    <mergeCell ref="L86:M86"/>
    <mergeCell ref="N86:O86"/>
    <mergeCell ref="P86:Q86"/>
    <mergeCell ref="A87:B87"/>
    <mergeCell ref="C87:J87"/>
    <mergeCell ref="L87:M87"/>
    <mergeCell ref="N87:O87"/>
    <mergeCell ref="P87:Q87"/>
    <mergeCell ref="A88:B88"/>
    <mergeCell ref="C88:J88"/>
    <mergeCell ref="L88:M88"/>
    <mergeCell ref="P88:Q88"/>
    <mergeCell ref="A89:B89"/>
    <mergeCell ref="C89:J89"/>
    <mergeCell ref="L89:M89"/>
    <mergeCell ref="P89:Q89"/>
    <mergeCell ref="A91:B91"/>
    <mergeCell ref="C91:J91"/>
    <mergeCell ref="L91:M91"/>
    <mergeCell ref="P91:Q91"/>
    <mergeCell ref="A93:B93"/>
    <mergeCell ref="C93:J93"/>
    <mergeCell ref="L93:M93"/>
    <mergeCell ref="P93:Q93"/>
    <mergeCell ref="A92:B92"/>
    <mergeCell ref="C92:J92"/>
    <mergeCell ref="L92:M92"/>
    <mergeCell ref="P92:Q92"/>
    <mergeCell ref="B95:Q95"/>
    <mergeCell ref="A94:B94"/>
    <mergeCell ref="C94:J94"/>
    <mergeCell ref="L94:M94"/>
    <mergeCell ref="P94:Q94"/>
    <mergeCell ref="A98:B98"/>
    <mergeCell ref="C98:F98"/>
    <mergeCell ref="G98:J98"/>
    <mergeCell ref="M98:Q98"/>
    <mergeCell ref="A99:B99"/>
    <mergeCell ref="C99:F99"/>
    <mergeCell ref="G99:J99"/>
    <mergeCell ref="K99:K100"/>
    <mergeCell ref="M99:Q100"/>
  </mergeCells>
  <conditionalFormatting sqref="A26">
    <cfRule type="duplicateValues" dxfId="644" priority="5" stopIfTrue="1"/>
  </conditionalFormatting>
  <conditionalFormatting sqref="A27">
    <cfRule type="duplicateValues" dxfId="643" priority="1" stopIfTrue="1"/>
  </conditionalFormatting>
  <conditionalFormatting sqref="B23">
    <cfRule type="duplicateValues" dxfId="642" priority="10" stopIfTrue="1"/>
  </conditionalFormatting>
  <conditionalFormatting sqref="B26">
    <cfRule type="duplicateValues" dxfId="641" priority="6" stopIfTrue="1"/>
    <cfRule type="duplicateValues" dxfId="640" priority="8" stopIfTrue="1"/>
    <cfRule type="duplicateValues" dxfId="639" priority="9" stopIfTrue="1"/>
  </conditionalFormatting>
  <conditionalFormatting sqref="B27">
    <cfRule type="duplicateValues" dxfId="638" priority="2" stopIfTrue="1"/>
    <cfRule type="duplicateValues" dxfId="637" priority="3" stopIfTrue="1"/>
    <cfRule type="duplicateValues" dxfId="636" priority="4" stopIfTrue="1"/>
  </conditionalFormatting>
  <conditionalFormatting sqref="B90:B98 B100:B102">
    <cfRule type="duplicateValues" dxfId="635" priority="97" stopIfTrue="1"/>
  </conditionalFormatting>
  <conditionalFormatting sqref="B94">
    <cfRule type="duplicateValues" dxfId="634" priority="19" stopIfTrue="1"/>
  </conditionalFormatting>
  <conditionalFormatting sqref="B101:B102 B250">
    <cfRule type="duplicateValues" dxfId="633" priority="96" stopIfTrue="1"/>
  </conditionalFormatting>
  <conditionalFormatting sqref="B154:B156">
    <cfRule type="duplicateValues" dxfId="632" priority="59" stopIfTrue="1"/>
  </conditionalFormatting>
  <conditionalFormatting sqref="B157:B158">
    <cfRule type="duplicateValues" dxfId="631" priority="60" stopIfTrue="1"/>
  </conditionalFormatting>
  <conditionalFormatting sqref="B159:B160">
    <cfRule type="duplicateValues" dxfId="630" priority="58" stopIfTrue="1"/>
  </conditionalFormatting>
  <conditionalFormatting sqref="B161">
    <cfRule type="duplicateValues" dxfId="629" priority="57" stopIfTrue="1"/>
  </conditionalFormatting>
  <conditionalFormatting sqref="B179">
    <cfRule type="duplicateValues" dxfId="628" priority="82" stopIfTrue="1"/>
  </conditionalFormatting>
  <conditionalFormatting sqref="B182:B184">
    <cfRule type="duplicateValues" dxfId="627" priority="22" stopIfTrue="1"/>
  </conditionalFormatting>
  <conditionalFormatting sqref="B185:B186">
    <cfRule type="duplicateValues" dxfId="626" priority="23" stopIfTrue="1"/>
  </conditionalFormatting>
  <conditionalFormatting sqref="B187:B188">
    <cfRule type="duplicateValues" dxfId="625" priority="21" stopIfTrue="1"/>
  </conditionalFormatting>
  <conditionalFormatting sqref="B189">
    <cfRule type="duplicateValues" dxfId="624" priority="20" stopIfTrue="1"/>
  </conditionalFormatting>
  <conditionalFormatting sqref="B203:B220 B225:B282 B285">
    <cfRule type="duplicateValues" dxfId="623" priority="83" stopIfTrue="1"/>
  </conditionalFormatting>
  <conditionalFormatting sqref="B207">
    <cfRule type="duplicateValues" dxfId="622" priority="43" stopIfTrue="1"/>
  </conditionalFormatting>
  <conditionalFormatting sqref="B222">
    <cfRule type="duplicateValues" dxfId="621" priority="15" stopIfTrue="1"/>
    <cfRule type="duplicateValues" dxfId="620" priority="71" stopIfTrue="1"/>
  </conditionalFormatting>
  <conditionalFormatting sqref="B231:B248 B253:B310 B313">
    <cfRule type="duplicateValues" dxfId="619" priority="44" stopIfTrue="1"/>
  </conditionalFormatting>
  <conditionalFormatting sqref="B250">
    <cfRule type="duplicateValues" dxfId="618" priority="11" stopIfTrue="1"/>
  </conditionalFormatting>
  <conditionalFormatting sqref="B263">
    <cfRule type="duplicateValues" dxfId="617" priority="80" stopIfTrue="1"/>
  </conditionalFormatting>
  <conditionalFormatting sqref="B264">
    <cfRule type="duplicateValues" dxfId="616" priority="81" stopIfTrue="1"/>
  </conditionalFormatting>
  <conditionalFormatting sqref="B265">
    <cfRule type="duplicateValues" dxfId="615" priority="79" stopIfTrue="1"/>
  </conditionalFormatting>
  <conditionalFormatting sqref="B266">
    <cfRule type="duplicateValues" dxfId="614" priority="74" stopIfTrue="1"/>
  </conditionalFormatting>
  <conditionalFormatting sqref="B267">
    <cfRule type="duplicateValues" dxfId="613" priority="75" stopIfTrue="1"/>
  </conditionalFormatting>
  <conditionalFormatting sqref="B268">
    <cfRule type="duplicateValues" dxfId="612" priority="73" stopIfTrue="1"/>
  </conditionalFormatting>
  <conditionalFormatting sqref="B269">
    <cfRule type="duplicateValues" dxfId="611" priority="67" stopIfTrue="1"/>
  </conditionalFormatting>
  <conditionalFormatting sqref="B269:B271 B273">
    <cfRule type="duplicateValues" dxfId="610" priority="76" stopIfTrue="1"/>
  </conditionalFormatting>
  <conditionalFormatting sqref="B270">
    <cfRule type="duplicateValues" dxfId="609" priority="66" stopIfTrue="1"/>
  </conditionalFormatting>
  <conditionalFormatting sqref="B271">
    <cfRule type="duplicateValues" dxfId="608" priority="70" stopIfTrue="1"/>
  </conditionalFormatting>
  <conditionalFormatting sqref="B272 B280">
    <cfRule type="duplicateValues" dxfId="607" priority="78" stopIfTrue="1"/>
  </conditionalFormatting>
  <conditionalFormatting sqref="B272">
    <cfRule type="duplicateValues" dxfId="606" priority="62" stopIfTrue="1"/>
  </conditionalFormatting>
  <conditionalFormatting sqref="B272:B274">
    <cfRule type="duplicateValues" dxfId="605" priority="69" stopIfTrue="1"/>
  </conditionalFormatting>
  <conditionalFormatting sqref="B273">
    <cfRule type="duplicateValues" dxfId="604" priority="61" stopIfTrue="1"/>
  </conditionalFormatting>
  <conditionalFormatting sqref="B274">
    <cfRule type="duplicateValues" dxfId="603" priority="72" stopIfTrue="1"/>
  </conditionalFormatting>
  <conditionalFormatting sqref="B275:B276">
    <cfRule type="duplicateValues" dxfId="602" priority="77" stopIfTrue="1"/>
  </conditionalFormatting>
  <conditionalFormatting sqref="B276:B278 B280">
    <cfRule type="duplicateValues" dxfId="601" priority="63" stopIfTrue="1"/>
  </conditionalFormatting>
  <conditionalFormatting sqref="B279 B289">
    <cfRule type="duplicateValues" dxfId="600" priority="65" stopIfTrue="1"/>
  </conditionalFormatting>
  <conditionalFormatting sqref="B280">
    <cfRule type="duplicateValues" dxfId="599" priority="16" stopIfTrue="1"/>
  </conditionalFormatting>
  <conditionalFormatting sqref="B284:B285">
    <cfRule type="duplicateValues" dxfId="598" priority="64" stopIfTrue="1"/>
  </conditionalFormatting>
  <conditionalFormatting sqref="B285">
    <cfRule type="duplicateValues" dxfId="597" priority="17" stopIfTrue="1"/>
  </conditionalFormatting>
  <conditionalFormatting sqref="B286">
    <cfRule type="duplicateValues" dxfId="596" priority="94" stopIfTrue="1"/>
  </conditionalFormatting>
  <conditionalFormatting sqref="B287">
    <cfRule type="duplicateValues" dxfId="595" priority="90" stopIfTrue="1"/>
  </conditionalFormatting>
  <conditionalFormatting sqref="B288">
    <cfRule type="duplicateValues" dxfId="594" priority="89" stopIfTrue="1"/>
  </conditionalFormatting>
  <conditionalFormatting sqref="B289">
    <cfRule type="duplicateValues" dxfId="593" priority="95" stopIfTrue="1"/>
  </conditionalFormatting>
  <conditionalFormatting sqref="B290">
    <cfRule type="duplicateValues" dxfId="592" priority="85" stopIfTrue="1"/>
  </conditionalFormatting>
  <conditionalFormatting sqref="B290:B292">
    <cfRule type="duplicateValues" dxfId="591" priority="93" stopIfTrue="1"/>
  </conditionalFormatting>
  <conditionalFormatting sqref="B291">
    <cfRule type="duplicateValues" dxfId="590" priority="84" stopIfTrue="1"/>
  </conditionalFormatting>
  <conditionalFormatting sqref="B292">
    <cfRule type="duplicateValues" dxfId="589" priority="42" stopIfTrue="1"/>
  </conditionalFormatting>
  <conditionalFormatting sqref="B293">
    <cfRule type="duplicateValues" dxfId="588" priority="41" stopIfTrue="1"/>
  </conditionalFormatting>
  <conditionalFormatting sqref="B294">
    <cfRule type="duplicateValues" dxfId="587" priority="36" stopIfTrue="1"/>
  </conditionalFormatting>
  <conditionalFormatting sqref="B294:B296 B298">
    <cfRule type="duplicateValues" dxfId="586" priority="86" stopIfTrue="1"/>
  </conditionalFormatting>
  <conditionalFormatting sqref="B295">
    <cfRule type="duplicateValues" dxfId="585" priority="37" stopIfTrue="1"/>
  </conditionalFormatting>
  <conditionalFormatting sqref="B296">
    <cfRule type="duplicateValues" dxfId="584" priority="35" stopIfTrue="1"/>
  </conditionalFormatting>
  <conditionalFormatting sqref="B297 B307">
    <cfRule type="duplicateValues" dxfId="583" priority="88" stopIfTrue="1"/>
  </conditionalFormatting>
  <conditionalFormatting sqref="B297">
    <cfRule type="duplicateValues" dxfId="582" priority="30" stopIfTrue="1"/>
  </conditionalFormatting>
  <conditionalFormatting sqref="B297:B299 B301">
    <cfRule type="duplicateValues" dxfId="581" priority="38" stopIfTrue="1"/>
  </conditionalFormatting>
  <conditionalFormatting sqref="B298">
    <cfRule type="duplicateValues" dxfId="580" priority="29" stopIfTrue="1"/>
  </conditionalFormatting>
  <conditionalFormatting sqref="B299">
    <cfRule type="duplicateValues" dxfId="579" priority="33" stopIfTrue="1"/>
  </conditionalFormatting>
  <conditionalFormatting sqref="B300 B308">
    <cfRule type="duplicateValues" dxfId="578" priority="40" stopIfTrue="1"/>
  </conditionalFormatting>
  <conditionalFormatting sqref="B300">
    <cfRule type="duplicateValues" dxfId="577" priority="25" stopIfTrue="1"/>
  </conditionalFormatting>
  <conditionalFormatting sqref="B300:B302">
    <cfRule type="duplicateValues" dxfId="576" priority="32" stopIfTrue="1"/>
  </conditionalFormatting>
  <conditionalFormatting sqref="B301">
    <cfRule type="duplicateValues" dxfId="575" priority="24" stopIfTrue="1"/>
  </conditionalFormatting>
  <conditionalFormatting sqref="B302">
    <cfRule type="duplicateValues" dxfId="574" priority="34" stopIfTrue="1"/>
  </conditionalFormatting>
  <conditionalFormatting sqref="B302:B303">
    <cfRule type="duplicateValues" dxfId="573" priority="87" stopIfTrue="1"/>
  </conditionalFormatting>
  <conditionalFormatting sqref="B303:B304">
    <cfRule type="duplicateValues" dxfId="572" priority="39" stopIfTrue="1"/>
  </conditionalFormatting>
  <conditionalFormatting sqref="B304:B306 B308">
    <cfRule type="duplicateValues" dxfId="571" priority="26" stopIfTrue="1"/>
  </conditionalFormatting>
  <conditionalFormatting sqref="B307 B317">
    <cfRule type="duplicateValues" dxfId="570" priority="28" stopIfTrue="1"/>
  </conditionalFormatting>
  <conditionalFormatting sqref="B307">
    <cfRule type="duplicateValues" dxfId="569" priority="18" stopIfTrue="1"/>
  </conditionalFormatting>
  <conditionalFormatting sqref="B308">
    <cfRule type="duplicateValues" dxfId="568" priority="91" stopIfTrue="1"/>
  </conditionalFormatting>
  <conditionalFormatting sqref="B310">
    <cfRule type="duplicateValues" dxfId="567" priority="68" stopIfTrue="1"/>
  </conditionalFormatting>
  <conditionalFormatting sqref="B312:B313">
    <cfRule type="duplicateValues" dxfId="566" priority="27" stopIfTrue="1"/>
  </conditionalFormatting>
  <conditionalFormatting sqref="B313">
    <cfRule type="duplicateValues" dxfId="565" priority="12" stopIfTrue="1"/>
  </conditionalFormatting>
  <conditionalFormatting sqref="B314">
    <cfRule type="duplicateValues" dxfId="564" priority="55" stopIfTrue="1"/>
  </conditionalFormatting>
  <conditionalFormatting sqref="B315">
    <cfRule type="duplicateValues" dxfId="563" priority="51" stopIfTrue="1"/>
  </conditionalFormatting>
  <conditionalFormatting sqref="B316">
    <cfRule type="duplicateValues" dxfId="562" priority="50" stopIfTrue="1"/>
  </conditionalFormatting>
  <conditionalFormatting sqref="B317">
    <cfRule type="duplicateValues" dxfId="561" priority="56" stopIfTrue="1"/>
  </conditionalFormatting>
  <conditionalFormatting sqref="B318">
    <cfRule type="duplicateValues" dxfId="560" priority="46" stopIfTrue="1"/>
  </conditionalFormatting>
  <conditionalFormatting sqref="B318:B320">
    <cfRule type="duplicateValues" dxfId="559" priority="54" stopIfTrue="1"/>
  </conditionalFormatting>
  <conditionalFormatting sqref="B319">
    <cfRule type="duplicateValues" dxfId="558" priority="45" stopIfTrue="1"/>
  </conditionalFormatting>
  <conditionalFormatting sqref="B322:B324 B326">
    <cfRule type="duplicateValues" dxfId="557" priority="47" stopIfTrue="1"/>
  </conditionalFormatting>
  <conditionalFormatting sqref="B325 B335">
    <cfRule type="duplicateValues" dxfId="556" priority="49" stopIfTrue="1"/>
  </conditionalFormatting>
  <conditionalFormatting sqref="B326">
    <cfRule type="duplicateValues" dxfId="555" priority="13" stopIfTrue="1"/>
  </conditionalFormatting>
  <conditionalFormatting sqref="B328">
    <cfRule type="duplicateValues" dxfId="554" priority="92" stopIfTrue="1"/>
  </conditionalFormatting>
  <conditionalFormatting sqref="B330:B331">
    <cfRule type="duplicateValues" dxfId="553" priority="48" stopIfTrue="1"/>
  </conditionalFormatting>
  <conditionalFormatting sqref="B335">
    <cfRule type="duplicateValues" dxfId="552" priority="14" stopIfTrue="1"/>
  </conditionalFormatting>
  <conditionalFormatting sqref="B336">
    <cfRule type="duplicateValues" dxfId="551" priority="52" stopIfTrue="1"/>
  </conditionalFormatting>
  <conditionalFormatting sqref="B338">
    <cfRule type="duplicateValues" dxfId="550" priority="31" stopIfTrue="1"/>
  </conditionalFormatting>
  <conditionalFormatting sqref="B356">
    <cfRule type="duplicateValues" dxfId="549" priority="53" stopIfTrue="1"/>
  </conditionalFormatting>
  <conditionalFormatting sqref="D26:E26">
    <cfRule type="cellIs" dxfId="548" priority="7" operator="equal">
      <formula>0</formula>
    </cfRule>
  </conditionalFormatting>
  <dataValidations count="2">
    <dataValidation type="list" allowBlank="1" showInputMessage="1" showErrorMessage="1" sqref="J109:J113 J24 J31:J32 J34:J40 J42:J66 J68:J84" xr:uid="{00000000-0002-0000-14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22" xr:uid="{00000000-0002-0000-1400-000001000000}">
      <formula1>"CNCT PT,Việt Trì,ĐL  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84" max="16"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B121"/>
  <sheetViews>
    <sheetView topLeftCell="A79" zoomScaleNormal="100" zoomScaleSheetLayoutView="85" workbookViewId="0">
      <selection activeCell="C84" sqref="C84"/>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2" t="s">
        <v>217</v>
      </c>
      <c r="B9" s="502" t="s">
        <v>18</v>
      </c>
      <c r="C9" s="502" t="s">
        <v>2154</v>
      </c>
      <c r="D9" s="503" t="s">
        <v>2172</v>
      </c>
      <c r="E9" s="503"/>
      <c r="F9" s="503" t="s">
        <v>2173</v>
      </c>
      <c r="G9" s="503" t="s">
        <v>2174</v>
      </c>
      <c r="H9" s="502" t="s">
        <v>108</v>
      </c>
      <c r="I9" s="498"/>
      <c r="J9" s="499"/>
      <c r="N9" s="99"/>
    </row>
    <row r="10" spans="1:18" ht="27.75" customHeight="1" x14ac:dyDescent="0.25">
      <c r="A10" s="808">
        <v>1</v>
      </c>
      <c r="B10" s="808" t="s">
        <v>2155</v>
      </c>
      <c r="C10" s="504" t="s">
        <v>2156</v>
      </c>
      <c r="D10" s="504" t="s">
        <v>2157</v>
      </c>
      <c r="E10" s="504"/>
      <c r="F10" s="504" t="s">
        <v>2158</v>
      </c>
      <c r="G10" s="504" t="s">
        <v>2167</v>
      </c>
      <c r="H10" s="505"/>
      <c r="I10" s="500"/>
      <c r="J10" s="501"/>
      <c r="N10" s="99"/>
    </row>
    <row r="11" spans="1:18" ht="27.75" customHeight="1" x14ac:dyDescent="0.25">
      <c r="A11" s="808"/>
      <c r="B11" s="808"/>
      <c r="C11" s="504" t="s">
        <v>2159</v>
      </c>
      <c r="D11" s="504" t="s">
        <v>2160</v>
      </c>
      <c r="E11" s="504"/>
      <c r="F11" s="504" t="s">
        <v>2161</v>
      </c>
      <c r="G11" s="504" t="s">
        <v>2168</v>
      </c>
      <c r="H11" s="505"/>
      <c r="I11" s="500"/>
      <c r="J11" s="501"/>
      <c r="N11" s="99"/>
    </row>
    <row r="12" spans="1:18" ht="27.75" customHeight="1" x14ac:dyDescent="0.25">
      <c r="A12" s="808">
        <v>2</v>
      </c>
      <c r="B12" s="808" t="s">
        <v>2162</v>
      </c>
      <c r="C12" s="504" t="s">
        <v>2156</v>
      </c>
      <c r="D12" s="504" t="s">
        <v>2157</v>
      </c>
      <c r="E12" s="504"/>
      <c r="F12" s="504" t="s">
        <v>2158</v>
      </c>
      <c r="G12" s="504" t="s">
        <v>2167</v>
      </c>
      <c r="H12" s="505"/>
      <c r="I12" s="500"/>
      <c r="J12" s="501"/>
      <c r="N12" s="99"/>
    </row>
    <row r="13" spans="1:18" ht="27.75" customHeight="1" x14ac:dyDescent="0.25">
      <c r="A13" s="808"/>
      <c r="B13" s="808"/>
      <c r="C13" s="504" t="s">
        <v>2159</v>
      </c>
      <c r="D13" s="504" t="s">
        <v>2160</v>
      </c>
      <c r="E13" s="504"/>
      <c r="F13" s="504" t="s">
        <v>2161</v>
      </c>
      <c r="G13" s="504" t="s">
        <v>2168</v>
      </c>
      <c r="H13" s="505"/>
      <c r="I13" s="500"/>
      <c r="J13" s="501"/>
      <c r="N13" s="99"/>
    </row>
    <row r="14" spans="1:18" ht="27.75" customHeight="1" x14ac:dyDescent="0.25">
      <c r="A14" s="809">
        <v>3</v>
      </c>
      <c r="B14" s="810" t="s">
        <v>2171</v>
      </c>
      <c r="C14" s="504" t="s">
        <v>2156</v>
      </c>
      <c r="D14" s="504" t="s">
        <v>2163</v>
      </c>
      <c r="E14" s="504"/>
      <c r="F14" s="504" t="s">
        <v>2164</v>
      </c>
      <c r="G14" s="504" t="s">
        <v>2169</v>
      </c>
      <c r="H14" s="505"/>
      <c r="I14" s="500"/>
      <c r="J14" s="501"/>
      <c r="N14" s="99"/>
    </row>
    <row r="15" spans="1:18" ht="27.75" customHeight="1" x14ac:dyDescent="0.25">
      <c r="A15" s="809"/>
      <c r="B15" s="810"/>
      <c r="C15" s="504" t="s">
        <v>2159</v>
      </c>
      <c r="D15" s="504" t="s">
        <v>2165</v>
      </c>
      <c r="E15" s="504"/>
      <c r="F15" s="504" t="s">
        <v>2166</v>
      </c>
      <c r="G15" s="504" t="s">
        <v>2170</v>
      </c>
      <c r="H15" s="505"/>
      <c r="I15" s="500"/>
      <c r="J15" s="501"/>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2227</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63" customHeight="1" x14ac:dyDescent="0.25">
      <c r="A26" s="255">
        <v>1</v>
      </c>
      <c r="B26" s="168" t="s">
        <v>147</v>
      </c>
      <c r="C26" s="89" t="s">
        <v>148</v>
      </c>
      <c r="D26" s="89">
        <v>25</v>
      </c>
      <c r="E26" s="169">
        <v>0.47916666666666669</v>
      </c>
      <c r="F26" s="102">
        <v>0.29166666666666669</v>
      </c>
      <c r="G26" s="156">
        <v>18</v>
      </c>
      <c r="H26" s="102">
        <v>4.1666666666666664E-2</v>
      </c>
      <c r="I26" s="156">
        <v>19</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2228</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72.75" customHeight="1" x14ac:dyDescent="0.25">
      <c r="A29" s="89">
        <v>1</v>
      </c>
      <c r="B29" s="14" t="s">
        <v>2133</v>
      </c>
      <c r="C29" s="20" t="s">
        <v>60</v>
      </c>
      <c r="D29" s="98">
        <v>6.5328859127696992</v>
      </c>
      <c r="E29" s="424"/>
      <c r="F29" s="102">
        <v>0.29166666666666669</v>
      </c>
      <c r="G29" s="156">
        <v>18</v>
      </c>
      <c r="H29" s="102">
        <v>0.5</v>
      </c>
      <c r="I29" s="156">
        <f t="shared" ref="I29:I70" si="1">+G29</f>
        <v>18</v>
      </c>
      <c r="J29" s="451"/>
      <c r="K29" s="172" t="s">
        <v>1872</v>
      </c>
      <c r="L29" s="453"/>
      <c r="M29" s="14" t="s">
        <v>2183</v>
      </c>
      <c r="N29" s="455">
        <f t="shared" ref="N29:N91" si="2">VALUE(DAY(I29)*24*60+VALUE(HOUR(H29)*60+MINUTE(H29)))-SUM(VALUE(DAY(G29)*24*60+VALUE(HOUR(F29)*60+MINUTE(F29))))</f>
        <v>300</v>
      </c>
      <c r="O29" s="193">
        <v>0</v>
      </c>
      <c r="P29" s="454">
        <f t="shared" ref="P29:P91" si="3">O29*N29</f>
        <v>0</v>
      </c>
      <c r="Q29" s="89">
        <v>2</v>
      </c>
      <c r="S29" s="91">
        <f t="shared" ref="S29:T30" si="4">O29</f>
        <v>0</v>
      </c>
      <c r="T29" s="91">
        <f t="shared" si="4"/>
        <v>0</v>
      </c>
      <c r="U29" s="92"/>
      <c r="V29" s="92"/>
      <c r="W29" s="92"/>
      <c r="X29" s="92"/>
      <c r="Y29" s="93"/>
      <c r="Z29" s="94"/>
      <c r="AA29" s="94"/>
    </row>
    <row r="30" spans="1:28" ht="70.5" customHeight="1" x14ac:dyDescent="0.25">
      <c r="A30" s="89">
        <v>2</v>
      </c>
      <c r="B30" s="14" t="s">
        <v>2134</v>
      </c>
      <c r="C30" s="20" t="s">
        <v>60</v>
      </c>
      <c r="D30" s="98">
        <v>1.8213056968727273</v>
      </c>
      <c r="E30" s="424"/>
      <c r="F30" s="102">
        <v>0.29166666666666669</v>
      </c>
      <c r="G30" s="156">
        <v>18</v>
      </c>
      <c r="H30" s="102">
        <v>0.5</v>
      </c>
      <c r="I30" s="156">
        <f t="shared" si="1"/>
        <v>18</v>
      </c>
      <c r="J30" s="451"/>
      <c r="K30" s="172" t="s">
        <v>1872</v>
      </c>
      <c r="L30" s="453"/>
      <c r="M30" s="14" t="s">
        <v>2183</v>
      </c>
      <c r="N30" s="455">
        <f t="shared" si="2"/>
        <v>300</v>
      </c>
      <c r="O30" s="193">
        <v>0</v>
      </c>
      <c r="P30" s="454">
        <f t="shared" si="3"/>
        <v>0</v>
      </c>
      <c r="Q30" s="89">
        <v>2</v>
      </c>
      <c r="S30" s="91">
        <f t="shared" si="4"/>
        <v>0</v>
      </c>
      <c r="T30" s="91">
        <f t="shared" si="4"/>
        <v>0</v>
      </c>
      <c r="U30" s="92"/>
      <c r="V30" s="92"/>
      <c r="W30" s="92"/>
      <c r="X30" s="92"/>
      <c r="Y30" s="93"/>
      <c r="Z30" s="94"/>
      <c r="AA30" s="94"/>
    </row>
    <row r="31" spans="1:28" ht="30" customHeight="1" x14ac:dyDescent="0.25">
      <c r="A31" s="89">
        <v>3</v>
      </c>
      <c r="B31" s="14" t="s">
        <v>1966</v>
      </c>
      <c r="C31" s="20" t="s">
        <v>60</v>
      </c>
      <c r="D31" s="98">
        <v>1.5</v>
      </c>
      <c r="E31" s="424"/>
      <c r="F31" s="102">
        <v>0.29166666666666669</v>
      </c>
      <c r="G31" s="156">
        <v>18</v>
      </c>
      <c r="H31" s="102">
        <v>0.66666666666666663</v>
      </c>
      <c r="I31" s="156">
        <f t="shared" si="1"/>
        <v>18</v>
      </c>
      <c r="J31" s="102"/>
      <c r="K31" s="172" t="s">
        <v>1872</v>
      </c>
      <c r="L31" s="102"/>
      <c r="M31" s="14" t="s">
        <v>2253</v>
      </c>
      <c r="N31" s="126">
        <f t="shared" si="2"/>
        <v>540</v>
      </c>
      <c r="O31" s="89">
        <v>2833</v>
      </c>
      <c r="P31" s="156">
        <f t="shared" si="3"/>
        <v>1529820</v>
      </c>
      <c r="Q31" s="89">
        <v>2</v>
      </c>
      <c r="S31" s="91">
        <f>O31</f>
        <v>2833</v>
      </c>
      <c r="T31" s="91">
        <f>P31</f>
        <v>1529820</v>
      </c>
      <c r="U31" s="92"/>
      <c r="V31" s="92"/>
      <c r="W31" s="92"/>
      <c r="X31" s="92"/>
      <c r="Y31" s="93"/>
      <c r="Z31" s="94"/>
      <c r="AA31" s="94"/>
    </row>
    <row r="32" spans="1:28" ht="30" customHeight="1" x14ac:dyDescent="0.25">
      <c r="A32" s="89">
        <v>4</v>
      </c>
      <c r="B32" s="14" t="s">
        <v>2254</v>
      </c>
      <c r="C32" s="20" t="s">
        <v>60</v>
      </c>
      <c r="D32" s="98">
        <v>1.5</v>
      </c>
      <c r="E32" s="424"/>
      <c r="F32" s="102">
        <v>0.29166666666666669</v>
      </c>
      <c r="G32" s="156">
        <v>18</v>
      </c>
      <c r="H32" s="102">
        <v>0.66666666666666663</v>
      </c>
      <c r="I32" s="156">
        <f t="shared" si="1"/>
        <v>18</v>
      </c>
      <c r="J32" s="102"/>
      <c r="K32" s="172" t="s">
        <v>1872</v>
      </c>
      <c r="L32" s="102"/>
      <c r="M32" s="14" t="s">
        <v>2255</v>
      </c>
      <c r="N32" s="126">
        <f t="shared" si="2"/>
        <v>540</v>
      </c>
      <c r="O32" s="89">
        <v>2156</v>
      </c>
      <c r="P32" s="156">
        <f t="shared" si="3"/>
        <v>1164240</v>
      </c>
      <c r="Q32" s="89">
        <v>2</v>
      </c>
      <c r="S32" s="91">
        <f>O32</f>
        <v>2156</v>
      </c>
      <c r="T32" s="91">
        <f>P32</f>
        <v>1164240</v>
      </c>
      <c r="U32" s="92"/>
      <c r="V32" s="92"/>
      <c r="W32" s="92"/>
      <c r="X32" s="92"/>
      <c r="Y32" s="93"/>
      <c r="Z32" s="94"/>
      <c r="AA32" s="94"/>
    </row>
    <row r="33" spans="1:27" ht="70.5" customHeight="1" x14ac:dyDescent="0.25">
      <c r="A33" s="89">
        <v>5</v>
      </c>
      <c r="B33" s="14" t="s">
        <v>2188</v>
      </c>
      <c r="C33" s="20" t="s">
        <v>60</v>
      </c>
      <c r="D33" s="98">
        <v>3</v>
      </c>
      <c r="E33" s="424"/>
      <c r="F33" s="102">
        <v>0.29166666666666669</v>
      </c>
      <c r="G33" s="156">
        <v>18</v>
      </c>
      <c r="H33" s="102">
        <v>0.5</v>
      </c>
      <c r="I33" s="156">
        <f t="shared" si="1"/>
        <v>18</v>
      </c>
      <c r="J33" s="451"/>
      <c r="K33" s="172" t="s">
        <v>1872</v>
      </c>
      <c r="L33" s="453"/>
      <c r="M33" s="14" t="s">
        <v>2183</v>
      </c>
      <c r="N33" s="455">
        <f t="shared" si="2"/>
        <v>300</v>
      </c>
      <c r="O33" s="193">
        <v>0</v>
      </c>
      <c r="P33" s="454">
        <f t="shared" si="3"/>
        <v>0</v>
      </c>
      <c r="Q33" s="89">
        <v>2</v>
      </c>
      <c r="S33" s="91">
        <f t="shared" ref="S33:T48" si="5">O33</f>
        <v>0</v>
      </c>
      <c r="T33" s="91">
        <f t="shared" si="5"/>
        <v>0</v>
      </c>
      <c r="U33" s="92"/>
      <c r="V33" s="92"/>
      <c r="W33" s="92"/>
      <c r="X33" s="92"/>
      <c r="Y33" s="93"/>
      <c r="Z33" s="94"/>
      <c r="AA33" s="94"/>
    </row>
    <row r="34" spans="1:27" ht="30" customHeight="1" x14ac:dyDescent="0.25">
      <c r="A34" s="89">
        <v>6</v>
      </c>
      <c r="B34" s="14" t="s">
        <v>2151</v>
      </c>
      <c r="C34" s="20" t="s">
        <v>2150</v>
      </c>
      <c r="D34" s="98">
        <v>2.5</v>
      </c>
      <c r="E34" s="424"/>
      <c r="F34" s="102">
        <v>0.41666666666666669</v>
      </c>
      <c r="G34" s="156">
        <v>18</v>
      </c>
      <c r="H34" s="102">
        <v>0.66666666666666663</v>
      </c>
      <c r="I34" s="156">
        <f t="shared" si="1"/>
        <v>18</v>
      </c>
      <c r="J34" s="102"/>
      <c r="K34" s="172" t="s">
        <v>1872</v>
      </c>
      <c r="L34" s="102"/>
      <c r="M34" s="14" t="s">
        <v>2252</v>
      </c>
      <c r="N34" s="126">
        <f t="shared" si="2"/>
        <v>360</v>
      </c>
      <c r="O34" s="89">
        <v>3108</v>
      </c>
      <c r="P34" s="156">
        <f t="shared" si="3"/>
        <v>1118880</v>
      </c>
      <c r="Q34" s="89">
        <v>2</v>
      </c>
      <c r="S34" s="91">
        <f t="shared" si="5"/>
        <v>3108</v>
      </c>
      <c r="T34" s="91">
        <f t="shared" si="5"/>
        <v>1118880</v>
      </c>
      <c r="U34" s="92"/>
      <c r="V34" s="92"/>
      <c r="W34" s="92"/>
      <c r="X34" s="92"/>
      <c r="Y34" s="93"/>
      <c r="Z34" s="94"/>
      <c r="AA34" s="94"/>
    </row>
    <row r="35" spans="1:27" ht="30" customHeight="1" x14ac:dyDescent="0.25">
      <c r="A35" s="89">
        <v>7</v>
      </c>
      <c r="B35" s="14" t="s">
        <v>2250</v>
      </c>
      <c r="C35" s="20" t="s">
        <v>2077</v>
      </c>
      <c r="D35" s="98">
        <v>9.9029577024888908</v>
      </c>
      <c r="E35" s="424"/>
      <c r="F35" s="102">
        <v>0.3125</v>
      </c>
      <c r="G35" s="156">
        <v>18</v>
      </c>
      <c r="H35" s="102">
        <v>0.66666666666666663</v>
      </c>
      <c r="I35" s="156">
        <f t="shared" si="1"/>
        <v>18</v>
      </c>
      <c r="J35" s="102"/>
      <c r="K35" s="172" t="s">
        <v>1872</v>
      </c>
      <c r="L35" s="102"/>
      <c r="M35" s="14" t="s">
        <v>2065</v>
      </c>
      <c r="N35" s="126">
        <f t="shared" si="2"/>
        <v>510</v>
      </c>
      <c r="O35" s="89">
        <v>14912</v>
      </c>
      <c r="P35" s="156">
        <f t="shared" si="3"/>
        <v>7605120</v>
      </c>
      <c r="Q35" s="89">
        <v>2</v>
      </c>
      <c r="S35" s="91">
        <f t="shared" si="5"/>
        <v>14912</v>
      </c>
      <c r="T35" s="91">
        <f t="shared" si="5"/>
        <v>7605120</v>
      </c>
      <c r="U35" s="92"/>
      <c r="V35" s="92"/>
      <c r="W35" s="92"/>
      <c r="X35" s="92"/>
      <c r="Y35" s="93"/>
      <c r="Z35" s="94"/>
      <c r="AA35" s="94"/>
    </row>
    <row r="36" spans="1:27" ht="30" customHeight="1" x14ac:dyDescent="0.25">
      <c r="A36" s="89">
        <v>8</v>
      </c>
      <c r="B36" s="14" t="s">
        <v>2251</v>
      </c>
      <c r="C36" s="20" t="s">
        <v>60</v>
      </c>
      <c r="D36" s="98">
        <v>0.89296001484444432</v>
      </c>
      <c r="E36" s="424"/>
      <c r="F36" s="102">
        <v>0.3125</v>
      </c>
      <c r="G36" s="156">
        <v>18</v>
      </c>
      <c r="H36" s="102">
        <v>0.66666666666666663</v>
      </c>
      <c r="I36" s="156">
        <f t="shared" si="1"/>
        <v>18</v>
      </c>
      <c r="J36" s="102"/>
      <c r="K36" s="172" t="s">
        <v>1872</v>
      </c>
      <c r="L36" s="102"/>
      <c r="M36" s="14" t="s">
        <v>2066</v>
      </c>
      <c r="N36" s="126">
        <f t="shared" si="2"/>
        <v>510</v>
      </c>
      <c r="O36" s="89">
        <v>1505</v>
      </c>
      <c r="P36" s="156">
        <f t="shared" si="3"/>
        <v>767550</v>
      </c>
      <c r="Q36" s="89">
        <v>2</v>
      </c>
      <c r="S36" s="91">
        <f t="shared" si="5"/>
        <v>1505</v>
      </c>
      <c r="T36" s="91">
        <f t="shared" si="5"/>
        <v>767550</v>
      </c>
      <c r="U36" s="92"/>
      <c r="V36" s="92"/>
      <c r="W36" s="92"/>
      <c r="X36" s="92"/>
      <c r="Y36" s="93"/>
      <c r="Z36" s="94"/>
      <c r="AA36" s="94"/>
    </row>
    <row r="37" spans="1:27" ht="30" customHeight="1" x14ac:dyDescent="0.25">
      <c r="A37" s="89">
        <v>9</v>
      </c>
      <c r="B37" s="14" t="s">
        <v>2256</v>
      </c>
      <c r="C37" s="20" t="s">
        <v>2077</v>
      </c>
      <c r="D37" s="98">
        <v>3.4991000102222212</v>
      </c>
      <c r="E37" s="424"/>
      <c r="F37" s="102">
        <v>0.3125</v>
      </c>
      <c r="G37" s="156">
        <v>18</v>
      </c>
      <c r="H37" s="102">
        <v>0.66666666666666663</v>
      </c>
      <c r="I37" s="156">
        <f t="shared" si="1"/>
        <v>18</v>
      </c>
      <c r="J37" s="102"/>
      <c r="K37" s="172" t="s">
        <v>1872</v>
      </c>
      <c r="L37" s="102"/>
      <c r="M37" s="14" t="s">
        <v>2067</v>
      </c>
      <c r="N37" s="126">
        <f t="shared" si="2"/>
        <v>510</v>
      </c>
      <c r="O37" s="89">
        <v>4197</v>
      </c>
      <c r="P37" s="156">
        <f t="shared" si="3"/>
        <v>2140470</v>
      </c>
      <c r="Q37" s="89">
        <v>2</v>
      </c>
      <c r="S37" s="91">
        <f t="shared" si="5"/>
        <v>4197</v>
      </c>
      <c r="T37" s="91">
        <f t="shared" si="5"/>
        <v>2140470</v>
      </c>
      <c r="U37" s="92"/>
      <c r="V37" s="92"/>
      <c r="W37" s="92"/>
      <c r="X37" s="92"/>
      <c r="Y37" s="93"/>
      <c r="Z37" s="94"/>
      <c r="AA37" s="94"/>
    </row>
    <row r="38" spans="1:27" ht="60" x14ac:dyDescent="0.25">
      <c r="A38" s="89">
        <v>10</v>
      </c>
      <c r="B38" s="425" t="s">
        <v>2243</v>
      </c>
      <c r="C38" s="20" t="s">
        <v>2077</v>
      </c>
      <c r="D38" s="98">
        <v>2.5</v>
      </c>
      <c r="E38" s="424"/>
      <c r="F38" s="102">
        <v>0.3125</v>
      </c>
      <c r="G38" s="156">
        <v>18</v>
      </c>
      <c r="H38" s="102">
        <v>0.66666666666666663</v>
      </c>
      <c r="I38" s="156">
        <f t="shared" si="1"/>
        <v>18</v>
      </c>
      <c r="J38" s="102"/>
      <c r="K38" s="172" t="s">
        <v>1872</v>
      </c>
      <c r="L38" s="102"/>
      <c r="M38" s="425" t="s">
        <v>2186</v>
      </c>
      <c r="N38" s="126">
        <f t="shared" si="2"/>
        <v>510</v>
      </c>
      <c r="O38" s="89">
        <v>1781</v>
      </c>
      <c r="P38" s="156">
        <f t="shared" si="3"/>
        <v>908310</v>
      </c>
      <c r="Q38" s="89">
        <v>2</v>
      </c>
      <c r="R38" s="507"/>
      <c r="S38" s="91">
        <f t="shared" si="5"/>
        <v>1781</v>
      </c>
      <c r="T38" s="91">
        <f t="shared" si="5"/>
        <v>908310</v>
      </c>
      <c r="U38" s="92"/>
      <c r="V38" s="92"/>
      <c r="W38" s="92"/>
      <c r="X38" s="92"/>
      <c r="Y38" s="93"/>
      <c r="Z38" s="94"/>
      <c r="AA38" s="94"/>
    </row>
    <row r="39" spans="1:27" ht="30" x14ac:dyDescent="0.25">
      <c r="A39" s="89">
        <v>11</v>
      </c>
      <c r="B39" s="425" t="s">
        <v>2184</v>
      </c>
      <c r="C39" s="20" t="s">
        <v>60</v>
      </c>
      <c r="D39" s="98">
        <v>3</v>
      </c>
      <c r="E39" s="424"/>
      <c r="F39" s="102">
        <v>0.3125</v>
      </c>
      <c r="G39" s="156">
        <v>18</v>
      </c>
      <c r="H39" s="102">
        <v>0.99930555555555556</v>
      </c>
      <c r="I39" s="156">
        <f t="shared" si="1"/>
        <v>18</v>
      </c>
      <c r="J39" s="102"/>
      <c r="K39" s="172" t="s">
        <v>1872</v>
      </c>
      <c r="L39" s="102"/>
      <c r="M39" s="14"/>
      <c r="N39" s="126">
        <f t="shared" si="2"/>
        <v>989</v>
      </c>
      <c r="O39" s="89">
        <v>1</v>
      </c>
      <c r="P39" s="156">
        <f t="shared" si="3"/>
        <v>989</v>
      </c>
      <c r="Q39" s="89">
        <v>2</v>
      </c>
      <c r="S39" s="91">
        <f t="shared" si="5"/>
        <v>1</v>
      </c>
      <c r="T39" s="91">
        <f t="shared" si="5"/>
        <v>989</v>
      </c>
      <c r="U39" s="92"/>
      <c r="V39" s="92"/>
      <c r="W39" s="92"/>
      <c r="X39" s="92"/>
      <c r="Y39" s="93"/>
      <c r="Z39" s="94"/>
      <c r="AA39" s="94"/>
    </row>
    <row r="40" spans="1:27" ht="30" x14ac:dyDescent="0.25">
      <c r="A40" s="89">
        <v>12</v>
      </c>
      <c r="B40" s="425" t="s">
        <v>2185</v>
      </c>
      <c r="C40" s="20" t="s">
        <v>60</v>
      </c>
      <c r="D40" s="98">
        <v>1.5</v>
      </c>
      <c r="E40" s="424"/>
      <c r="F40" s="102">
        <v>0.3125</v>
      </c>
      <c r="G40" s="156">
        <v>18</v>
      </c>
      <c r="H40" s="102">
        <v>0.99930555555555556</v>
      </c>
      <c r="I40" s="156">
        <f t="shared" si="1"/>
        <v>18</v>
      </c>
      <c r="J40" s="102"/>
      <c r="K40" s="172" t="s">
        <v>1872</v>
      </c>
      <c r="L40" s="102"/>
      <c r="M40" s="14"/>
      <c r="N40" s="126">
        <f t="shared" si="2"/>
        <v>989</v>
      </c>
      <c r="O40" s="89">
        <v>1</v>
      </c>
      <c r="P40" s="156">
        <f t="shared" si="3"/>
        <v>989</v>
      </c>
      <c r="Q40" s="89">
        <v>2</v>
      </c>
      <c r="S40" s="91">
        <f t="shared" si="5"/>
        <v>1</v>
      </c>
      <c r="T40" s="91">
        <f t="shared" si="5"/>
        <v>989</v>
      </c>
      <c r="U40" s="92"/>
      <c r="V40" s="92"/>
      <c r="W40" s="92"/>
      <c r="X40" s="92"/>
      <c r="Y40" s="93"/>
      <c r="Z40" s="94"/>
      <c r="AA40" s="94"/>
    </row>
    <row r="41" spans="1:27" ht="70.5" customHeight="1" x14ac:dyDescent="0.25">
      <c r="A41" s="89">
        <v>13</v>
      </c>
      <c r="B41" s="14" t="s">
        <v>2187</v>
      </c>
      <c r="C41" s="20" t="s">
        <v>60</v>
      </c>
      <c r="D41" s="98">
        <v>2.9</v>
      </c>
      <c r="E41" s="424"/>
      <c r="F41" s="102">
        <v>0.3125</v>
      </c>
      <c r="G41" s="156">
        <v>18</v>
      </c>
      <c r="H41" s="102">
        <v>0.5</v>
      </c>
      <c r="I41" s="156">
        <f t="shared" si="1"/>
        <v>18</v>
      </c>
      <c r="J41" s="451"/>
      <c r="K41" s="172" t="s">
        <v>1872</v>
      </c>
      <c r="L41" s="453"/>
      <c r="M41" s="14" t="s">
        <v>2183</v>
      </c>
      <c r="N41" s="455">
        <f t="shared" si="2"/>
        <v>270</v>
      </c>
      <c r="O41" s="193">
        <v>0</v>
      </c>
      <c r="P41" s="454">
        <f t="shared" si="3"/>
        <v>0</v>
      </c>
      <c r="Q41" s="89">
        <v>2</v>
      </c>
      <c r="S41" s="91">
        <f t="shared" si="5"/>
        <v>0</v>
      </c>
      <c r="T41" s="91">
        <f t="shared" si="5"/>
        <v>0</v>
      </c>
      <c r="U41" s="92"/>
      <c r="V41" s="92"/>
      <c r="W41" s="92"/>
      <c r="X41" s="92"/>
      <c r="Y41" s="93"/>
      <c r="Z41" s="94"/>
      <c r="AA41" s="94"/>
    </row>
    <row r="42" spans="1:27" ht="30" customHeight="1" x14ac:dyDescent="0.25">
      <c r="A42" s="89">
        <v>14</v>
      </c>
      <c r="B42" s="14" t="s">
        <v>2257</v>
      </c>
      <c r="C42" s="20" t="s">
        <v>58</v>
      </c>
      <c r="D42" s="98">
        <v>1.3315789473684214</v>
      </c>
      <c r="E42" s="424"/>
      <c r="F42" s="102">
        <v>0.29166666666666669</v>
      </c>
      <c r="G42" s="156">
        <v>18</v>
      </c>
      <c r="H42" s="102">
        <v>0.66666666666666663</v>
      </c>
      <c r="I42" s="156">
        <f t="shared" si="1"/>
        <v>18</v>
      </c>
      <c r="J42" s="102"/>
      <c r="K42" s="172" t="s">
        <v>1872</v>
      </c>
      <c r="L42" s="102"/>
      <c r="M42" s="14" t="s">
        <v>2114</v>
      </c>
      <c r="N42" s="126">
        <f t="shared" si="2"/>
        <v>540</v>
      </c>
      <c r="O42" s="89">
        <v>2153</v>
      </c>
      <c r="P42" s="156">
        <f t="shared" si="3"/>
        <v>1162620</v>
      </c>
      <c r="Q42" s="89">
        <v>2</v>
      </c>
      <c r="S42" s="91">
        <f t="shared" si="5"/>
        <v>2153</v>
      </c>
      <c r="T42" s="91">
        <f t="shared" si="5"/>
        <v>1162620</v>
      </c>
      <c r="U42" s="92"/>
      <c r="V42" s="92"/>
      <c r="W42" s="92"/>
      <c r="X42" s="92"/>
      <c r="Y42" s="93"/>
      <c r="Z42" s="94"/>
      <c r="AA42" s="94"/>
    </row>
    <row r="43" spans="1:27" ht="30" customHeight="1" x14ac:dyDescent="0.25">
      <c r="A43" s="89">
        <v>15</v>
      </c>
      <c r="B43" s="14" t="s">
        <v>2258</v>
      </c>
      <c r="C43" s="20" t="s">
        <v>2077</v>
      </c>
      <c r="D43" s="98">
        <v>4.4773343782456143</v>
      </c>
      <c r="E43" s="424"/>
      <c r="F43" s="102">
        <v>0.29166666666666669</v>
      </c>
      <c r="G43" s="156">
        <v>18</v>
      </c>
      <c r="H43" s="102">
        <v>0.66666666666666663</v>
      </c>
      <c r="I43" s="156">
        <f t="shared" si="1"/>
        <v>18</v>
      </c>
      <c r="J43" s="102"/>
      <c r="K43" s="172" t="s">
        <v>1872</v>
      </c>
      <c r="L43" s="102"/>
      <c r="M43" s="14" t="s">
        <v>2074</v>
      </c>
      <c r="N43" s="126">
        <f t="shared" si="2"/>
        <v>540</v>
      </c>
      <c r="O43" s="89">
        <v>4566</v>
      </c>
      <c r="P43" s="156">
        <f t="shared" si="3"/>
        <v>2465640</v>
      </c>
      <c r="Q43" s="89">
        <v>2</v>
      </c>
      <c r="S43" s="91">
        <f t="shared" si="5"/>
        <v>4566</v>
      </c>
      <c r="T43" s="91">
        <f t="shared" si="5"/>
        <v>2465640</v>
      </c>
      <c r="U43" s="92"/>
      <c r="V43" s="92"/>
      <c r="W43" s="92"/>
      <c r="X43" s="92"/>
      <c r="Y43" s="93"/>
      <c r="Z43" s="94"/>
      <c r="AA43" s="94"/>
    </row>
    <row r="44" spans="1:27" ht="30" customHeight="1" x14ac:dyDescent="0.25">
      <c r="A44" s="89">
        <v>16</v>
      </c>
      <c r="B44" s="14" t="s">
        <v>2287</v>
      </c>
      <c r="C44" s="20" t="s">
        <v>63</v>
      </c>
      <c r="D44" s="98">
        <v>5.4885164941894748</v>
      </c>
      <c r="E44" s="424"/>
      <c r="F44" s="102">
        <v>0.29166666666666669</v>
      </c>
      <c r="G44" s="156">
        <v>18</v>
      </c>
      <c r="H44" s="102">
        <v>0.66666666666666663</v>
      </c>
      <c r="I44" s="156">
        <f t="shared" si="1"/>
        <v>18</v>
      </c>
      <c r="J44" s="102"/>
      <c r="K44" s="172" t="s">
        <v>1872</v>
      </c>
      <c r="L44" s="102"/>
      <c r="M44" s="14" t="s">
        <v>2099</v>
      </c>
      <c r="N44" s="126">
        <f t="shared" si="2"/>
        <v>540</v>
      </c>
      <c r="O44" s="89">
        <v>10169</v>
      </c>
      <c r="P44" s="156">
        <f t="shared" si="3"/>
        <v>5491260</v>
      </c>
      <c r="Q44" s="89">
        <v>2</v>
      </c>
      <c r="S44" s="91">
        <f t="shared" si="5"/>
        <v>10169</v>
      </c>
      <c r="T44" s="91">
        <f t="shared" si="5"/>
        <v>5491260</v>
      </c>
      <c r="U44" s="92"/>
      <c r="V44" s="92"/>
      <c r="W44" s="92"/>
      <c r="X44" s="92"/>
      <c r="Y44" s="93"/>
      <c r="Z44" s="94"/>
      <c r="AA44" s="94"/>
    </row>
    <row r="45" spans="1:27" ht="30" customHeight="1" x14ac:dyDescent="0.25">
      <c r="A45" s="89">
        <v>17</v>
      </c>
      <c r="B45" s="14" t="s">
        <v>2286</v>
      </c>
      <c r="C45" s="20" t="s">
        <v>57</v>
      </c>
      <c r="D45" s="98">
        <v>5.5950453878596491</v>
      </c>
      <c r="E45" s="424"/>
      <c r="F45" s="102">
        <v>0.29166666666666669</v>
      </c>
      <c r="G45" s="156">
        <v>18</v>
      </c>
      <c r="H45" s="102">
        <v>0.66666666666666663</v>
      </c>
      <c r="I45" s="156">
        <f t="shared" si="1"/>
        <v>18</v>
      </c>
      <c r="J45" s="102"/>
      <c r="K45" s="172" t="s">
        <v>1872</v>
      </c>
      <c r="L45" s="102"/>
      <c r="M45" s="14" t="s">
        <v>2100</v>
      </c>
      <c r="N45" s="126">
        <f t="shared" si="2"/>
        <v>540</v>
      </c>
      <c r="O45" s="89">
        <v>5433</v>
      </c>
      <c r="P45" s="156">
        <f t="shared" si="3"/>
        <v>2933820</v>
      </c>
      <c r="Q45" s="89">
        <v>2</v>
      </c>
      <c r="S45" s="91">
        <f t="shared" si="5"/>
        <v>5433</v>
      </c>
      <c r="T45" s="91">
        <f t="shared" si="5"/>
        <v>2933820</v>
      </c>
      <c r="U45" s="92"/>
      <c r="V45" s="92"/>
      <c r="W45" s="92"/>
      <c r="X45" s="92"/>
      <c r="Y45" s="93"/>
      <c r="Z45" s="94"/>
      <c r="AA45" s="94"/>
    </row>
    <row r="46" spans="1:27" ht="36.75" customHeight="1" x14ac:dyDescent="0.25">
      <c r="A46" s="89">
        <v>18</v>
      </c>
      <c r="B46" s="14" t="s">
        <v>2288</v>
      </c>
      <c r="C46" s="20" t="s">
        <v>2242</v>
      </c>
      <c r="D46" s="98">
        <v>10.288079058596495</v>
      </c>
      <c r="E46" s="424"/>
      <c r="F46" s="102">
        <v>0.29166666666666669</v>
      </c>
      <c r="G46" s="156">
        <v>18</v>
      </c>
      <c r="H46" s="102">
        <v>0.66666666666666663</v>
      </c>
      <c r="I46" s="156">
        <f t="shared" si="1"/>
        <v>18</v>
      </c>
      <c r="J46" s="102"/>
      <c r="K46" s="172" t="s">
        <v>1872</v>
      </c>
      <c r="L46" s="102"/>
      <c r="M46" s="14" t="s">
        <v>2101</v>
      </c>
      <c r="N46" s="126">
        <f t="shared" si="2"/>
        <v>540</v>
      </c>
      <c r="O46" s="89">
        <v>10447</v>
      </c>
      <c r="P46" s="156">
        <f t="shared" si="3"/>
        <v>5641380</v>
      </c>
      <c r="Q46" s="89">
        <v>2</v>
      </c>
      <c r="S46" s="91">
        <f t="shared" si="5"/>
        <v>10447</v>
      </c>
      <c r="T46" s="91">
        <f t="shared" si="5"/>
        <v>5641380</v>
      </c>
      <c r="U46" s="92"/>
      <c r="V46" s="92"/>
      <c r="W46" s="92"/>
      <c r="X46" s="92"/>
      <c r="Y46" s="93"/>
      <c r="Z46" s="94"/>
      <c r="AA46" s="94"/>
    </row>
    <row r="47" spans="1:27" ht="37.5" customHeight="1" x14ac:dyDescent="0.25">
      <c r="A47" s="89">
        <v>19</v>
      </c>
      <c r="B47" s="14" t="s">
        <v>2289</v>
      </c>
      <c r="C47" s="20" t="s">
        <v>2242</v>
      </c>
      <c r="D47" s="98">
        <v>7.3344238225263148</v>
      </c>
      <c r="E47" s="424"/>
      <c r="F47" s="102">
        <v>0.29166666666666669</v>
      </c>
      <c r="G47" s="156">
        <v>18</v>
      </c>
      <c r="H47" s="102">
        <v>0.66666666666666663</v>
      </c>
      <c r="I47" s="156">
        <f t="shared" si="1"/>
        <v>18</v>
      </c>
      <c r="J47" s="102"/>
      <c r="K47" s="172" t="s">
        <v>1872</v>
      </c>
      <c r="L47" s="102"/>
      <c r="M47" s="14" t="s">
        <v>2103</v>
      </c>
      <c r="N47" s="126">
        <f t="shared" si="2"/>
        <v>540</v>
      </c>
      <c r="O47" s="89">
        <v>9509</v>
      </c>
      <c r="P47" s="156">
        <f t="shared" si="3"/>
        <v>5134860</v>
      </c>
      <c r="Q47" s="89">
        <v>2</v>
      </c>
      <c r="S47" s="91">
        <f t="shared" si="5"/>
        <v>9509</v>
      </c>
      <c r="T47" s="91">
        <f t="shared" si="5"/>
        <v>5134860</v>
      </c>
      <c r="U47" s="92"/>
      <c r="V47" s="92"/>
      <c r="W47" s="92"/>
      <c r="X47" s="92"/>
      <c r="Y47" s="93"/>
      <c r="Z47" s="94"/>
      <c r="AA47" s="94"/>
    </row>
    <row r="48" spans="1:27" ht="30" customHeight="1" x14ac:dyDescent="0.25">
      <c r="A48" s="89">
        <v>20</v>
      </c>
      <c r="B48" s="14" t="s">
        <v>2290</v>
      </c>
      <c r="C48" s="20" t="s">
        <v>57</v>
      </c>
      <c r="D48" s="98">
        <v>2.0838276515368421</v>
      </c>
      <c r="E48" s="424"/>
      <c r="F48" s="102">
        <v>0.29166666666666669</v>
      </c>
      <c r="G48" s="156">
        <v>18</v>
      </c>
      <c r="H48" s="102">
        <v>0.66666666666666663</v>
      </c>
      <c r="I48" s="156">
        <f t="shared" si="1"/>
        <v>18</v>
      </c>
      <c r="J48" s="102"/>
      <c r="K48" s="172" t="s">
        <v>1872</v>
      </c>
      <c r="L48" s="102"/>
      <c r="M48" s="14" t="s">
        <v>2104</v>
      </c>
      <c r="N48" s="126">
        <f t="shared" si="2"/>
        <v>540</v>
      </c>
      <c r="O48" s="89">
        <v>2093</v>
      </c>
      <c r="P48" s="156">
        <f t="shared" si="3"/>
        <v>1130220</v>
      </c>
      <c r="Q48" s="89">
        <v>2</v>
      </c>
      <c r="S48" s="91">
        <f t="shared" si="5"/>
        <v>2093</v>
      </c>
      <c r="T48" s="91">
        <f t="shared" si="5"/>
        <v>1130220</v>
      </c>
      <c r="U48" s="92"/>
      <c r="V48" s="92"/>
      <c r="W48" s="92"/>
      <c r="X48" s="92"/>
      <c r="Y48" s="93"/>
      <c r="Z48" s="94"/>
      <c r="AA48" s="94"/>
    </row>
    <row r="49" spans="1:27" ht="30" customHeight="1" x14ac:dyDescent="0.25">
      <c r="A49" s="89">
        <v>21</v>
      </c>
      <c r="B49" s="14" t="s">
        <v>2292</v>
      </c>
      <c r="C49" s="20" t="s">
        <v>57</v>
      </c>
      <c r="D49" s="98">
        <v>1.9403694063157892</v>
      </c>
      <c r="E49" s="424"/>
      <c r="F49" s="102">
        <v>0.29166666666666669</v>
      </c>
      <c r="G49" s="156">
        <v>18</v>
      </c>
      <c r="H49" s="102">
        <v>0.66666666666666663</v>
      </c>
      <c r="I49" s="156">
        <f t="shared" si="1"/>
        <v>18</v>
      </c>
      <c r="J49" s="102"/>
      <c r="K49" s="172" t="s">
        <v>1872</v>
      </c>
      <c r="L49" s="102"/>
      <c r="M49" s="14" t="s">
        <v>2105</v>
      </c>
      <c r="N49" s="126">
        <f t="shared" si="2"/>
        <v>540</v>
      </c>
      <c r="O49" s="89">
        <v>2784</v>
      </c>
      <c r="P49" s="156">
        <f t="shared" si="3"/>
        <v>1503360</v>
      </c>
      <c r="Q49" s="89">
        <v>2</v>
      </c>
      <c r="S49" s="91">
        <f t="shared" ref="S49:T68" si="6">O49</f>
        <v>2784</v>
      </c>
      <c r="T49" s="91">
        <f t="shared" si="6"/>
        <v>1503360</v>
      </c>
      <c r="U49" s="92"/>
      <c r="V49" s="92"/>
      <c r="W49" s="92"/>
      <c r="X49" s="92"/>
      <c r="Y49" s="93"/>
      <c r="Z49" s="94"/>
      <c r="AA49" s="94"/>
    </row>
    <row r="50" spans="1:27" ht="30" customHeight="1" x14ac:dyDescent="0.25">
      <c r="A50" s="89">
        <v>22</v>
      </c>
      <c r="B50" s="14" t="s">
        <v>2291</v>
      </c>
      <c r="C50" s="20" t="s">
        <v>57</v>
      </c>
      <c r="D50" s="98">
        <v>4.5858010850105257</v>
      </c>
      <c r="E50" s="424"/>
      <c r="F50" s="102">
        <v>0.29166666666666669</v>
      </c>
      <c r="G50" s="156">
        <v>18</v>
      </c>
      <c r="H50" s="102">
        <v>0.66666666666666663</v>
      </c>
      <c r="I50" s="156">
        <f t="shared" si="1"/>
        <v>18</v>
      </c>
      <c r="J50" s="102"/>
      <c r="K50" s="172" t="s">
        <v>1872</v>
      </c>
      <c r="L50" s="102"/>
      <c r="M50" s="14" t="s">
        <v>2106</v>
      </c>
      <c r="N50" s="126">
        <f t="shared" si="2"/>
        <v>540</v>
      </c>
      <c r="O50" s="89">
        <v>4972</v>
      </c>
      <c r="P50" s="156">
        <f t="shared" si="3"/>
        <v>2684880</v>
      </c>
      <c r="Q50" s="89">
        <v>2</v>
      </c>
      <c r="S50" s="91">
        <f t="shared" si="6"/>
        <v>4972</v>
      </c>
      <c r="T50" s="91">
        <f t="shared" si="6"/>
        <v>2684880</v>
      </c>
      <c r="U50" s="92"/>
      <c r="V50" s="92"/>
      <c r="W50" s="92"/>
      <c r="X50" s="92"/>
      <c r="Y50" s="93"/>
      <c r="Z50" s="94"/>
      <c r="AA50" s="94"/>
    </row>
    <row r="51" spans="1:27" ht="30" customHeight="1" x14ac:dyDescent="0.25">
      <c r="A51" s="89">
        <v>23</v>
      </c>
      <c r="B51" s="14" t="s">
        <v>2293</v>
      </c>
      <c r="C51" s="20" t="s">
        <v>2241</v>
      </c>
      <c r="D51" s="98">
        <v>7.7615022530526314</v>
      </c>
      <c r="E51" s="424"/>
      <c r="F51" s="102">
        <v>0.29166666666666669</v>
      </c>
      <c r="G51" s="156">
        <v>18</v>
      </c>
      <c r="H51" s="102">
        <v>0.66666666666666663</v>
      </c>
      <c r="I51" s="156">
        <f t="shared" si="1"/>
        <v>18</v>
      </c>
      <c r="J51" s="102"/>
      <c r="K51" s="172" t="s">
        <v>1872</v>
      </c>
      <c r="L51" s="102"/>
      <c r="M51" s="14" t="s">
        <v>2107</v>
      </c>
      <c r="N51" s="126">
        <f t="shared" si="2"/>
        <v>540</v>
      </c>
      <c r="O51" s="89">
        <v>7992</v>
      </c>
      <c r="P51" s="156">
        <f t="shared" si="3"/>
        <v>4315680</v>
      </c>
      <c r="Q51" s="89">
        <v>2</v>
      </c>
      <c r="S51" s="91">
        <f t="shared" si="6"/>
        <v>7992</v>
      </c>
      <c r="T51" s="91">
        <f t="shared" si="6"/>
        <v>4315680</v>
      </c>
      <c r="U51" s="92"/>
      <c r="V51" s="92"/>
      <c r="W51" s="92"/>
      <c r="X51" s="92"/>
      <c r="Y51" s="93"/>
      <c r="Z51" s="94"/>
      <c r="AA51" s="94"/>
    </row>
    <row r="52" spans="1:27" ht="30" customHeight="1" x14ac:dyDescent="0.25">
      <c r="A52" s="89">
        <v>24</v>
      </c>
      <c r="B52" s="14" t="s">
        <v>2294</v>
      </c>
      <c r="C52" s="20" t="s">
        <v>61</v>
      </c>
      <c r="D52" s="98">
        <v>4.9044589760842099</v>
      </c>
      <c r="E52" s="424"/>
      <c r="F52" s="102">
        <v>0.29166666666666669</v>
      </c>
      <c r="G52" s="156">
        <v>18</v>
      </c>
      <c r="H52" s="102">
        <v>0.66666666666666663</v>
      </c>
      <c r="I52" s="156">
        <f t="shared" si="1"/>
        <v>18</v>
      </c>
      <c r="J52" s="102"/>
      <c r="K52" s="172" t="s">
        <v>1872</v>
      </c>
      <c r="L52" s="102"/>
      <c r="M52" s="14" t="s">
        <v>2108</v>
      </c>
      <c r="N52" s="126">
        <f t="shared" si="2"/>
        <v>540</v>
      </c>
      <c r="O52" s="89">
        <v>8091</v>
      </c>
      <c r="P52" s="156">
        <f t="shared" si="3"/>
        <v>4369140</v>
      </c>
      <c r="Q52" s="89">
        <v>2</v>
      </c>
      <c r="S52" s="91">
        <f t="shared" si="6"/>
        <v>8091</v>
      </c>
      <c r="T52" s="91">
        <f t="shared" si="6"/>
        <v>4369140</v>
      </c>
      <c r="U52" s="92"/>
      <c r="V52" s="92"/>
      <c r="W52" s="92"/>
      <c r="X52" s="92"/>
      <c r="Y52" s="93"/>
      <c r="Z52" s="94"/>
      <c r="AA52" s="94"/>
    </row>
    <row r="53" spans="1:27" ht="30" customHeight="1" x14ac:dyDescent="0.25">
      <c r="A53" s="89">
        <v>25</v>
      </c>
      <c r="B53" s="14" t="s">
        <v>2295</v>
      </c>
      <c r="C53" s="20" t="s">
        <v>61</v>
      </c>
      <c r="D53" s="98">
        <v>0.53438494938947367</v>
      </c>
      <c r="E53" s="424"/>
      <c r="F53" s="102">
        <v>0.29166666666666669</v>
      </c>
      <c r="G53" s="156">
        <v>18</v>
      </c>
      <c r="H53" s="102">
        <v>0.66666666666666663</v>
      </c>
      <c r="I53" s="156">
        <f t="shared" si="1"/>
        <v>18</v>
      </c>
      <c r="J53" s="102"/>
      <c r="K53" s="172" t="s">
        <v>1872</v>
      </c>
      <c r="L53" s="102"/>
      <c r="M53" s="14" t="s">
        <v>2109</v>
      </c>
      <c r="N53" s="126">
        <f t="shared" si="2"/>
        <v>540</v>
      </c>
      <c r="O53" s="89">
        <v>592</v>
      </c>
      <c r="P53" s="156">
        <f t="shared" si="3"/>
        <v>319680</v>
      </c>
      <c r="Q53" s="89">
        <v>2</v>
      </c>
      <c r="S53" s="91">
        <f t="shared" si="6"/>
        <v>592</v>
      </c>
      <c r="T53" s="91">
        <f t="shared" si="6"/>
        <v>319680</v>
      </c>
      <c r="U53" s="92"/>
      <c r="V53" s="92"/>
      <c r="W53" s="92"/>
      <c r="X53" s="92"/>
      <c r="Y53" s="93"/>
      <c r="Z53" s="94"/>
      <c r="AA53" s="94"/>
    </row>
    <row r="54" spans="1:27" ht="30" customHeight="1" x14ac:dyDescent="0.25">
      <c r="A54" s="89">
        <v>26</v>
      </c>
      <c r="B54" s="14" t="s">
        <v>2296</v>
      </c>
      <c r="C54" s="20" t="s">
        <v>63</v>
      </c>
      <c r="D54" s="98">
        <v>1.1009418001403508</v>
      </c>
      <c r="E54" s="424"/>
      <c r="F54" s="102">
        <v>0.29166666666666669</v>
      </c>
      <c r="G54" s="156">
        <v>18</v>
      </c>
      <c r="H54" s="102">
        <v>0.66666666666666663</v>
      </c>
      <c r="I54" s="156">
        <f t="shared" si="1"/>
        <v>18</v>
      </c>
      <c r="J54" s="102"/>
      <c r="K54" s="172" t="s">
        <v>1872</v>
      </c>
      <c r="L54" s="102"/>
      <c r="M54" s="14" t="s">
        <v>2110</v>
      </c>
      <c r="N54" s="126">
        <f t="shared" si="2"/>
        <v>540</v>
      </c>
      <c r="O54" s="89">
        <v>2561</v>
      </c>
      <c r="P54" s="156">
        <f t="shared" si="3"/>
        <v>1382940</v>
      </c>
      <c r="Q54" s="89">
        <v>2</v>
      </c>
      <c r="S54" s="91">
        <f t="shared" si="6"/>
        <v>2561</v>
      </c>
      <c r="T54" s="91">
        <f t="shared" si="6"/>
        <v>1382940</v>
      </c>
      <c r="U54" s="92"/>
      <c r="V54" s="92"/>
      <c r="W54" s="92"/>
      <c r="X54" s="92"/>
      <c r="Y54" s="93"/>
      <c r="Z54" s="94"/>
      <c r="AA54" s="94"/>
    </row>
    <row r="55" spans="1:27" ht="30" customHeight="1" x14ac:dyDescent="0.25">
      <c r="A55" s="89">
        <v>27</v>
      </c>
      <c r="B55" s="14" t="s">
        <v>2297</v>
      </c>
      <c r="C55" s="20" t="s">
        <v>63</v>
      </c>
      <c r="D55" s="98">
        <v>3.190895890652631</v>
      </c>
      <c r="E55" s="424"/>
      <c r="F55" s="102">
        <v>0.29166666666666669</v>
      </c>
      <c r="G55" s="156">
        <v>18</v>
      </c>
      <c r="H55" s="102">
        <v>0.66666666666666663</v>
      </c>
      <c r="I55" s="156">
        <f t="shared" si="1"/>
        <v>18</v>
      </c>
      <c r="J55" s="102"/>
      <c r="K55" s="172" t="s">
        <v>1872</v>
      </c>
      <c r="L55" s="102"/>
      <c r="M55" s="14" t="s">
        <v>2111</v>
      </c>
      <c r="N55" s="126">
        <f t="shared" si="2"/>
        <v>540</v>
      </c>
      <c r="O55" s="89">
        <v>10648</v>
      </c>
      <c r="P55" s="156">
        <f t="shared" si="3"/>
        <v>5749920</v>
      </c>
      <c r="Q55" s="89">
        <v>2</v>
      </c>
      <c r="S55" s="91">
        <f t="shared" si="6"/>
        <v>10648</v>
      </c>
      <c r="T55" s="91">
        <f t="shared" si="6"/>
        <v>5749920</v>
      </c>
      <c r="U55" s="92"/>
      <c r="V55" s="92"/>
      <c r="W55" s="92"/>
      <c r="X55" s="92"/>
      <c r="Y55" s="93"/>
      <c r="Z55" s="94"/>
      <c r="AA55" s="94"/>
    </row>
    <row r="56" spans="1:27" ht="30" customHeight="1" x14ac:dyDescent="0.25">
      <c r="A56" s="89">
        <v>28</v>
      </c>
      <c r="B56" s="14" t="s">
        <v>2298</v>
      </c>
      <c r="C56" s="20" t="s">
        <v>62</v>
      </c>
      <c r="D56" s="98">
        <v>3.9868310826666673</v>
      </c>
      <c r="E56" s="424"/>
      <c r="F56" s="102">
        <v>0.29166666666666669</v>
      </c>
      <c r="G56" s="156">
        <v>18</v>
      </c>
      <c r="H56" s="102">
        <v>0.66666666666666663</v>
      </c>
      <c r="I56" s="156">
        <f t="shared" si="1"/>
        <v>18</v>
      </c>
      <c r="J56" s="102"/>
      <c r="K56" s="172" t="s">
        <v>1872</v>
      </c>
      <c r="L56" s="102"/>
      <c r="M56" s="14" t="s">
        <v>2112</v>
      </c>
      <c r="N56" s="126">
        <f t="shared" si="2"/>
        <v>540</v>
      </c>
      <c r="O56" s="89">
        <v>1159</v>
      </c>
      <c r="P56" s="156">
        <f t="shared" si="3"/>
        <v>625860</v>
      </c>
      <c r="Q56" s="89">
        <v>2</v>
      </c>
      <c r="S56" s="91">
        <f t="shared" si="6"/>
        <v>1159</v>
      </c>
      <c r="T56" s="91">
        <f t="shared" si="6"/>
        <v>625860</v>
      </c>
      <c r="U56" s="92"/>
      <c r="V56" s="92"/>
      <c r="W56" s="92"/>
      <c r="X56" s="92"/>
      <c r="Y56" s="93"/>
      <c r="Z56" s="94"/>
      <c r="AA56" s="94"/>
    </row>
    <row r="57" spans="1:27" ht="30" customHeight="1" x14ac:dyDescent="0.25">
      <c r="A57" s="89">
        <v>29</v>
      </c>
      <c r="B57" s="14" t="s">
        <v>2299</v>
      </c>
      <c r="C57" s="20" t="s">
        <v>62</v>
      </c>
      <c r="D57" s="98">
        <v>0.9855820832982457</v>
      </c>
      <c r="E57" s="424"/>
      <c r="F57" s="102">
        <v>0.29166666666666669</v>
      </c>
      <c r="G57" s="156">
        <v>18</v>
      </c>
      <c r="H57" s="102">
        <v>0.66666666666666663</v>
      </c>
      <c r="I57" s="156">
        <f t="shared" si="1"/>
        <v>18</v>
      </c>
      <c r="J57" s="102"/>
      <c r="K57" s="172" t="s">
        <v>1872</v>
      </c>
      <c r="L57" s="102"/>
      <c r="M57" s="14" t="s">
        <v>2113</v>
      </c>
      <c r="N57" s="126">
        <f t="shared" si="2"/>
        <v>540</v>
      </c>
      <c r="O57" s="89">
        <v>1159</v>
      </c>
      <c r="P57" s="156">
        <f t="shared" si="3"/>
        <v>625860</v>
      </c>
      <c r="Q57" s="89">
        <v>2</v>
      </c>
      <c r="S57" s="91">
        <f t="shared" si="6"/>
        <v>1159</v>
      </c>
      <c r="T57" s="91">
        <f t="shared" si="6"/>
        <v>625860</v>
      </c>
      <c r="U57" s="92"/>
      <c r="V57" s="92"/>
      <c r="W57" s="92"/>
      <c r="X57" s="92"/>
      <c r="Y57" s="93"/>
      <c r="Z57" s="94"/>
      <c r="AA57" s="94"/>
    </row>
    <row r="58" spans="1:27" ht="30" customHeight="1" x14ac:dyDescent="0.25">
      <c r="A58" s="89">
        <v>30</v>
      </c>
      <c r="B58" s="14" t="s">
        <v>2300</v>
      </c>
      <c r="C58" s="20" t="s">
        <v>59</v>
      </c>
      <c r="D58" s="98">
        <v>5.6173231528842109</v>
      </c>
      <c r="E58" s="424"/>
      <c r="F58" s="102">
        <v>0.29166666666666669</v>
      </c>
      <c r="G58" s="156">
        <v>18</v>
      </c>
      <c r="H58" s="102">
        <v>0.66666666666666663</v>
      </c>
      <c r="I58" s="156">
        <f t="shared" si="1"/>
        <v>18</v>
      </c>
      <c r="J58" s="102"/>
      <c r="K58" s="172" t="s">
        <v>1872</v>
      </c>
      <c r="L58" s="102"/>
      <c r="M58" s="14" t="s">
        <v>2121</v>
      </c>
      <c r="N58" s="126">
        <f t="shared" si="2"/>
        <v>540</v>
      </c>
      <c r="O58" s="89">
        <v>7685</v>
      </c>
      <c r="P58" s="156">
        <f t="shared" si="3"/>
        <v>4149900</v>
      </c>
      <c r="Q58" s="89">
        <v>2</v>
      </c>
      <c r="S58" s="91">
        <f t="shared" si="6"/>
        <v>7685</v>
      </c>
      <c r="T58" s="91">
        <f t="shared" si="6"/>
        <v>4149900</v>
      </c>
      <c r="U58" s="92"/>
      <c r="V58" s="92"/>
      <c r="W58" s="92"/>
      <c r="X58" s="92"/>
      <c r="Y58" s="93"/>
      <c r="Z58" s="94"/>
      <c r="AA58" s="94"/>
    </row>
    <row r="59" spans="1:27" ht="30" customHeight="1" x14ac:dyDescent="0.25">
      <c r="A59" s="89">
        <v>31</v>
      </c>
      <c r="B59" s="14" t="s">
        <v>2301</v>
      </c>
      <c r="C59" s="20" t="s">
        <v>59</v>
      </c>
      <c r="D59" s="98">
        <v>0.54128601503157903</v>
      </c>
      <c r="E59" s="424"/>
      <c r="F59" s="102">
        <v>0.29166666666666669</v>
      </c>
      <c r="G59" s="156">
        <v>18</v>
      </c>
      <c r="H59" s="102">
        <v>0.66666666666666663</v>
      </c>
      <c r="I59" s="156">
        <f t="shared" si="1"/>
        <v>18</v>
      </c>
      <c r="J59" s="102"/>
      <c r="K59" s="172" t="s">
        <v>1872</v>
      </c>
      <c r="L59" s="102"/>
      <c r="M59" s="14" t="s">
        <v>2122</v>
      </c>
      <c r="N59" s="126">
        <f t="shared" si="2"/>
        <v>540</v>
      </c>
      <c r="O59" s="89">
        <v>894</v>
      </c>
      <c r="P59" s="156">
        <f t="shared" si="3"/>
        <v>482760</v>
      </c>
      <c r="Q59" s="89">
        <v>2</v>
      </c>
      <c r="S59" s="91">
        <f t="shared" si="6"/>
        <v>894</v>
      </c>
      <c r="T59" s="91">
        <f t="shared" si="6"/>
        <v>482760</v>
      </c>
      <c r="U59" s="92"/>
      <c r="V59" s="92"/>
      <c r="W59" s="92"/>
      <c r="X59" s="92"/>
      <c r="Y59" s="93"/>
      <c r="Z59" s="94"/>
      <c r="AA59" s="94"/>
    </row>
    <row r="60" spans="1:27" ht="30" customHeight="1" x14ac:dyDescent="0.25">
      <c r="A60" s="89">
        <v>32</v>
      </c>
      <c r="B60" s="14" t="s">
        <v>2189</v>
      </c>
      <c r="C60" s="20" t="s">
        <v>1909</v>
      </c>
      <c r="D60" s="98">
        <v>7.245259437333333</v>
      </c>
      <c r="E60" s="424"/>
      <c r="F60" s="102">
        <v>0.3125</v>
      </c>
      <c r="G60" s="156">
        <v>18</v>
      </c>
      <c r="H60" s="102">
        <v>0.66666666666666663</v>
      </c>
      <c r="I60" s="156">
        <f t="shared" si="1"/>
        <v>18</v>
      </c>
      <c r="J60" s="102"/>
      <c r="K60" s="172" t="s">
        <v>1872</v>
      </c>
      <c r="L60" s="102"/>
      <c r="M60" s="425" t="s">
        <v>2190</v>
      </c>
      <c r="N60" s="126">
        <f t="shared" si="2"/>
        <v>510</v>
      </c>
      <c r="O60" s="89">
        <v>3851</v>
      </c>
      <c r="P60" s="156">
        <f t="shared" si="3"/>
        <v>1964010</v>
      </c>
      <c r="Q60" s="89">
        <v>2</v>
      </c>
      <c r="R60" s="507"/>
      <c r="S60" s="91">
        <f t="shared" si="6"/>
        <v>3851</v>
      </c>
      <c r="T60" s="91">
        <f t="shared" si="6"/>
        <v>1964010</v>
      </c>
      <c r="U60" s="92"/>
      <c r="V60" s="92"/>
      <c r="W60" s="92"/>
      <c r="X60" s="92"/>
      <c r="Y60" s="93"/>
      <c r="Z60" s="94"/>
      <c r="AA60" s="94"/>
    </row>
    <row r="61" spans="1:27" ht="30" customHeight="1" x14ac:dyDescent="0.25">
      <c r="A61" s="89">
        <v>33</v>
      </c>
      <c r="B61" s="14" t="s">
        <v>2302</v>
      </c>
      <c r="C61" s="20" t="s">
        <v>60</v>
      </c>
      <c r="D61" s="98">
        <v>3.4624697188</v>
      </c>
      <c r="E61" s="424"/>
      <c r="F61" s="102">
        <v>0.3125</v>
      </c>
      <c r="G61" s="156">
        <v>18</v>
      </c>
      <c r="H61" s="102">
        <v>0.5</v>
      </c>
      <c r="I61" s="156">
        <f t="shared" si="1"/>
        <v>18</v>
      </c>
      <c r="J61" s="102"/>
      <c r="K61" s="172" t="s">
        <v>1872</v>
      </c>
      <c r="L61" s="102"/>
      <c r="M61" s="14" t="s">
        <v>1979</v>
      </c>
      <c r="N61" s="126">
        <f t="shared" si="2"/>
        <v>270</v>
      </c>
      <c r="O61" s="89">
        <v>1057</v>
      </c>
      <c r="P61" s="156">
        <f t="shared" si="3"/>
        <v>285390</v>
      </c>
      <c r="Q61" s="89">
        <v>2</v>
      </c>
      <c r="S61" s="91">
        <f t="shared" si="6"/>
        <v>1057</v>
      </c>
      <c r="T61" s="91">
        <f t="shared" si="6"/>
        <v>285390</v>
      </c>
      <c r="U61" s="92"/>
      <c r="V61" s="92"/>
      <c r="W61" s="92"/>
      <c r="X61" s="92"/>
      <c r="Y61" s="93"/>
      <c r="Z61" s="94"/>
      <c r="AA61" s="94"/>
    </row>
    <row r="62" spans="1:27" ht="30" customHeight="1" x14ac:dyDescent="0.25">
      <c r="A62" s="89">
        <v>34</v>
      </c>
      <c r="B62" s="14" t="s">
        <v>2303</v>
      </c>
      <c r="C62" s="20" t="s">
        <v>60</v>
      </c>
      <c r="D62" s="98">
        <v>1.4431201778666665</v>
      </c>
      <c r="E62" s="424"/>
      <c r="F62" s="102">
        <v>0.3125</v>
      </c>
      <c r="G62" s="156">
        <v>18</v>
      </c>
      <c r="H62" s="102">
        <v>0.5</v>
      </c>
      <c r="I62" s="156">
        <f t="shared" si="1"/>
        <v>18</v>
      </c>
      <c r="J62" s="102"/>
      <c r="K62" s="172" t="s">
        <v>1872</v>
      </c>
      <c r="L62" s="102"/>
      <c r="M62" s="14" t="s">
        <v>1871</v>
      </c>
      <c r="N62" s="126">
        <f t="shared" si="2"/>
        <v>270</v>
      </c>
      <c r="O62" s="89">
        <v>2888</v>
      </c>
      <c r="P62" s="156">
        <f t="shared" si="3"/>
        <v>779760</v>
      </c>
      <c r="Q62" s="89">
        <v>2</v>
      </c>
      <c r="S62" s="91">
        <f t="shared" si="6"/>
        <v>2888</v>
      </c>
      <c r="T62" s="91">
        <f t="shared" si="6"/>
        <v>779760</v>
      </c>
      <c r="U62" s="92"/>
      <c r="V62" s="92"/>
      <c r="W62" s="92"/>
      <c r="X62" s="92"/>
      <c r="Y62" s="93"/>
      <c r="Z62" s="94"/>
      <c r="AA62" s="94"/>
    </row>
    <row r="63" spans="1:27" ht="36" customHeight="1" x14ac:dyDescent="0.25">
      <c r="A63" s="89">
        <v>35</v>
      </c>
      <c r="B63" s="425" t="s">
        <v>2191</v>
      </c>
      <c r="C63" s="20" t="s">
        <v>60</v>
      </c>
      <c r="D63" s="98">
        <v>5</v>
      </c>
      <c r="E63" s="424"/>
      <c r="F63" s="102">
        <v>0.3125</v>
      </c>
      <c r="G63" s="156">
        <v>18</v>
      </c>
      <c r="H63" s="102">
        <v>0.66666666666666663</v>
      </c>
      <c r="I63" s="156">
        <f t="shared" si="1"/>
        <v>18</v>
      </c>
      <c r="J63" s="102"/>
      <c r="K63" s="172" t="s">
        <v>1872</v>
      </c>
      <c r="L63" s="102"/>
      <c r="M63" s="425" t="s">
        <v>2191</v>
      </c>
      <c r="N63" s="126">
        <f t="shared" si="2"/>
        <v>510</v>
      </c>
      <c r="O63" s="89">
        <v>1</v>
      </c>
      <c r="P63" s="156">
        <f t="shared" si="3"/>
        <v>510</v>
      </c>
      <c r="Q63" s="89">
        <v>2</v>
      </c>
      <c r="S63" s="91">
        <f t="shared" si="6"/>
        <v>1</v>
      </c>
      <c r="T63" s="91">
        <f t="shared" si="6"/>
        <v>510</v>
      </c>
      <c r="U63" s="92"/>
      <c r="V63" s="92"/>
      <c r="W63" s="92"/>
      <c r="X63" s="92"/>
      <c r="Y63" s="93"/>
      <c r="Z63" s="94"/>
      <c r="AA63" s="94"/>
    </row>
    <row r="64" spans="1:27" ht="70.5" customHeight="1" x14ac:dyDescent="0.25">
      <c r="A64" s="89">
        <v>36</v>
      </c>
      <c r="B64" s="14" t="s">
        <v>2192</v>
      </c>
      <c r="C64" s="20" t="s">
        <v>59</v>
      </c>
      <c r="D64" s="98">
        <v>3.9</v>
      </c>
      <c r="E64" s="424"/>
      <c r="F64" s="102">
        <v>0.29166666666666669</v>
      </c>
      <c r="G64" s="156">
        <v>18</v>
      </c>
      <c r="H64" s="102">
        <v>0.99930555555555556</v>
      </c>
      <c r="I64" s="156">
        <f t="shared" si="1"/>
        <v>18</v>
      </c>
      <c r="J64" s="451"/>
      <c r="K64" s="172" t="s">
        <v>1872</v>
      </c>
      <c r="L64" s="453"/>
      <c r="M64" s="14" t="s">
        <v>2193</v>
      </c>
      <c r="N64" s="455">
        <f t="shared" si="2"/>
        <v>1019</v>
      </c>
      <c r="O64" s="193">
        <v>0</v>
      </c>
      <c r="P64" s="454">
        <f t="shared" si="3"/>
        <v>0</v>
      </c>
      <c r="Q64" s="89">
        <v>2</v>
      </c>
      <c r="S64" s="91">
        <f t="shared" si="6"/>
        <v>0</v>
      </c>
      <c r="T64" s="91">
        <f t="shared" si="6"/>
        <v>0</v>
      </c>
      <c r="U64" s="92"/>
      <c r="V64" s="92"/>
      <c r="W64" s="92"/>
      <c r="X64" s="92"/>
      <c r="Y64" s="93"/>
      <c r="Z64" s="94"/>
      <c r="AA64" s="94"/>
    </row>
    <row r="65" spans="1:27" s="94" customFormat="1" ht="30.75" customHeight="1" x14ac:dyDescent="0.2">
      <c r="A65" s="255"/>
      <c r="B65" s="506" t="s">
        <v>1865</v>
      </c>
      <c r="C65" s="446"/>
      <c r="D65" s="447">
        <f>SUM(D29:D64)</f>
        <v>133.84824110604708</v>
      </c>
      <c r="E65" s="448"/>
      <c r="F65" s="169"/>
      <c r="G65" s="258"/>
      <c r="H65" s="169"/>
      <c r="I65" s="258"/>
      <c r="J65" s="169"/>
      <c r="K65" s="449"/>
      <c r="L65" s="169"/>
      <c r="M65" s="449"/>
      <c r="N65" s="450"/>
      <c r="O65" s="255"/>
      <c r="P65" s="258"/>
      <c r="Q65" s="255"/>
      <c r="R65" s="90"/>
      <c r="S65" s="91">
        <f t="shared" si="6"/>
        <v>0</v>
      </c>
      <c r="T65" s="91">
        <f t="shared" si="6"/>
        <v>0</v>
      </c>
      <c r="U65" s="91"/>
      <c r="V65" s="91"/>
      <c r="W65" s="91"/>
      <c r="X65" s="91"/>
      <c r="Y65" s="263"/>
    </row>
    <row r="66" spans="1:27" ht="27.75" customHeight="1" x14ac:dyDescent="0.25">
      <c r="A66" s="701" t="s">
        <v>2223</v>
      </c>
      <c r="B66" s="702"/>
      <c r="C66" s="702"/>
      <c r="D66" s="702"/>
      <c r="E66" s="702"/>
      <c r="F66" s="702"/>
      <c r="G66" s="702"/>
      <c r="H66" s="702"/>
      <c r="I66" s="702"/>
      <c r="J66" s="702"/>
      <c r="K66" s="702"/>
      <c r="L66" s="702"/>
      <c r="M66" s="702"/>
      <c r="N66" s="702"/>
      <c r="O66" s="702"/>
      <c r="P66" s="702"/>
      <c r="Q66" s="703"/>
      <c r="S66" s="91">
        <f t="shared" si="6"/>
        <v>0</v>
      </c>
      <c r="T66" s="91">
        <f t="shared" si="6"/>
        <v>0</v>
      </c>
      <c r="U66" s="91"/>
      <c r="V66" s="92"/>
      <c r="W66" s="92"/>
      <c r="X66" s="92"/>
      <c r="Y66" s="93"/>
      <c r="Z66" s="94"/>
      <c r="AA66" s="94"/>
    </row>
    <row r="67" spans="1:27" ht="30" customHeight="1" x14ac:dyDescent="0.25">
      <c r="A67" s="89">
        <v>1</v>
      </c>
      <c r="B67" s="14" t="s">
        <v>2304</v>
      </c>
      <c r="C67" s="20" t="s">
        <v>60</v>
      </c>
      <c r="D67" s="98">
        <v>1.3583607375058826</v>
      </c>
      <c r="E67" s="424"/>
      <c r="F67" s="102">
        <v>0.66666666666666663</v>
      </c>
      <c r="G67" s="156">
        <v>18</v>
      </c>
      <c r="H67" s="102">
        <v>0.99930555555555556</v>
      </c>
      <c r="I67" s="156">
        <f t="shared" ref="I67" si="7">+G67</f>
        <v>18</v>
      </c>
      <c r="J67" s="102"/>
      <c r="K67" s="172" t="s">
        <v>1872</v>
      </c>
      <c r="L67" s="102"/>
      <c r="M67" s="14" t="s">
        <v>2070</v>
      </c>
      <c r="N67" s="126">
        <f t="shared" ref="N67" si="8">VALUE(DAY(I67)*24*60+VALUE(HOUR(H67)*60+MINUTE(H67)))-SUM(VALUE(DAY(G67)*24*60+VALUE(HOUR(F67)*60+MINUTE(F67))))</f>
        <v>479</v>
      </c>
      <c r="O67" s="89">
        <v>430</v>
      </c>
      <c r="P67" s="156">
        <f t="shared" ref="P67" si="9">O67*N67</f>
        <v>205970</v>
      </c>
      <c r="Q67" s="89">
        <v>2</v>
      </c>
      <c r="S67" s="91">
        <f t="shared" si="6"/>
        <v>430</v>
      </c>
      <c r="T67" s="91">
        <f t="shared" si="6"/>
        <v>205970</v>
      </c>
      <c r="U67" s="92"/>
      <c r="V67" s="92"/>
      <c r="W67" s="92"/>
      <c r="X67" s="92"/>
      <c r="Y67" s="93"/>
      <c r="Z67" s="94"/>
      <c r="AA67" s="94"/>
    </row>
    <row r="68" spans="1:27" ht="30" customHeight="1" x14ac:dyDescent="0.25">
      <c r="A68" s="89">
        <v>2</v>
      </c>
      <c r="B68" s="14" t="s">
        <v>2305</v>
      </c>
      <c r="C68" s="20" t="s">
        <v>57</v>
      </c>
      <c r="D68" s="98">
        <v>5.4168151730196072</v>
      </c>
      <c r="E68" s="424"/>
      <c r="F68" s="102">
        <v>0.66666666666666663</v>
      </c>
      <c r="G68" s="156">
        <v>18</v>
      </c>
      <c r="H68" s="102">
        <v>0.99930555555555556</v>
      </c>
      <c r="I68" s="156">
        <f t="shared" si="1"/>
        <v>18</v>
      </c>
      <c r="J68" s="102"/>
      <c r="K68" s="172" t="s">
        <v>1872</v>
      </c>
      <c r="L68" s="102"/>
      <c r="M68" s="14" t="s">
        <v>2071</v>
      </c>
      <c r="N68" s="126">
        <f t="shared" si="2"/>
        <v>479</v>
      </c>
      <c r="O68" s="89">
        <v>2917</v>
      </c>
      <c r="P68" s="156">
        <f t="shared" si="3"/>
        <v>1397243</v>
      </c>
      <c r="Q68" s="89">
        <v>2</v>
      </c>
      <c r="S68" s="91">
        <f t="shared" si="6"/>
        <v>2917</v>
      </c>
      <c r="T68" s="91">
        <f t="shared" si="6"/>
        <v>1397243</v>
      </c>
      <c r="U68" s="92"/>
      <c r="V68" s="92"/>
      <c r="W68" s="92"/>
      <c r="X68" s="92"/>
      <c r="Y68" s="93"/>
      <c r="Z68" s="94"/>
      <c r="AA68" s="94"/>
    </row>
    <row r="69" spans="1:27" ht="30" customHeight="1" x14ac:dyDescent="0.25">
      <c r="A69" s="89">
        <v>3</v>
      </c>
      <c r="B69" s="14" t="s">
        <v>2306</v>
      </c>
      <c r="C69" s="20" t="s">
        <v>2073</v>
      </c>
      <c r="D69" s="98">
        <v>4.134507632</v>
      </c>
      <c r="E69" s="424"/>
      <c r="F69" s="102">
        <v>0.66666666666666663</v>
      </c>
      <c r="G69" s="156">
        <v>18</v>
      </c>
      <c r="H69" s="102">
        <v>0.99930555555555556</v>
      </c>
      <c r="I69" s="156">
        <f t="shared" si="1"/>
        <v>18</v>
      </c>
      <c r="J69" s="102"/>
      <c r="K69" s="172" t="s">
        <v>1872</v>
      </c>
      <c r="L69" s="102"/>
      <c r="M69" s="14" t="s">
        <v>2072</v>
      </c>
      <c r="N69" s="126">
        <f t="shared" si="2"/>
        <v>479</v>
      </c>
      <c r="O69" s="89">
        <v>2887</v>
      </c>
      <c r="P69" s="156">
        <f t="shared" si="3"/>
        <v>1382873</v>
      </c>
      <c r="Q69" s="89">
        <v>2</v>
      </c>
      <c r="S69" s="91">
        <f t="shared" ref="S69:T91" si="10">O69</f>
        <v>2887</v>
      </c>
      <c r="T69" s="91">
        <f t="shared" si="10"/>
        <v>1382873</v>
      </c>
      <c r="U69" s="92"/>
      <c r="V69" s="92"/>
      <c r="W69" s="92"/>
      <c r="X69" s="92"/>
      <c r="Y69" s="93"/>
      <c r="Z69" s="94"/>
      <c r="AA69" s="94"/>
    </row>
    <row r="70" spans="1:27" ht="30" customHeight="1" x14ac:dyDescent="0.25">
      <c r="A70" s="89">
        <v>4</v>
      </c>
      <c r="B70" s="14" t="s">
        <v>2308</v>
      </c>
      <c r="C70" s="20" t="s">
        <v>61</v>
      </c>
      <c r="D70" s="98">
        <v>9.9210790115294145</v>
      </c>
      <c r="E70" s="424"/>
      <c r="F70" s="102">
        <v>0.66666666666666663</v>
      </c>
      <c r="G70" s="156">
        <v>18</v>
      </c>
      <c r="H70" s="102">
        <v>0.99930555555555556</v>
      </c>
      <c r="I70" s="156">
        <f t="shared" si="1"/>
        <v>18</v>
      </c>
      <c r="J70" s="102"/>
      <c r="K70" s="172" t="s">
        <v>1872</v>
      </c>
      <c r="L70" s="102"/>
      <c r="M70" s="14" t="s">
        <v>2064</v>
      </c>
      <c r="N70" s="126">
        <f t="shared" si="2"/>
        <v>479</v>
      </c>
      <c r="O70" s="89">
        <v>4725</v>
      </c>
      <c r="P70" s="156">
        <f t="shared" si="3"/>
        <v>2263275</v>
      </c>
      <c r="Q70" s="89">
        <v>2</v>
      </c>
      <c r="S70" s="91">
        <f t="shared" si="10"/>
        <v>4725</v>
      </c>
      <c r="T70" s="91">
        <f t="shared" si="10"/>
        <v>2263275</v>
      </c>
      <c r="U70" s="92"/>
      <c r="V70" s="92"/>
      <c r="W70" s="92"/>
      <c r="X70" s="92"/>
      <c r="Y70" s="93"/>
      <c r="Z70" s="94"/>
      <c r="AA70" s="94"/>
    </row>
    <row r="71" spans="1:27" ht="48.75" customHeight="1" x14ac:dyDescent="0.25">
      <c r="A71" s="89">
        <v>5</v>
      </c>
      <c r="B71" s="425" t="s">
        <v>2194</v>
      </c>
      <c r="C71" s="474" t="s">
        <v>61</v>
      </c>
      <c r="D71" s="98">
        <v>8</v>
      </c>
      <c r="E71" s="424"/>
      <c r="F71" s="102">
        <v>0.66666666666666663</v>
      </c>
      <c r="G71" s="156">
        <v>18</v>
      </c>
      <c r="H71" s="102">
        <v>0.29166666666666669</v>
      </c>
      <c r="I71" s="156">
        <v>19</v>
      </c>
      <c r="J71" s="102"/>
      <c r="K71" s="172" t="s">
        <v>1872</v>
      </c>
      <c r="L71" s="102"/>
      <c r="M71" s="425" t="s">
        <v>2194</v>
      </c>
      <c r="N71" s="126">
        <f t="shared" si="2"/>
        <v>900</v>
      </c>
      <c r="O71" s="89">
        <v>1</v>
      </c>
      <c r="P71" s="156">
        <f t="shared" si="3"/>
        <v>900</v>
      </c>
      <c r="Q71" s="89">
        <v>2</v>
      </c>
      <c r="S71" s="91">
        <f t="shared" si="10"/>
        <v>1</v>
      </c>
      <c r="T71" s="91">
        <f t="shared" si="10"/>
        <v>900</v>
      </c>
      <c r="U71" s="92"/>
      <c r="V71" s="92"/>
      <c r="W71" s="92"/>
      <c r="X71" s="92"/>
      <c r="Y71" s="93"/>
      <c r="Z71" s="94"/>
      <c r="AA71" s="94"/>
    </row>
    <row r="72" spans="1:27" ht="30" customHeight="1" x14ac:dyDescent="0.25">
      <c r="A72" s="89">
        <v>6</v>
      </c>
      <c r="B72" s="14" t="s">
        <v>2309</v>
      </c>
      <c r="C72" s="20" t="s">
        <v>1926</v>
      </c>
      <c r="D72" s="98">
        <v>3.5396196135686284</v>
      </c>
      <c r="E72" s="424"/>
      <c r="F72" s="102">
        <v>0.66666666666666663</v>
      </c>
      <c r="G72" s="156">
        <v>18</v>
      </c>
      <c r="H72" s="102">
        <v>0.99930555555555556</v>
      </c>
      <c r="I72" s="156">
        <f t="shared" ref="I72" si="11">+G72</f>
        <v>18</v>
      </c>
      <c r="J72" s="102"/>
      <c r="K72" s="172" t="s">
        <v>1872</v>
      </c>
      <c r="L72" s="102"/>
      <c r="M72" s="14" t="s">
        <v>2075</v>
      </c>
      <c r="N72" s="126">
        <f t="shared" si="2"/>
        <v>479</v>
      </c>
      <c r="O72" s="89">
        <v>4061</v>
      </c>
      <c r="P72" s="156">
        <f t="shared" si="3"/>
        <v>1945219</v>
      </c>
      <c r="Q72" s="89">
        <v>2</v>
      </c>
      <c r="S72" s="91">
        <f t="shared" si="10"/>
        <v>4061</v>
      </c>
      <c r="T72" s="91">
        <f t="shared" si="10"/>
        <v>1945219</v>
      </c>
      <c r="U72" s="92"/>
      <c r="V72" s="92"/>
      <c r="W72" s="92"/>
      <c r="X72" s="92"/>
      <c r="Y72" s="93"/>
      <c r="Z72" s="94"/>
      <c r="AA72" s="94"/>
    </row>
    <row r="73" spans="1:27" ht="30" customHeight="1" x14ac:dyDescent="0.25">
      <c r="A73" s="89">
        <v>7</v>
      </c>
      <c r="B73" s="425" t="s">
        <v>2195</v>
      </c>
      <c r="C73" s="474" t="s">
        <v>63</v>
      </c>
      <c r="D73" s="98">
        <v>3.5666666666666669</v>
      </c>
      <c r="E73" s="424"/>
      <c r="F73" s="102">
        <v>0.66666666666666663</v>
      </c>
      <c r="G73" s="156">
        <v>18</v>
      </c>
      <c r="H73" s="102">
        <v>0.29166666666666669</v>
      </c>
      <c r="I73" s="156">
        <v>19</v>
      </c>
      <c r="J73" s="102"/>
      <c r="K73" s="172" t="s">
        <v>1872</v>
      </c>
      <c r="L73" s="102"/>
      <c r="M73" s="425" t="s">
        <v>2195</v>
      </c>
      <c r="N73" s="126">
        <f t="shared" si="2"/>
        <v>900</v>
      </c>
      <c r="O73" s="89">
        <v>652</v>
      </c>
      <c r="P73" s="156">
        <f t="shared" si="3"/>
        <v>586800</v>
      </c>
      <c r="Q73" s="89">
        <v>2</v>
      </c>
      <c r="S73" s="91">
        <f t="shared" si="10"/>
        <v>652</v>
      </c>
      <c r="T73" s="91">
        <f t="shared" si="10"/>
        <v>586800</v>
      </c>
      <c r="U73" s="92"/>
      <c r="V73" s="92"/>
      <c r="W73" s="92"/>
      <c r="X73" s="92"/>
      <c r="Y73" s="93"/>
      <c r="Z73" s="94"/>
      <c r="AA73" s="94"/>
    </row>
    <row r="74" spans="1:27" ht="30" customHeight="1" x14ac:dyDescent="0.25">
      <c r="A74" s="89">
        <v>8</v>
      </c>
      <c r="B74" s="425" t="s">
        <v>2196</v>
      </c>
      <c r="C74" s="474" t="s">
        <v>59</v>
      </c>
      <c r="D74" s="98">
        <v>3</v>
      </c>
      <c r="E74" s="424"/>
      <c r="F74" s="102">
        <v>0.66666666666666663</v>
      </c>
      <c r="G74" s="156">
        <v>18</v>
      </c>
      <c r="H74" s="102">
        <v>0.29166666666666669</v>
      </c>
      <c r="I74" s="156">
        <v>19</v>
      </c>
      <c r="J74" s="102"/>
      <c r="K74" s="172" t="s">
        <v>1872</v>
      </c>
      <c r="L74" s="102"/>
      <c r="M74" s="425" t="s">
        <v>2196</v>
      </c>
      <c r="N74" s="126">
        <f t="shared" si="2"/>
        <v>900</v>
      </c>
      <c r="O74" s="89">
        <v>9</v>
      </c>
      <c r="P74" s="156">
        <f t="shared" si="3"/>
        <v>8100</v>
      </c>
      <c r="Q74" s="89">
        <v>2</v>
      </c>
      <c r="S74" s="91">
        <f t="shared" si="10"/>
        <v>9</v>
      </c>
      <c r="T74" s="91">
        <f t="shared" si="10"/>
        <v>8100</v>
      </c>
      <c r="U74" s="92"/>
      <c r="V74" s="92"/>
      <c r="W74" s="92"/>
      <c r="X74" s="92"/>
      <c r="Y74" s="93"/>
      <c r="Z74" s="94"/>
      <c r="AA74" s="94"/>
    </row>
    <row r="75" spans="1:27" ht="30" customHeight="1" x14ac:dyDescent="0.25">
      <c r="A75" s="89">
        <v>9</v>
      </c>
      <c r="B75" s="14" t="s">
        <v>2314</v>
      </c>
      <c r="C75" s="20" t="s">
        <v>62</v>
      </c>
      <c r="D75" s="98">
        <v>4.2738337291764701</v>
      </c>
      <c r="E75" s="424"/>
      <c r="F75" s="102">
        <v>0.66666666666666663</v>
      </c>
      <c r="G75" s="156">
        <v>18</v>
      </c>
      <c r="H75" s="102">
        <v>0.99930555555555556</v>
      </c>
      <c r="I75" s="156">
        <f t="shared" ref="I75" si="12">+G75</f>
        <v>18</v>
      </c>
      <c r="J75" s="102"/>
      <c r="K75" s="172" t="s">
        <v>1872</v>
      </c>
      <c r="L75" s="102"/>
      <c r="M75" s="14" t="s">
        <v>2076</v>
      </c>
      <c r="N75" s="126">
        <f t="shared" si="2"/>
        <v>479</v>
      </c>
      <c r="O75" s="89">
        <v>3390</v>
      </c>
      <c r="P75" s="156">
        <f t="shared" si="3"/>
        <v>1623810</v>
      </c>
      <c r="Q75" s="89">
        <v>2</v>
      </c>
      <c r="S75" s="91">
        <f t="shared" si="10"/>
        <v>3390</v>
      </c>
      <c r="T75" s="91">
        <f t="shared" si="10"/>
        <v>1623810</v>
      </c>
      <c r="U75" s="92"/>
      <c r="V75" s="92"/>
      <c r="W75" s="92"/>
      <c r="X75" s="92"/>
      <c r="Y75" s="93"/>
      <c r="Z75" s="94"/>
      <c r="AA75" s="94"/>
    </row>
    <row r="76" spans="1:27" ht="120" x14ac:dyDescent="0.25">
      <c r="A76" s="89">
        <v>10</v>
      </c>
      <c r="B76" s="14" t="s">
        <v>2197</v>
      </c>
      <c r="C76" s="20" t="s">
        <v>60</v>
      </c>
      <c r="D76" s="98">
        <v>7.1507494764666646</v>
      </c>
      <c r="E76" s="424"/>
      <c r="F76" s="102"/>
      <c r="G76" s="156"/>
      <c r="H76" s="102"/>
      <c r="I76" s="156"/>
      <c r="J76" s="102"/>
      <c r="K76" s="172" t="s">
        <v>1872</v>
      </c>
      <c r="L76" s="102"/>
      <c r="M76" s="425" t="s">
        <v>2199</v>
      </c>
      <c r="N76" s="126">
        <f t="shared" si="2"/>
        <v>0</v>
      </c>
      <c r="O76" s="89">
        <v>0</v>
      </c>
      <c r="P76" s="156">
        <f t="shared" si="3"/>
        <v>0</v>
      </c>
      <c r="Q76" s="89">
        <v>2</v>
      </c>
      <c r="S76" s="91">
        <f t="shared" si="10"/>
        <v>0</v>
      </c>
      <c r="T76" s="91">
        <f t="shared" si="10"/>
        <v>0</v>
      </c>
      <c r="U76" s="92"/>
      <c r="V76" s="92"/>
      <c r="W76" s="92"/>
      <c r="X76" s="92"/>
      <c r="Y76" s="93"/>
      <c r="Z76" s="94"/>
      <c r="AA76" s="94"/>
    </row>
    <row r="77" spans="1:27" ht="56.25" customHeight="1" x14ac:dyDescent="0.25">
      <c r="A77" s="89">
        <v>11</v>
      </c>
      <c r="B77" s="14" t="s">
        <v>2198</v>
      </c>
      <c r="C77" s="20" t="s">
        <v>60</v>
      </c>
      <c r="D77" s="98">
        <v>1.1987902851500001</v>
      </c>
      <c r="E77" s="424"/>
      <c r="F77" s="102"/>
      <c r="G77" s="156"/>
      <c r="H77" s="102"/>
      <c r="I77" s="156"/>
      <c r="J77" s="102"/>
      <c r="K77" s="172" t="s">
        <v>1872</v>
      </c>
      <c r="L77" s="102"/>
      <c r="M77" s="425" t="s">
        <v>2200</v>
      </c>
      <c r="N77" s="126">
        <f t="shared" si="2"/>
        <v>0</v>
      </c>
      <c r="O77" s="89">
        <v>0</v>
      </c>
      <c r="P77" s="156">
        <f t="shared" si="3"/>
        <v>0</v>
      </c>
      <c r="Q77" s="89">
        <v>2</v>
      </c>
      <c r="S77" s="91">
        <f t="shared" si="10"/>
        <v>0</v>
      </c>
      <c r="T77" s="91">
        <f t="shared" si="10"/>
        <v>0</v>
      </c>
      <c r="U77" s="92"/>
      <c r="V77" s="92"/>
      <c r="W77" s="92"/>
      <c r="X77" s="92"/>
      <c r="Y77" s="93"/>
      <c r="Z77" s="94"/>
      <c r="AA77" s="94"/>
    </row>
    <row r="78" spans="1:27" ht="30" customHeight="1" x14ac:dyDescent="0.25">
      <c r="A78" s="89">
        <v>12</v>
      </c>
      <c r="B78" s="14" t="s">
        <v>2315</v>
      </c>
      <c r="C78" s="20" t="s">
        <v>60</v>
      </c>
      <c r="D78" s="98">
        <v>10.945299929058066</v>
      </c>
      <c r="E78" s="424"/>
      <c r="F78" s="102">
        <v>0.66666666666666663</v>
      </c>
      <c r="G78" s="156">
        <v>18</v>
      </c>
      <c r="H78" s="102">
        <v>0.29166666666666669</v>
      </c>
      <c r="I78" s="156">
        <v>19</v>
      </c>
      <c r="J78" s="102"/>
      <c r="K78" s="172" t="s">
        <v>1872</v>
      </c>
      <c r="L78" s="102"/>
      <c r="M78" s="14" t="s">
        <v>2049</v>
      </c>
      <c r="N78" s="126">
        <f t="shared" si="2"/>
        <v>900</v>
      </c>
      <c r="O78" s="89">
        <v>18</v>
      </c>
      <c r="P78" s="156">
        <f t="shared" si="3"/>
        <v>16200</v>
      </c>
      <c r="Q78" s="89">
        <v>2</v>
      </c>
      <c r="S78" s="91">
        <f t="shared" si="10"/>
        <v>18</v>
      </c>
      <c r="T78" s="91">
        <f t="shared" si="10"/>
        <v>16200</v>
      </c>
      <c r="U78" s="92"/>
      <c r="V78" s="92"/>
      <c r="W78" s="92"/>
      <c r="X78" s="92"/>
      <c r="Y78" s="93"/>
      <c r="Z78" s="94"/>
      <c r="AA78" s="94"/>
    </row>
    <row r="79" spans="1:27" ht="30" customHeight="1" x14ac:dyDescent="0.25">
      <c r="A79" s="89">
        <v>13</v>
      </c>
      <c r="B79" s="462" t="s">
        <v>2316</v>
      </c>
      <c r="C79" s="20" t="s">
        <v>60</v>
      </c>
      <c r="D79" s="98">
        <v>0.54434260998709683</v>
      </c>
      <c r="E79" s="424"/>
      <c r="F79" s="102">
        <v>0.66666666666666663</v>
      </c>
      <c r="G79" s="156">
        <v>18</v>
      </c>
      <c r="H79" s="102">
        <v>0.29166666666666669</v>
      </c>
      <c r="I79" s="156">
        <v>19</v>
      </c>
      <c r="J79" s="102"/>
      <c r="K79" s="172" t="s">
        <v>1872</v>
      </c>
      <c r="L79" s="102"/>
      <c r="M79" s="459" t="s">
        <v>2051</v>
      </c>
      <c r="N79" s="126">
        <f t="shared" si="2"/>
        <v>900</v>
      </c>
      <c r="O79" s="89">
        <v>1</v>
      </c>
      <c r="P79" s="156">
        <f t="shared" si="3"/>
        <v>900</v>
      </c>
      <c r="Q79" s="89">
        <v>2</v>
      </c>
      <c r="S79" s="91">
        <f t="shared" si="10"/>
        <v>1</v>
      </c>
      <c r="T79" s="91">
        <f t="shared" si="10"/>
        <v>900</v>
      </c>
      <c r="U79" s="92"/>
      <c r="V79" s="92"/>
      <c r="W79" s="92"/>
      <c r="X79" s="92"/>
      <c r="Y79" s="93"/>
      <c r="Z79" s="94"/>
      <c r="AA79" s="94"/>
    </row>
    <row r="80" spans="1:27" ht="30" customHeight="1" x14ac:dyDescent="0.25">
      <c r="A80" s="89">
        <v>14</v>
      </c>
      <c r="B80" s="14" t="s">
        <v>2317</v>
      </c>
      <c r="C80" s="20" t="s">
        <v>60</v>
      </c>
      <c r="D80" s="98">
        <v>6.6622485555268804</v>
      </c>
      <c r="E80" s="424"/>
      <c r="F80" s="102">
        <v>0.66666666666666663</v>
      </c>
      <c r="G80" s="156">
        <v>18</v>
      </c>
      <c r="H80" s="102">
        <v>0.29166666666666669</v>
      </c>
      <c r="I80" s="156">
        <v>19</v>
      </c>
      <c r="J80" s="102"/>
      <c r="K80" s="172" t="s">
        <v>1872</v>
      </c>
      <c r="L80" s="102"/>
      <c r="M80" s="14" t="s">
        <v>2052</v>
      </c>
      <c r="N80" s="126">
        <f t="shared" si="2"/>
        <v>900</v>
      </c>
      <c r="O80" s="89">
        <v>37</v>
      </c>
      <c r="P80" s="156">
        <f t="shared" si="3"/>
        <v>33300</v>
      </c>
      <c r="Q80" s="89">
        <v>2</v>
      </c>
      <c r="S80" s="91">
        <f t="shared" si="10"/>
        <v>37</v>
      </c>
      <c r="T80" s="91">
        <f t="shared" si="10"/>
        <v>33300</v>
      </c>
      <c r="U80" s="92"/>
      <c r="V80" s="92"/>
      <c r="W80" s="92"/>
      <c r="X80" s="92"/>
      <c r="Y80" s="93"/>
      <c r="Z80" s="94"/>
      <c r="AA80" s="94"/>
    </row>
    <row r="81" spans="1:28" ht="30" customHeight="1" x14ac:dyDescent="0.25">
      <c r="A81" s="89">
        <v>15</v>
      </c>
      <c r="B81" s="14" t="s">
        <v>2319</v>
      </c>
      <c r="C81" s="20" t="s">
        <v>2082</v>
      </c>
      <c r="D81" s="98">
        <v>7.1889239681806449</v>
      </c>
      <c r="E81" s="424"/>
      <c r="F81" s="102">
        <v>0.66666666666666663</v>
      </c>
      <c r="G81" s="156">
        <v>18</v>
      </c>
      <c r="H81" s="102">
        <v>0.29166666666666669</v>
      </c>
      <c r="I81" s="156">
        <v>19</v>
      </c>
      <c r="J81" s="102"/>
      <c r="K81" s="172" t="s">
        <v>1872</v>
      </c>
      <c r="L81" s="102"/>
      <c r="M81" s="14" t="s">
        <v>2083</v>
      </c>
      <c r="N81" s="126">
        <f t="shared" si="2"/>
        <v>900</v>
      </c>
      <c r="O81" s="89">
        <v>51</v>
      </c>
      <c r="P81" s="156">
        <f t="shared" si="3"/>
        <v>45900</v>
      </c>
      <c r="Q81" s="89">
        <v>2</v>
      </c>
      <c r="S81" s="91">
        <f t="shared" si="10"/>
        <v>51</v>
      </c>
      <c r="T81" s="91">
        <f t="shared" si="10"/>
        <v>45900</v>
      </c>
      <c r="U81" s="92"/>
      <c r="V81" s="92"/>
      <c r="W81" s="92"/>
      <c r="X81" s="92"/>
      <c r="Y81" s="93"/>
      <c r="Z81" s="94"/>
      <c r="AA81" s="94"/>
    </row>
    <row r="82" spans="1:28" ht="30" customHeight="1" x14ac:dyDescent="0.25">
      <c r="A82" s="89">
        <v>16</v>
      </c>
      <c r="B82" s="14" t="s">
        <v>2320</v>
      </c>
      <c r="C82" s="20" t="s">
        <v>64</v>
      </c>
      <c r="D82" s="98">
        <v>3.4013433168258072</v>
      </c>
      <c r="E82" s="424"/>
      <c r="F82" s="102">
        <v>0.66666666666666663</v>
      </c>
      <c r="G82" s="156">
        <v>18</v>
      </c>
      <c r="H82" s="102">
        <v>0.29166666666666669</v>
      </c>
      <c r="I82" s="156">
        <v>19</v>
      </c>
      <c r="J82" s="102"/>
      <c r="K82" s="172" t="s">
        <v>1872</v>
      </c>
      <c r="L82" s="102"/>
      <c r="M82" s="14" t="s">
        <v>2053</v>
      </c>
      <c r="N82" s="126">
        <f t="shared" si="2"/>
        <v>900</v>
      </c>
      <c r="O82" s="89">
        <v>1</v>
      </c>
      <c r="P82" s="156">
        <f t="shared" si="3"/>
        <v>900</v>
      </c>
      <c r="Q82" s="89">
        <v>2</v>
      </c>
      <c r="S82" s="91">
        <f t="shared" si="10"/>
        <v>1</v>
      </c>
      <c r="T82" s="91">
        <f t="shared" si="10"/>
        <v>900</v>
      </c>
      <c r="U82" s="92"/>
      <c r="V82" s="92"/>
      <c r="W82" s="92"/>
      <c r="X82" s="92"/>
      <c r="Y82" s="93"/>
      <c r="Z82" s="94"/>
      <c r="AA82" s="94"/>
    </row>
    <row r="83" spans="1:28" ht="30" customHeight="1" x14ac:dyDescent="0.25">
      <c r="A83" s="89">
        <v>17</v>
      </c>
      <c r="B83" s="14" t="s">
        <v>2321</v>
      </c>
      <c r="C83" s="20" t="s">
        <v>64</v>
      </c>
      <c r="D83" s="98">
        <v>6.451415648051614</v>
      </c>
      <c r="E83" s="424"/>
      <c r="F83" s="102">
        <v>0.66666666666666663</v>
      </c>
      <c r="G83" s="156">
        <v>18</v>
      </c>
      <c r="H83" s="102">
        <v>0.29166666666666669</v>
      </c>
      <c r="I83" s="156">
        <v>19</v>
      </c>
      <c r="J83" s="102"/>
      <c r="K83" s="172" t="s">
        <v>1872</v>
      </c>
      <c r="L83" s="102"/>
      <c r="M83" s="14" t="s">
        <v>2054</v>
      </c>
      <c r="N83" s="126">
        <f t="shared" si="2"/>
        <v>900</v>
      </c>
      <c r="O83" s="89">
        <v>1</v>
      </c>
      <c r="P83" s="156">
        <f t="shared" si="3"/>
        <v>900</v>
      </c>
      <c r="Q83" s="89">
        <v>2</v>
      </c>
      <c r="S83" s="91">
        <f t="shared" si="10"/>
        <v>1</v>
      </c>
      <c r="T83" s="91">
        <f t="shared" si="10"/>
        <v>900</v>
      </c>
      <c r="U83" s="92"/>
      <c r="V83" s="92"/>
      <c r="W83" s="92"/>
      <c r="X83" s="92"/>
      <c r="Y83" s="93"/>
      <c r="Z83" s="94"/>
      <c r="AA83" s="94"/>
    </row>
    <row r="84" spans="1:28" ht="30" customHeight="1" x14ac:dyDescent="0.25">
      <c r="A84" s="89">
        <v>18</v>
      </c>
      <c r="B84" s="14" t="s">
        <v>2322</v>
      </c>
      <c r="C84" s="20" t="s">
        <v>2082</v>
      </c>
      <c r="D84" s="98">
        <v>2.6772147949419356</v>
      </c>
      <c r="E84" s="424"/>
      <c r="F84" s="102">
        <v>0.66666666666666663</v>
      </c>
      <c r="G84" s="156">
        <v>18</v>
      </c>
      <c r="H84" s="102">
        <v>0.29166666666666669</v>
      </c>
      <c r="I84" s="156">
        <v>19</v>
      </c>
      <c r="J84" s="102"/>
      <c r="K84" s="172" t="s">
        <v>1872</v>
      </c>
      <c r="L84" s="102"/>
      <c r="M84" s="14" t="s">
        <v>2084</v>
      </c>
      <c r="N84" s="126">
        <f t="shared" si="2"/>
        <v>900</v>
      </c>
      <c r="O84" s="89">
        <v>1</v>
      </c>
      <c r="P84" s="156">
        <f t="shared" si="3"/>
        <v>900</v>
      </c>
      <c r="Q84" s="89">
        <v>2</v>
      </c>
      <c r="S84" s="91">
        <f t="shared" si="10"/>
        <v>1</v>
      </c>
      <c r="T84" s="91">
        <f t="shared" si="10"/>
        <v>900</v>
      </c>
      <c r="U84" s="92"/>
      <c r="V84" s="92"/>
      <c r="W84" s="92"/>
      <c r="X84" s="92"/>
      <c r="Y84" s="93"/>
      <c r="Z84" s="94"/>
      <c r="AA84" s="94"/>
    </row>
    <row r="85" spans="1:28" ht="30" customHeight="1" x14ac:dyDescent="0.25">
      <c r="A85" s="89">
        <v>19</v>
      </c>
      <c r="B85" s="14" t="s">
        <v>2388</v>
      </c>
      <c r="C85" s="20" t="s">
        <v>2095</v>
      </c>
      <c r="D85" s="98">
        <v>2</v>
      </c>
      <c r="E85" s="424"/>
      <c r="F85" s="102">
        <v>0.66666666666666663</v>
      </c>
      <c r="G85" s="156">
        <v>18</v>
      </c>
      <c r="H85" s="102">
        <v>0.29166666666666669</v>
      </c>
      <c r="I85" s="156">
        <v>19</v>
      </c>
      <c r="J85" s="102"/>
      <c r="K85" s="172" t="s">
        <v>1872</v>
      </c>
      <c r="L85" s="102"/>
      <c r="M85" s="14" t="s">
        <v>2094</v>
      </c>
      <c r="N85" s="126">
        <f t="shared" ref="N85:N90" si="13">VALUE(DAY(I85)*24*60+VALUE(HOUR(H85)*60+MINUTE(H85)))-SUM(VALUE(DAY(G85)*24*60+VALUE(HOUR(F85)*60+MINUTE(F85))))</f>
        <v>900</v>
      </c>
      <c r="O85" s="89">
        <v>1</v>
      </c>
      <c r="P85" s="156">
        <f t="shared" ref="P85:P90" si="14">O85*N85</f>
        <v>900</v>
      </c>
      <c r="Q85" s="89">
        <v>2</v>
      </c>
      <c r="S85" s="91">
        <f t="shared" ref="S85:S90" si="15">O85</f>
        <v>1</v>
      </c>
      <c r="T85" s="91">
        <f t="shared" ref="T85:T90" si="16">P85</f>
        <v>900</v>
      </c>
      <c r="U85" s="92"/>
      <c r="V85" s="92"/>
      <c r="W85" s="92"/>
      <c r="X85" s="92"/>
      <c r="Y85" s="93"/>
      <c r="Z85" s="94"/>
      <c r="AA85" s="94"/>
    </row>
    <row r="86" spans="1:28" ht="30" customHeight="1" x14ac:dyDescent="0.25">
      <c r="A86" s="89">
        <v>20</v>
      </c>
      <c r="B86" s="14" t="s">
        <v>2324</v>
      </c>
      <c r="C86" s="20" t="s">
        <v>2089</v>
      </c>
      <c r="D86" s="98">
        <v>6.4000000000000012</v>
      </c>
      <c r="E86" s="424"/>
      <c r="F86" s="102">
        <v>0.66666666666666663</v>
      </c>
      <c r="G86" s="156">
        <v>18</v>
      </c>
      <c r="H86" s="102">
        <v>0.99930555555555556</v>
      </c>
      <c r="I86" s="156">
        <v>18</v>
      </c>
      <c r="J86" s="102"/>
      <c r="K86" s="172" t="s">
        <v>1872</v>
      </c>
      <c r="L86" s="102"/>
      <c r="M86" s="14" t="s">
        <v>2310</v>
      </c>
      <c r="N86" s="126">
        <f t="shared" si="13"/>
        <v>479</v>
      </c>
      <c r="O86" s="89">
        <v>1</v>
      </c>
      <c r="P86" s="156">
        <f t="shared" si="14"/>
        <v>479</v>
      </c>
      <c r="Q86" s="89">
        <v>2</v>
      </c>
      <c r="S86" s="91">
        <f t="shared" si="15"/>
        <v>1</v>
      </c>
      <c r="T86" s="91">
        <f t="shared" si="16"/>
        <v>479</v>
      </c>
      <c r="U86" s="92"/>
      <c r="V86" s="92"/>
      <c r="W86" s="92"/>
      <c r="X86" s="92"/>
      <c r="Y86" s="93"/>
      <c r="Z86" s="94"/>
      <c r="AA86" s="94"/>
    </row>
    <row r="87" spans="1:28" ht="30" customHeight="1" x14ac:dyDescent="0.25">
      <c r="A87" s="89">
        <v>21</v>
      </c>
      <c r="B87" s="14" t="s">
        <v>2325</v>
      </c>
      <c r="C87" s="20" t="s">
        <v>2090</v>
      </c>
      <c r="D87" s="98">
        <v>5.3533505504313723</v>
      </c>
      <c r="E87" s="424"/>
      <c r="F87" s="102">
        <v>0.66666666666666663</v>
      </c>
      <c r="G87" s="156">
        <v>18</v>
      </c>
      <c r="H87" s="102">
        <v>0.99930555555555556</v>
      </c>
      <c r="I87" s="156">
        <v>18</v>
      </c>
      <c r="J87" s="102"/>
      <c r="K87" s="172" t="s">
        <v>1872</v>
      </c>
      <c r="L87" s="102"/>
      <c r="M87" s="14" t="s">
        <v>2311</v>
      </c>
      <c r="N87" s="126">
        <f t="shared" si="13"/>
        <v>479</v>
      </c>
      <c r="O87" s="89">
        <v>2</v>
      </c>
      <c r="P87" s="156">
        <f t="shared" si="14"/>
        <v>958</v>
      </c>
      <c r="Q87" s="89">
        <v>2</v>
      </c>
      <c r="S87" s="91">
        <f t="shared" si="15"/>
        <v>2</v>
      </c>
      <c r="T87" s="91">
        <f t="shared" si="16"/>
        <v>958</v>
      </c>
      <c r="U87" s="92"/>
      <c r="V87" s="92"/>
      <c r="W87" s="92"/>
      <c r="X87" s="92"/>
      <c r="Y87" s="93"/>
      <c r="Z87" s="94"/>
      <c r="AA87" s="94"/>
    </row>
    <row r="88" spans="1:28" ht="60" x14ac:dyDescent="0.25">
      <c r="A88" s="89">
        <v>22</v>
      </c>
      <c r="B88" s="14" t="s">
        <v>2389</v>
      </c>
      <c r="C88" s="20" t="s">
        <v>2091</v>
      </c>
      <c r="D88" s="98">
        <v>5.9408201987833342</v>
      </c>
      <c r="E88" s="424"/>
      <c r="F88" s="102"/>
      <c r="G88" s="156"/>
      <c r="H88" s="102"/>
      <c r="I88" s="156"/>
      <c r="J88" s="102"/>
      <c r="K88" s="172" t="s">
        <v>1872</v>
      </c>
      <c r="L88" s="102"/>
      <c r="M88" s="14" t="s">
        <v>2205</v>
      </c>
      <c r="N88" s="126">
        <f t="shared" si="13"/>
        <v>0</v>
      </c>
      <c r="O88" s="89">
        <v>0</v>
      </c>
      <c r="P88" s="156">
        <f t="shared" si="14"/>
        <v>0</v>
      </c>
      <c r="Q88" s="89">
        <v>2</v>
      </c>
      <c r="S88" s="91">
        <f t="shared" si="15"/>
        <v>0</v>
      </c>
      <c r="T88" s="91">
        <f t="shared" si="16"/>
        <v>0</v>
      </c>
      <c r="U88" s="92"/>
      <c r="V88" s="92"/>
      <c r="W88" s="92"/>
      <c r="X88" s="92"/>
      <c r="Y88" s="93"/>
      <c r="Z88" s="94"/>
      <c r="AA88" s="94"/>
    </row>
    <row r="89" spans="1:28" ht="30" customHeight="1" x14ac:dyDescent="0.25">
      <c r="A89" s="89">
        <v>23</v>
      </c>
      <c r="B89" s="14" t="s">
        <v>2381</v>
      </c>
      <c r="C89" s="20" t="s">
        <v>2092</v>
      </c>
      <c r="D89" s="98">
        <v>2.3873020009904762</v>
      </c>
      <c r="E89" s="424"/>
      <c r="F89" s="102">
        <v>0.66666666666666663</v>
      </c>
      <c r="G89" s="156">
        <v>18</v>
      </c>
      <c r="H89" s="102">
        <v>0.29166666666666669</v>
      </c>
      <c r="I89" s="156">
        <v>19</v>
      </c>
      <c r="J89" s="102"/>
      <c r="K89" s="172" t="s">
        <v>1872</v>
      </c>
      <c r="L89" s="102"/>
      <c r="M89" s="14" t="s">
        <v>2313</v>
      </c>
      <c r="N89" s="126">
        <f t="shared" si="13"/>
        <v>900</v>
      </c>
      <c r="O89" s="89">
        <v>1</v>
      </c>
      <c r="P89" s="156">
        <f t="shared" si="14"/>
        <v>900</v>
      </c>
      <c r="Q89" s="89">
        <v>2</v>
      </c>
      <c r="S89" s="91">
        <f t="shared" si="15"/>
        <v>1</v>
      </c>
      <c r="T89" s="91">
        <f t="shared" si="16"/>
        <v>900</v>
      </c>
      <c r="U89" s="92"/>
      <c r="V89" s="92"/>
      <c r="W89" s="92"/>
      <c r="X89" s="92"/>
      <c r="Y89" s="93"/>
      <c r="Z89" s="94"/>
      <c r="AA89" s="94"/>
    </row>
    <row r="90" spans="1:28" ht="30" customHeight="1" x14ac:dyDescent="0.25">
      <c r="A90" s="89">
        <v>24</v>
      </c>
      <c r="B90" s="14" t="s">
        <v>2327</v>
      </c>
      <c r="C90" s="20" t="s">
        <v>2097</v>
      </c>
      <c r="D90" s="98">
        <v>0.33333333333333326</v>
      </c>
      <c r="E90" s="424"/>
      <c r="F90" s="102">
        <v>0.66666666666666663</v>
      </c>
      <c r="G90" s="156">
        <v>18</v>
      </c>
      <c r="H90" s="102">
        <v>0.99930555555555556</v>
      </c>
      <c r="I90" s="156">
        <v>18</v>
      </c>
      <c r="J90" s="102"/>
      <c r="K90" s="172" t="s">
        <v>1872</v>
      </c>
      <c r="L90" s="102"/>
      <c r="M90" s="14" t="s">
        <v>2096</v>
      </c>
      <c r="N90" s="126">
        <f t="shared" si="13"/>
        <v>479</v>
      </c>
      <c r="O90" s="89">
        <v>1</v>
      </c>
      <c r="P90" s="156">
        <f t="shared" si="14"/>
        <v>479</v>
      </c>
      <c r="Q90" s="89">
        <v>2</v>
      </c>
      <c r="S90" s="91">
        <f t="shared" si="15"/>
        <v>1</v>
      </c>
      <c r="T90" s="91">
        <f t="shared" si="16"/>
        <v>479</v>
      </c>
      <c r="U90" s="92"/>
      <c r="V90" s="92"/>
      <c r="W90" s="92"/>
      <c r="X90" s="92"/>
      <c r="Y90" s="93"/>
      <c r="Z90" s="94"/>
      <c r="AA90" s="94"/>
    </row>
    <row r="91" spans="1:28" ht="30" customHeight="1" x14ac:dyDescent="0.25">
      <c r="A91" s="89">
        <v>25</v>
      </c>
      <c r="B91" s="14" t="s">
        <v>2328</v>
      </c>
      <c r="C91" s="20" t="s">
        <v>2098</v>
      </c>
      <c r="D91" s="98">
        <v>3.6666666666666683</v>
      </c>
      <c r="E91" s="424"/>
      <c r="F91" s="102">
        <v>0.66666666666666663</v>
      </c>
      <c r="G91" s="156">
        <v>18</v>
      </c>
      <c r="H91" s="102">
        <v>0.29166666666666669</v>
      </c>
      <c r="I91" s="156">
        <v>19</v>
      </c>
      <c r="J91" s="102"/>
      <c r="K91" s="172" t="s">
        <v>1872</v>
      </c>
      <c r="L91" s="102"/>
      <c r="M91" s="14" t="s">
        <v>1941</v>
      </c>
      <c r="N91" s="126">
        <f t="shared" si="2"/>
        <v>900</v>
      </c>
      <c r="O91" s="89">
        <v>1</v>
      </c>
      <c r="P91" s="156">
        <f t="shared" si="3"/>
        <v>900</v>
      </c>
      <c r="Q91" s="89">
        <v>2</v>
      </c>
      <c r="S91" s="91">
        <f t="shared" si="10"/>
        <v>1</v>
      </c>
      <c r="T91" s="91">
        <f t="shared" si="10"/>
        <v>900</v>
      </c>
      <c r="U91" s="92"/>
      <c r="V91" s="92"/>
      <c r="W91" s="92"/>
      <c r="X91" s="92"/>
      <c r="Y91" s="93"/>
      <c r="Z91" s="94"/>
      <c r="AA91" s="94"/>
    </row>
    <row r="92" spans="1:28" s="94" customFormat="1" ht="30.75" customHeight="1" x14ac:dyDescent="0.2">
      <c r="A92" s="255"/>
      <c r="B92" s="506" t="s">
        <v>1865</v>
      </c>
      <c r="C92" s="446"/>
      <c r="D92" s="447">
        <f>SUM(D67:D91)</f>
        <v>115.51268389786054</v>
      </c>
      <c r="E92" s="448"/>
      <c r="F92" s="169"/>
      <c r="G92" s="258"/>
      <c r="H92" s="169"/>
      <c r="I92" s="258"/>
      <c r="J92" s="169"/>
      <c r="K92" s="449"/>
      <c r="L92" s="169"/>
      <c r="M92" s="449"/>
      <c r="N92" s="450"/>
      <c r="O92" s="255"/>
      <c r="P92" s="258"/>
      <c r="Q92" s="255"/>
      <c r="R92" s="90"/>
      <c r="S92" s="91">
        <f t="shared" ref="S92:T92" si="17">O92</f>
        <v>0</v>
      </c>
      <c r="T92" s="91">
        <f t="shared" si="17"/>
        <v>0</v>
      </c>
      <c r="U92" s="91"/>
      <c r="V92" s="91"/>
      <c r="W92" s="91"/>
      <c r="X92" s="91"/>
      <c r="Y92" s="263"/>
    </row>
    <row r="93" spans="1:28" ht="24.75" customHeight="1" x14ac:dyDescent="0.25">
      <c r="A93" s="90" t="s">
        <v>9</v>
      </c>
      <c r="B93" s="799" t="s">
        <v>2179</v>
      </c>
      <c r="C93" s="799"/>
      <c r="D93" s="799"/>
      <c r="E93" s="799"/>
      <c r="F93" s="799"/>
      <c r="G93" s="799"/>
      <c r="H93" s="799"/>
      <c r="I93" s="799"/>
      <c r="J93" s="799"/>
      <c r="K93" s="799"/>
      <c r="L93" s="799"/>
      <c r="M93" s="799"/>
      <c r="N93" s="799"/>
      <c r="O93" s="799"/>
      <c r="P93" s="799"/>
      <c r="Q93" s="799"/>
      <c r="R93" s="90" t="s">
        <v>51</v>
      </c>
      <c r="S93" s="277">
        <f>SUM(S24:S92)</f>
        <v>150387</v>
      </c>
      <c r="T93" s="277">
        <f>SUM(T24:T92)</f>
        <v>77953624</v>
      </c>
      <c r="U93" s="277">
        <f t="shared" ref="U93:Z93" si="18">+SUM(U24:U24)</f>
        <v>0</v>
      </c>
      <c r="V93" s="277">
        <f t="shared" si="18"/>
        <v>0</v>
      </c>
      <c r="W93" s="277">
        <f t="shared" si="18"/>
        <v>0</v>
      </c>
      <c r="X93" s="277">
        <f t="shared" si="18"/>
        <v>0</v>
      </c>
      <c r="Y93" s="277">
        <f t="shared" si="18"/>
        <v>0</v>
      </c>
      <c r="Z93" s="277">
        <f t="shared" si="18"/>
        <v>0</v>
      </c>
      <c r="AA93" s="277">
        <f ca="1">+SUM(AA93:AA110)</f>
        <v>0</v>
      </c>
      <c r="AB93" s="277">
        <f ca="1">+SUM(AB93:AB110)</f>
        <v>3.8000000000000003</v>
      </c>
    </row>
    <row r="94" spans="1:28" ht="16.5" customHeight="1" x14ac:dyDescent="0.25">
      <c r="A94" s="668" t="s">
        <v>25</v>
      </c>
      <c r="B94" s="668"/>
      <c r="C94" s="668" t="s">
        <v>10</v>
      </c>
      <c r="D94" s="668"/>
      <c r="E94" s="668"/>
      <c r="F94" s="668"/>
      <c r="G94" s="668"/>
      <c r="H94" s="668"/>
      <c r="I94" s="668"/>
      <c r="J94" s="668"/>
      <c r="K94" s="257" t="s">
        <v>11</v>
      </c>
      <c r="L94" s="668" t="s">
        <v>12</v>
      </c>
      <c r="M94" s="668"/>
      <c r="N94" s="668" t="s">
        <v>26</v>
      </c>
      <c r="O94" s="668"/>
      <c r="P94" s="680">
        <v>472369</v>
      </c>
      <c r="Q94" s="680"/>
      <c r="R94" s="90" t="s">
        <v>50</v>
      </c>
      <c r="S94" s="277"/>
      <c r="T94" s="277"/>
      <c r="U94" s="277"/>
      <c r="V94" s="277"/>
      <c r="W94" s="277"/>
    </row>
    <row r="95" spans="1:28" ht="30.75" customHeight="1" x14ac:dyDescent="0.25">
      <c r="A95" s="667" t="s">
        <v>1866</v>
      </c>
      <c r="B95" s="667"/>
      <c r="C95" s="681">
        <v>191.88</v>
      </c>
      <c r="D95" s="682"/>
      <c r="E95" s="682"/>
      <c r="F95" s="682"/>
      <c r="G95" s="682"/>
      <c r="H95" s="682"/>
      <c r="I95" s="682"/>
      <c r="J95" s="683"/>
      <c r="K95" s="346">
        <v>1.78</v>
      </c>
      <c r="L95" s="681">
        <v>0.45</v>
      </c>
      <c r="M95" s="683"/>
      <c r="N95" s="677" t="s">
        <v>27</v>
      </c>
      <c r="O95" s="677"/>
      <c r="P95" s="684" t="s">
        <v>4</v>
      </c>
      <c r="Q95" s="684"/>
      <c r="R95" s="90" t="s">
        <v>52</v>
      </c>
      <c r="S95" s="277"/>
      <c r="T95" s="277"/>
      <c r="U95" s="277"/>
      <c r="V95" s="277"/>
      <c r="W95" s="277"/>
      <c r="Y95" s="277"/>
    </row>
    <row r="96" spans="1:28" ht="30.75" customHeight="1" x14ac:dyDescent="0.25">
      <c r="A96" s="667" t="s">
        <v>2148</v>
      </c>
      <c r="B96" s="667"/>
      <c r="C96" s="685">
        <v>202.1</v>
      </c>
      <c r="D96" s="685"/>
      <c r="E96" s="685"/>
      <c r="F96" s="685"/>
      <c r="G96" s="685"/>
      <c r="H96" s="685"/>
      <c r="I96" s="685"/>
      <c r="J96" s="685"/>
      <c r="K96" s="278">
        <v>0.68</v>
      </c>
      <c r="L96" s="686">
        <v>0</v>
      </c>
      <c r="M96" s="686"/>
      <c r="N96" s="258"/>
      <c r="O96" s="258">
        <f>S93</f>
        <v>150387</v>
      </c>
      <c r="P96" s="677">
        <f>T93</f>
        <v>77953624</v>
      </c>
      <c r="Q96" s="677"/>
      <c r="S96" s="281"/>
    </row>
    <row r="97" spans="1:28" ht="27" hidden="1" customHeight="1" x14ac:dyDescent="0.25">
      <c r="A97" s="667" t="s">
        <v>69</v>
      </c>
      <c r="B97" s="667"/>
      <c r="C97" s="685">
        <f>C98+C99+C100</f>
        <v>165.02696832349287</v>
      </c>
      <c r="D97" s="685"/>
      <c r="E97" s="685"/>
      <c r="F97" s="685"/>
      <c r="G97" s="685"/>
      <c r="H97" s="685"/>
      <c r="I97" s="685"/>
      <c r="J97" s="685"/>
      <c r="K97" s="278">
        <f>K98+K99+K100</f>
        <v>0.31836763208423924</v>
      </c>
      <c r="L97" s="686">
        <f>U93/P94</f>
        <v>0</v>
      </c>
      <c r="M97" s="686"/>
      <c r="N97" s="258"/>
      <c r="O97" s="258">
        <f>U93</f>
        <v>0</v>
      </c>
      <c r="P97" s="677">
        <f>T94</f>
        <v>0</v>
      </c>
      <c r="Q97" s="677"/>
      <c r="S97" s="281"/>
    </row>
    <row r="98" spans="1:28" ht="29.25" hidden="1" customHeight="1" x14ac:dyDescent="0.25">
      <c r="A98" s="667" t="s">
        <v>1867</v>
      </c>
      <c r="B98" s="667"/>
      <c r="C98" s="686">
        <f>P98/P94</f>
        <v>165.02696832349287</v>
      </c>
      <c r="D98" s="686"/>
      <c r="E98" s="686"/>
      <c r="F98" s="686"/>
      <c r="G98" s="686"/>
      <c r="H98" s="686"/>
      <c r="I98" s="686"/>
      <c r="J98" s="686"/>
      <c r="K98" s="279">
        <f>O98/P94</f>
        <v>0.31836763208423924</v>
      </c>
      <c r="L98" s="686">
        <f>U93/P94</f>
        <v>0</v>
      </c>
      <c r="M98" s="686"/>
      <c r="N98" s="258" t="s">
        <v>5</v>
      </c>
      <c r="O98" s="156">
        <f>+S93</f>
        <v>150387</v>
      </c>
      <c r="P98" s="687">
        <f>+T93</f>
        <v>77953624</v>
      </c>
      <c r="Q98" s="687"/>
      <c r="S98" s="281"/>
    </row>
    <row r="99" spans="1:28" ht="36.75" hidden="1" customHeight="1" x14ac:dyDescent="0.25">
      <c r="A99" s="667" t="s">
        <v>45</v>
      </c>
      <c r="B99" s="667"/>
      <c r="C99" s="686">
        <f>P99/P94</f>
        <v>0</v>
      </c>
      <c r="D99" s="686"/>
      <c r="E99" s="686"/>
      <c r="F99" s="686"/>
      <c r="G99" s="686"/>
      <c r="H99" s="686"/>
      <c r="I99" s="686"/>
      <c r="J99" s="686"/>
      <c r="K99" s="279">
        <f>O99/P94</f>
        <v>0</v>
      </c>
      <c r="L99" s="686">
        <v>0</v>
      </c>
      <c r="M99" s="686"/>
      <c r="N99" s="258" t="s">
        <v>3</v>
      </c>
      <c r="O99" s="156">
        <f>Y93</f>
        <v>0</v>
      </c>
      <c r="P99" s="687">
        <f>Z93</f>
        <v>0</v>
      </c>
      <c r="Q99" s="687"/>
    </row>
    <row r="100" spans="1:28" ht="33.75" hidden="1" customHeight="1" x14ac:dyDescent="0.25">
      <c r="A100" s="667" t="s">
        <v>65</v>
      </c>
      <c r="B100" s="667"/>
      <c r="C100" s="686">
        <f>P100/P94</f>
        <v>0</v>
      </c>
      <c r="D100" s="686"/>
      <c r="E100" s="686"/>
      <c r="F100" s="686"/>
      <c r="G100" s="686"/>
      <c r="H100" s="686"/>
      <c r="I100" s="686"/>
      <c r="J100" s="686"/>
      <c r="K100" s="279">
        <f>O100/P94</f>
        <v>0</v>
      </c>
      <c r="L100" s="686">
        <v>0</v>
      </c>
      <c r="M100" s="686"/>
      <c r="N100" s="258" t="s">
        <v>36</v>
      </c>
      <c r="O100" s="156">
        <f>W93</f>
        <v>0</v>
      </c>
      <c r="P100" s="687">
        <f>V93</f>
        <v>0</v>
      </c>
      <c r="Q100" s="687"/>
    </row>
    <row r="101" spans="1:28" ht="43.5" hidden="1" customHeight="1" x14ac:dyDescent="0.25">
      <c r="A101" s="667" t="s">
        <v>71</v>
      </c>
      <c r="B101" s="667"/>
      <c r="C101" s="686">
        <f>P101/P94</f>
        <v>0</v>
      </c>
      <c r="D101" s="686"/>
      <c r="E101" s="686"/>
      <c r="F101" s="686"/>
      <c r="G101" s="686"/>
      <c r="H101" s="686"/>
      <c r="I101" s="686"/>
      <c r="J101" s="686"/>
      <c r="K101" s="279">
        <f>O101/P94</f>
        <v>0</v>
      </c>
      <c r="L101" s="686">
        <v>0</v>
      </c>
      <c r="M101" s="686"/>
      <c r="N101" s="258" t="s">
        <v>36</v>
      </c>
      <c r="O101" s="156">
        <f>W93</f>
        <v>0</v>
      </c>
      <c r="P101" s="687">
        <f>V93</f>
        <v>0</v>
      </c>
      <c r="Q101" s="687"/>
    </row>
    <row r="102" spans="1:28" ht="30" customHeight="1" x14ac:dyDescent="0.25">
      <c r="A102" s="667" t="s">
        <v>70</v>
      </c>
      <c r="B102" s="667"/>
      <c r="C102" s="688">
        <v>0</v>
      </c>
      <c r="D102" s="688"/>
      <c r="E102" s="688"/>
      <c r="F102" s="688"/>
      <c r="G102" s="688"/>
      <c r="H102" s="688"/>
      <c r="I102" s="688"/>
      <c r="J102" s="688"/>
      <c r="K102" s="282">
        <v>0</v>
      </c>
      <c r="L102" s="688">
        <f>L98</f>
        <v>0</v>
      </c>
      <c r="M102" s="688"/>
      <c r="N102" s="258"/>
      <c r="O102" s="258"/>
      <c r="P102" s="677"/>
      <c r="Q102" s="677"/>
    </row>
    <row r="103" spans="1:28" ht="95.25" customHeight="1" x14ac:dyDescent="0.25">
      <c r="A103" s="488" t="s">
        <v>9</v>
      </c>
      <c r="B103" s="795" t="s">
        <v>2176</v>
      </c>
      <c r="C103" s="795"/>
      <c r="D103" s="795"/>
      <c r="E103" s="795"/>
      <c r="F103" s="795"/>
      <c r="G103" s="795"/>
      <c r="H103" s="795"/>
      <c r="I103" s="795"/>
      <c r="J103" s="795"/>
      <c r="K103" s="795"/>
      <c r="L103" s="795"/>
      <c r="M103" s="795"/>
      <c r="N103" s="795"/>
      <c r="O103" s="795"/>
      <c r="P103" s="795"/>
      <c r="Q103" s="795"/>
    </row>
    <row r="104" spans="1:28" ht="27.75" customHeight="1" x14ac:dyDescent="0.25">
      <c r="A104" s="488"/>
      <c r="B104" s="489"/>
      <c r="C104" s="488"/>
      <c r="D104" s="489"/>
      <c r="E104" s="490"/>
      <c r="F104" s="489"/>
      <c r="G104" s="489"/>
      <c r="H104" s="489"/>
      <c r="I104" s="489"/>
      <c r="J104" s="489"/>
      <c r="K104" s="489"/>
      <c r="L104" s="489"/>
      <c r="M104" s="489"/>
      <c r="N104" s="488"/>
      <c r="O104" s="488"/>
      <c r="P104" s="489"/>
      <c r="Q104" s="489"/>
    </row>
    <row r="105" spans="1:28" ht="8.25" customHeight="1" x14ac:dyDescent="0.25">
      <c r="A105" s="488"/>
      <c r="B105" s="489"/>
      <c r="C105" s="488"/>
      <c r="D105" s="489"/>
      <c r="E105" s="490"/>
      <c r="F105" s="489"/>
      <c r="G105" s="489"/>
      <c r="H105" s="489"/>
      <c r="I105" s="489"/>
      <c r="J105" s="489"/>
      <c r="K105" s="489"/>
      <c r="L105" s="489"/>
      <c r="M105" s="489"/>
      <c r="N105" s="488"/>
      <c r="O105" s="488"/>
      <c r="P105" s="489"/>
      <c r="Q105" s="489"/>
    </row>
    <row r="106" spans="1:28" ht="38.25" customHeight="1" x14ac:dyDescent="0.25">
      <c r="A106" s="796" t="s">
        <v>2022</v>
      </c>
      <c r="B106" s="796"/>
      <c r="C106" s="678" t="s">
        <v>54</v>
      </c>
      <c r="D106" s="678"/>
      <c r="E106" s="678"/>
      <c r="F106" s="678"/>
      <c r="G106" s="678" t="s">
        <v>54</v>
      </c>
      <c r="H106" s="678"/>
      <c r="I106" s="678"/>
      <c r="J106" s="678"/>
      <c r="K106" s="90" t="s">
        <v>32</v>
      </c>
      <c r="L106" s="90"/>
      <c r="M106" s="678" t="s">
        <v>2180</v>
      </c>
      <c r="N106" s="678"/>
      <c r="O106" s="678"/>
      <c r="P106" s="678"/>
      <c r="Q106" s="678"/>
    </row>
    <row r="107" spans="1:28" ht="138.75" customHeight="1" x14ac:dyDescent="0.25">
      <c r="A107" s="797" t="s">
        <v>2149</v>
      </c>
      <c r="B107" s="797"/>
      <c r="C107" s="798" t="s">
        <v>55</v>
      </c>
      <c r="D107" s="798"/>
      <c r="E107" s="798"/>
      <c r="F107" s="798"/>
      <c r="G107" s="798" t="s">
        <v>1803</v>
      </c>
      <c r="H107" s="798"/>
      <c r="I107" s="798"/>
      <c r="J107" s="798"/>
      <c r="K107" s="678" t="s">
        <v>2175</v>
      </c>
      <c r="L107" s="90"/>
      <c r="M107" s="678" t="s">
        <v>82</v>
      </c>
      <c r="N107" s="678"/>
      <c r="O107" s="678"/>
      <c r="P107" s="678"/>
      <c r="Q107" s="678"/>
    </row>
    <row r="108" spans="1:28" ht="5.25" customHeight="1" x14ac:dyDescent="0.25">
      <c r="A108" s="492"/>
      <c r="B108" s="491"/>
      <c r="C108" s="492"/>
      <c r="D108" s="493"/>
      <c r="E108" s="494"/>
      <c r="F108" s="90"/>
      <c r="G108" s="90"/>
      <c r="H108" s="90"/>
      <c r="I108" s="90"/>
      <c r="J108" s="90"/>
      <c r="K108" s="678"/>
      <c r="L108" s="90"/>
      <c r="M108" s="678"/>
      <c r="N108" s="678"/>
      <c r="O108" s="678"/>
      <c r="P108" s="678"/>
      <c r="Q108" s="678"/>
    </row>
    <row r="109" spans="1:28" s="90" customFormat="1" x14ac:dyDescent="0.25">
      <c r="B109" s="262"/>
      <c r="D109" s="495"/>
      <c r="E109" s="496"/>
      <c r="K109" s="262"/>
      <c r="M109" s="482"/>
      <c r="P109" s="262"/>
      <c r="Q109" s="262"/>
      <c r="S109" s="95"/>
      <c r="T109" s="95"/>
      <c r="U109" s="95"/>
      <c r="V109" s="95"/>
      <c r="W109" s="95"/>
      <c r="X109" s="95"/>
      <c r="Y109" s="95"/>
      <c r="Z109" s="95"/>
      <c r="AA109" s="95"/>
      <c r="AB109" s="95"/>
    </row>
    <row r="110" spans="1:28" s="90" customFormat="1" x14ac:dyDescent="0.25">
      <c r="B110" s="262"/>
      <c r="D110" s="495"/>
      <c r="E110" s="496"/>
      <c r="K110" s="262"/>
      <c r="M110" s="482"/>
      <c r="P110" s="262"/>
      <c r="Q110" s="262"/>
      <c r="S110" s="95"/>
      <c r="T110" s="95"/>
      <c r="U110" s="95"/>
      <c r="V110" s="95"/>
      <c r="W110" s="95"/>
      <c r="X110" s="95"/>
      <c r="Y110" s="95"/>
      <c r="Z110" s="95"/>
      <c r="AA110" s="95"/>
      <c r="AB110" s="95"/>
    </row>
    <row r="117" spans="1:27" s="118" customFormat="1" ht="34.5" hidden="1" customHeight="1" x14ac:dyDescent="0.25">
      <c r="A117" s="105">
        <v>11</v>
      </c>
      <c r="B117" s="433" t="s">
        <v>1704</v>
      </c>
      <c r="C117" s="434" t="s">
        <v>1</v>
      </c>
      <c r="D117" s="435">
        <v>3</v>
      </c>
      <c r="E117" s="436"/>
      <c r="F117" s="437">
        <v>0.45833333333333298</v>
      </c>
      <c r="G117" s="438">
        <v>18</v>
      </c>
      <c r="H117" s="437">
        <v>0.70833333333333304</v>
      </c>
      <c r="I117" s="438">
        <f>+G117</f>
        <v>18</v>
      </c>
      <c r="J117" s="437"/>
      <c r="K117" s="439" t="s">
        <v>1688</v>
      </c>
      <c r="L117" s="437"/>
      <c r="M117" s="439" t="s">
        <v>1710</v>
      </c>
      <c r="N117" s="440">
        <f>VALUE(DAY(I117)*24*60+VALUE(HOUR(H117)*60+MINUTE(H117)))-SUM(VALUE(DAY(G117)*24*60+VALUE(HOUR(F117)*60+MINUTE(F117))))</f>
        <v>360</v>
      </c>
      <c r="O117" s="105">
        <v>3885</v>
      </c>
      <c r="P117" s="438">
        <f>O117*N117</f>
        <v>1398600</v>
      </c>
      <c r="Q117" s="105">
        <v>2</v>
      </c>
      <c r="R117" s="113"/>
      <c r="S117" s="114">
        <f t="shared" ref="S117:T121" si="19">O117</f>
        <v>3885</v>
      </c>
      <c r="T117" s="114">
        <f t="shared" si="19"/>
        <v>1398600</v>
      </c>
      <c r="U117" s="115"/>
      <c r="V117" s="115"/>
      <c r="W117" s="115"/>
      <c r="X117" s="115"/>
      <c r="Y117" s="116"/>
      <c r="Z117" s="117"/>
      <c r="AA117" s="117"/>
    </row>
    <row r="118" spans="1:27" s="118" customFormat="1" ht="29.25" hidden="1" customHeight="1" x14ac:dyDescent="0.25">
      <c r="A118" s="105">
        <v>12</v>
      </c>
      <c r="B118" s="433" t="s">
        <v>1705</v>
      </c>
      <c r="C118" s="434" t="s">
        <v>58</v>
      </c>
      <c r="D118" s="435">
        <v>2</v>
      </c>
      <c r="E118" s="436"/>
      <c r="F118" s="437">
        <v>0.45833333333333298</v>
      </c>
      <c r="G118" s="438">
        <v>18</v>
      </c>
      <c r="H118" s="437">
        <v>0.70833333333333304</v>
      </c>
      <c r="I118" s="438">
        <f>+G118</f>
        <v>18</v>
      </c>
      <c r="J118" s="437"/>
      <c r="K118" s="439" t="s">
        <v>1688</v>
      </c>
      <c r="L118" s="437"/>
      <c r="M118" s="439" t="s">
        <v>1711</v>
      </c>
      <c r="N118" s="440">
        <f>VALUE(DAY(I118)*24*60+VALUE(HOUR(H118)*60+MINUTE(H118)))-SUM(VALUE(DAY(G118)*24*60+VALUE(HOUR(F118)*60+MINUTE(F118))))</f>
        <v>360</v>
      </c>
      <c r="O118" s="105">
        <v>3284</v>
      </c>
      <c r="P118" s="438">
        <f>O118*N118</f>
        <v>1182240</v>
      </c>
      <c r="Q118" s="105">
        <v>2</v>
      </c>
      <c r="R118" s="113"/>
      <c r="S118" s="114">
        <f t="shared" si="19"/>
        <v>3284</v>
      </c>
      <c r="T118" s="114">
        <f t="shared" si="19"/>
        <v>1182240</v>
      </c>
      <c r="U118" s="115"/>
      <c r="V118" s="115"/>
      <c r="W118" s="115"/>
      <c r="X118" s="115"/>
      <c r="Y118" s="116"/>
      <c r="Z118" s="117"/>
      <c r="AA118" s="117"/>
    </row>
    <row r="119" spans="1:27" s="118" customFormat="1" ht="29.25" hidden="1" customHeight="1" x14ac:dyDescent="0.25">
      <c r="A119" s="105">
        <v>13</v>
      </c>
      <c r="B119" s="433" t="s">
        <v>1706</v>
      </c>
      <c r="C119" s="434" t="s">
        <v>1</v>
      </c>
      <c r="D119" s="435">
        <v>2</v>
      </c>
      <c r="E119" s="436"/>
      <c r="F119" s="437">
        <v>0.45833333333333298</v>
      </c>
      <c r="G119" s="438">
        <v>18</v>
      </c>
      <c r="H119" s="437">
        <v>0.70833333333333304</v>
      </c>
      <c r="I119" s="438">
        <f>+G119</f>
        <v>18</v>
      </c>
      <c r="J119" s="437"/>
      <c r="K119" s="439" t="s">
        <v>1688</v>
      </c>
      <c r="L119" s="437"/>
      <c r="M119" s="439" t="s">
        <v>193</v>
      </c>
      <c r="N119" s="440">
        <f>VALUE(DAY(I119)*24*60+VALUE(HOUR(H119)*60+MINUTE(H119)))-SUM(VALUE(DAY(G119)*24*60+VALUE(HOUR(F119)*60+MINUTE(F119))))</f>
        <v>360</v>
      </c>
      <c r="O119" s="105">
        <v>1325</v>
      </c>
      <c r="P119" s="438">
        <f>O119*N119</f>
        <v>477000</v>
      </c>
      <c r="Q119" s="105">
        <v>2</v>
      </c>
      <c r="R119" s="113"/>
      <c r="S119" s="114">
        <f t="shared" si="19"/>
        <v>1325</v>
      </c>
      <c r="T119" s="114">
        <f t="shared" si="19"/>
        <v>477000</v>
      </c>
      <c r="U119" s="115"/>
      <c r="V119" s="115"/>
      <c r="W119" s="115"/>
      <c r="X119" s="115"/>
      <c r="Y119" s="116"/>
      <c r="Z119" s="117"/>
      <c r="AA119" s="117"/>
    </row>
    <row r="120" spans="1:27" s="118" customFormat="1" ht="29.25" hidden="1" customHeight="1" x14ac:dyDescent="0.25">
      <c r="A120" s="105">
        <v>14</v>
      </c>
      <c r="B120" s="433" t="s">
        <v>1707</v>
      </c>
      <c r="C120" s="434" t="s">
        <v>57</v>
      </c>
      <c r="D120" s="435">
        <v>2</v>
      </c>
      <c r="E120" s="436"/>
      <c r="F120" s="437">
        <v>0.45833333333333298</v>
      </c>
      <c r="G120" s="438">
        <v>18</v>
      </c>
      <c r="H120" s="437">
        <v>0.70833333333333304</v>
      </c>
      <c r="I120" s="438">
        <f>+G120</f>
        <v>18</v>
      </c>
      <c r="J120" s="437"/>
      <c r="K120" s="439" t="s">
        <v>1688</v>
      </c>
      <c r="L120" s="437"/>
      <c r="M120" s="439" t="s">
        <v>1712</v>
      </c>
      <c r="N120" s="440">
        <f>VALUE(DAY(I120)*24*60+VALUE(HOUR(H120)*60+MINUTE(H120)))-SUM(VALUE(DAY(G120)*24*60+VALUE(HOUR(F120)*60+MINUTE(F120))))</f>
        <v>360</v>
      </c>
      <c r="O120" s="105">
        <v>1593</v>
      </c>
      <c r="P120" s="438">
        <f>O120*N120</f>
        <v>573480</v>
      </c>
      <c r="Q120" s="105">
        <v>2</v>
      </c>
      <c r="R120" s="113"/>
      <c r="S120" s="114">
        <f t="shared" si="19"/>
        <v>1593</v>
      </c>
      <c r="T120" s="114">
        <f t="shared" si="19"/>
        <v>573480</v>
      </c>
      <c r="U120" s="115"/>
      <c r="V120" s="115"/>
      <c r="W120" s="115"/>
      <c r="X120" s="115"/>
      <c r="Y120" s="116"/>
      <c r="Z120" s="117"/>
      <c r="AA120" s="117"/>
    </row>
    <row r="121" spans="1:27" ht="45" hidden="1" customHeight="1" x14ac:dyDescent="0.25">
      <c r="A121" s="89">
        <v>23</v>
      </c>
      <c r="B121" s="14" t="s">
        <v>1863</v>
      </c>
      <c r="C121" s="171" t="s">
        <v>60</v>
      </c>
      <c r="D121" s="188">
        <v>2</v>
      </c>
      <c r="E121" s="424"/>
      <c r="F121" s="102">
        <v>0.47916666666666702</v>
      </c>
      <c r="G121" s="156">
        <v>22</v>
      </c>
      <c r="H121" s="102">
        <v>0.70833333333333304</v>
      </c>
      <c r="I121" s="156">
        <f t="shared" ref="I121" si="20">+G121</f>
        <v>22</v>
      </c>
      <c r="J121" s="102"/>
      <c r="K121" s="172" t="s">
        <v>1864</v>
      </c>
      <c r="L121" s="102"/>
      <c r="M121" s="172" t="s">
        <v>296</v>
      </c>
      <c r="N121" s="126">
        <f t="shared" ref="N121" si="21">VALUE(DAY(I121)*24*60+VALUE(HOUR(H121)*60+MINUTE(H121)))-SUM(VALUE(DAY(G121)*24*60+VALUE(HOUR(F121)*60+MINUTE(F121))))</f>
        <v>330</v>
      </c>
      <c r="O121" s="89">
        <v>1516</v>
      </c>
      <c r="P121" s="156">
        <f t="shared" ref="P121" si="22">O121*N121</f>
        <v>500280</v>
      </c>
      <c r="Q121" s="89">
        <v>2</v>
      </c>
      <c r="S121" s="91">
        <f t="shared" si="19"/>
        <v>1516</v>
      </c>
      <c r="T121" s="91">
        <f t="shared" si="19"/>
        <v>500280</v>
      </c>
      <c r="U121" s="92"/>
      <c r="V121" s="92"/>
      <c r="W121" s="92"/>
      <c r="X121" s="92"/>
      <c r="Y121" s="93"/>
      <c r="Z121" s="94"/>
      <c r="AA121" s="94"/>
    </row>
  </sheetData>
  <protectedRanges>
    <protectedRange sqref="L26:L27" name="Range1_6_2_1_1_1_1_1_1"/>
    <protectedRange sqref="M117:M120" name="Range1_6_2_2_1_1_3_1_1_1_1"/>
    <protectedRange sqref="M121 M65 M92" name="Range1_6_2_2_1_1_3_1_1_1_1_1"/>
  </protectedRanges>
  <mergeCells count="88">
    <mergeCell ref="A12:A13"/>
    <mergeCell ref="B12:B13"/>
    <mergeCell ref="L1:Q1"/>
    <mergeCell ref="A2:F2"/>
    <mergeCell ref="G2:Q2"/>
    <mergeCell ref="B3:P3"/>
    <mergeCell ref="B4:Q4"/>
    <mergeCell ref="B5:Q5"/>
    <mergeCell ref="B6:Q6"/>
    <mergeCell ref="B7:F7"/>
    <mergeCell ref="B8:F8"/>
    <mergeCell ref="A10:A11"/>
    <mergeCell ref="B10:B11"/>
    <mergeCell ref="A14:A15"/>
    <mergeCell ref="B14:B15"/>
    <mergeCell ref="B16:F16"/>
    <mergeCell ref="B17:F17"/>
    <mergeCell ref="A18:A20"/>
    <mergeCell ref="B18:B20"/>
    <mergeCell ref="C18:C20"/>
    <mergeCell ref="D18:D20"/>
    <mergeCell ref="F18:I18"/>
    <mergeCell ref="V19:W19"/>
    <mergeCell ref="X19:Y19"/>
    <mergeCell ref="J18:J20"/>
    <mergeCell ref="K18:L19"/>
    <mergeCell ref="M18:M20"/>
    <mergeCell ref="N18:N20"/>
    <mergeCell ref="O18:O20"/>
    <mergeCell ref="P18:P20"/>
    <mergeCell ref="B93:Q93"/>
    <mergeCell ref="Q18:Q20"/>
    <mergeCell ref="R18:R20"/>
    <mergeCell ref="F19:G19"/>
    <mergeCell ref="H19:I19"/>
    <mergeCell ref="B24:C24"/>
    <mergeCell ref="A25:Q25"/>
    <mergeCell ref="B27:Q27"/>
    <mergeCell ref="A28:Q28"/>
    <mergeCell ref="A66:Q66"/>
    <mergeCell ref="A98:B98"/>
    <mergeCell ref="C98:J98"/>
    <mergeCell ref="L98:M98"/>
    <mergeCell ref="P98:Q98"/>
    <mergeCell ref="A94:B94"/>
    <mergeCell ref="C94:J94"/>
    <mergeCell ref="L94:M94"/>
    <mergeCell ref="N94:O94"/>
    <mergeCell ref="P94:Q94"/>
    <mergeCell ref="A95:B95"/>
    <mergeCell ref="C95:J95"/>
    <mergeCell ref="L95:M95"/>
    <mergeCell ref="N95:O95"/>
    <mergeCell ref="P95:Q95"/>
    <mergeCell ref="A96:B96"/>
    <mergeCell ref="C96:J96"/>
    <mergeCell ref="L96:M96"/>
    <mergeCell ref="P96:Q96"/>
    <mergeCell ref="A97:B97"/>
    <mergeCell ref="C97:J97"/>
    <mergeCell ref="L97:M97"/>
    <mergeCell ref="P97:Q97"/>
    <mergeCell ref="A99:B99"/>
    <mergeCell ref="C99:J99"/>
    <mergeCell ref="L99:M99"/>
    <mergeCell ref="P99:Q99"/>
    <mergeCell ref="A101:B101"/>
    <mergeCell ref="C101:J101"/>
    <mergeCell ref="L101:M101"/>
    <mergeCell ref="P101:Q101"/>
    <mergeCell ref="A100:B100"/>
    <mergeCell ref="C100:J100"/>
    <mergeCell ref="L100:M100"/>
    <mergeCell ref="P100:Q100"/>
    <mergeCell ref="B103:Q103"/>
    <mergeCell ref="A102:B102"/>
    <mergeCell ref="C102:J102"/>
    <mergeCell ref="L102:M102"/>
    <mergeCell ref="P102:Q102"/>
    <mergeCell ref="A106:B106"/>
    <mergeCell ref="C106:F106"/>
    <mergeCell ref="G106:J106"/>
    <mergeCell ref="M106:Q106"/>
    <mergeCell ref="A107:B107"/>
    <mergeCell ref="C107:F107"/>
    <mergeCell ref="G107:J107"/>
    <mergeCell ref="K107:K108"/>
    <mergeCell ref="M107:Q108"/>
  </mergeCells>
  <conditionalFormatting sqref="A26">
    <cfRule type="duplicateValues" dxfId="547" priority="5" stopIfTrue="1"/>
  </conditionalFormatting>
  <conditionalFormatting sqref="A27">
    <cfRule type="duplicateValues" dxfId="546" priority="1" stopIfTrue="1"/>
  </conditionalFormatting>
  <conditionalFormatting sqref="B23">
    <cfRule type="duplicateValues" dxfId="545" priority="10" stopIfTrue="1"/>
  </conditionalFormatting>
  <conditionalFormatting sqref="B26">
    <cfRule type="duplicateValues" dxfId="544" priority="6" stopIfTrue="1"/>
    <cfRule type="duplicateValues" dxfId="543" priority="8" stopIfTrue="1"/>
    <cfRule type="duplicateValues" dxfId="542" priority="9" stopIfTrue="1"/>
  </conditionalFormatting>
  <conditionalFormatting sqref="B27">
    <cfRule type="duplicateValues" dxfId="541" priority="2" stopIfTrue="1"/>
    <cfRule type="duplicateValues" dxfId="540" priority="3" stopIfTrue="1"/>
    <cfRule type="duplicateValues" dxfId="539" priority="4" stopIfTrue="1"/>
  </conditionalFormatting>
  <conditionalFormatting sqref="B98:B106 B108:B110">
    <cfRule type="duplicateValues" dxfId="538" priority="97" stopIfTrue="1"/>
  </conditionalFormatting>
  <conditionalFormatting sqref="B102">
    <cfRule type="duplicateValues" dxfId="537" priority="19" stopIfTrue="1"/>
  </conditionalFormatting>
  <conditionalFormatting sqref="B109:B110 B258">
    <cfRule type="duplicateValues" dxfId="536" priority="96" stopIfTrue="1"/>
  </conditionalFormatting>
  <conditionalFormatting sqref="B162:B164">
    <cfRule type="duplicateValues" dxfId="535" priority="59" stopIfTrue="1"/>
  </conditionalFormatting>
  <conditionalFormatting sqref="B165:B166">
    <cfRule type="duplicateValues" dxfId="534" priority="60" stopIfTrue="1"/>
  </conditionalFormatting>
  <conditionalFormatting sqref="B167:B168">
    <cfRule type="duplicateValues" dxfId="533" priority="58" stopIfTrue="1"/>
  </conditionalFormatting>
  <conditionalFormatting sqref="B169">
    <cfRule type="duplicateValues" dxfId="532" priority="57" stopIfTrue="1"/>
  </conditionalFormatting>
  <conditionalFormatting sqref="B187">
    <cfRule type="duplicateValues" dxfId="531" priority="82" stopIfTrue="1"/>
  </conditionalFormatting>
  <conditionalFormatting sqref="B190:B192">
    <cfRule type="duplicateValues" dxfId="530" priority="22" stopIfTrue="1"/>
  </conditionalFormatting>
  <conditionalFormatting sqref="B193:B194">
    <cfRule type="duplicateValues" dxfId="529" priority="23" stopIfTrue="1"/>
  </conditionalFormatting>
  <conditionalFormatting sqref="B195:B196">
    <cfRule type="duplicateValues" dxfId="528" priority="21" stopIfTrue="1"/>
  </conditionalFormatting>
  <conditionalFormatting sqref="B197">
    <cfRule type="duplicateValues" dxfId="527" priority="20" stopIfTrue="1"/>
  </conditionalFormatting>
  <conditionalFormatting sqref="B211:B228 B233:B290 B293">
    <cfRule type="duplicateValues" dxfId="526" priority="83" stopIfTrue="1"/>
  </conditionalFormatting>
  <conditionalFormatting sqref="B215">
    <cfRule type="duplicateValues" dxfId="525" priority="43" stopIfTrue="1"/>
  </conditionalFormatting>
  <conditionalFormatting sqref="B230">
    <cfRule type="duplicateValues" dxfId="524" priority="15" stopIfTrue="1"/>
    <cfRule type="duplicateValues" dxfId="523" priority="71" stopIfTrue="1"/>
  </conditionalFormatting>
  <conditionalFormatting sqref="B239:B256 B261:B318 B321">
    <cfRule type="duplicateValues" dxfId="522" priority="44" stopIfTrue="1"/>
  </conditionalFormatting>
  <conditionalFormatting sqref="B258">
    <cfRule type="duplicateValues" dxfId="521" priority="11" stopIfTrue="1"/>
  </conditionalFormatting>
  <conditionalFormatting sqref="B271">
    <cfRule type="duplicateValues" dxfId="520" priority="80" stopIfTrue="1"/>
  </conditionalFormatting>
  <conditionalFormatting sqref="B272">
    <cfRule type="duplicateValues" dxfId="519" priority="81" stopIfTrue="1"/>
  </conditionalFormatting>
  <conditionalFormatting sqref="B273">
    <cfRule type="duplicateValues" dxfId="518" priority="79" stopIfTrue="1"/>
  </conditionalFormatting>
  <conditionalFormatting sqref="B274">
    <cfRule type="duplicateValues" dxfId="517" priority="74" stopIfTrue="1"/>
  </conditionalFormatting>
  <conditionalFormatting sqref="B275">
    <cfRule type="duplicateValues" dxfId="516" priority="75" stopIfTrue="1"/>
  </conditionalFormatting>
  <conditionalFormatting sqref="B276">
    <cfRule type="duplicateValues" dxfId="515" priority="73" stopIfTrue="1"/>
  </conditionalFormatting>
  <conditionalFormatting sqref="B277">
    <cfRule type="duplicateValues" dxfId="514" priority="67" stopIfTrue="1"/>
  </conditionalFormatting>
  <conditionalFormatting sqref="B277:B279 B281">
    <cfRule type="duplicateValues" dxfId="513" priority="76" stopIfTrue="1"/>
  </conditionalFormatting>
  <conditionalFormatting sqref="B278">
    <cfRule type="duplicateValues" dxfId="512" priority="66" stopIfTrue="1"/>
  </conditionalFormatting>
  <conditionalFormatting sqref="B279">
    <cfRule type="duplicateValues" dxfId="511" priority="70" stopIfTrue="1"/>
  </conditionalFormatting>
  <conditionalFormatting sqref="B280 B288">
    <cfRule type="duplicateValues" dxfId="510" priority="78" stopIfTrue="1"/>
  </conditionalFormatting>
  <conditionalFormatting sqref="B280">
    <cfRule type="duplicateValues" dxfId="509" priority="62" stopIfTrue="1"/>
  </conditionalFormatting>
  <conditionalFormatting sqref="B280:B282">
    <cfRule type="duplicateValues" dxfId="508" priority="69" stopIfTrue="1"/>
  </conditionalFormatting>
  <conditionalFormatting sqref="B281">
    <cfRule type="duplicateValues" dxfId="507" priority="61" stopIfTrue="1"/>
  </conditionalFormatting>
  <conditionalFormatting sqref="B282">
    <cfRule type="duplicateValues" dxfId="506" priority="72" stopIfTrue="1"/>
  </conditionalFormatting>
  <conditionalFormatting sqref="B283:B284">
    <cfRule type="duplicateValues" dxfId="505" priority="77" stopIfTrue="1"/>
  </conditionalFormatting>
  <conditionalFormatting sqref="B284:B286 B288">
    <cfRule type="duplicateValues" dxfId="504" priority="63" stopIfTrue="1"/>
  </conditionalFormatting>
  <conditionalFormatting sqref="B287 B297">
    <cfRule type="duplicateValues" dxfId="503" priority="65" stopIfTrue="1"/>
  </conditionalFormatting>
  <conditionalFormatting sqref="B288">
    <cfRule type="duplicateValues" dxfId="502" priority="16" stopIfTrue="1"/>
  </conditionalFormatting>
  <conditionalFormatting sqref="B292:B293">
    <cfRule type="duplicateValues" dxfId="501" priority="64" stopIfTrue="1"/>
  </conditionalFormatting>
  <conditionalFormatting sqref="B293">
    <cfRule type="duplicateValues" dxfId="500" priority="17" stopIfTrue="1"/>
  </conditionalFormatting>
  <conditionalFormatting sqref="B294">
    <cfRule type="duplicateValues" dxfId="499" priority="94" stopIfTrue="1"/>
  </conditionalFormatting>
  <conditionalFormatting sqref="B295">
    <cfRule type="duplicateValues" dxfId="498" priority="90" stopIfTrue="1"/>
  </conditionalFormatting>
  <conditionalFormatting sqref="B296">
    <cfRule type="duplicateValues" dxfId="497" priority="89" stopIfTrue="1"/>
  </conditionalFormatting>
  <conditionalFormatting sqref="B297">
    <cfRule type="duplicateValues" dxfId="496" priority="95" stopIfTrue="1"/>
  </conditionalFormatting>
  <conditionalFormatting sqref="B298">
    <cfRule type="duplicateValues" dxfId="495" priority="85" stopIfTrue="1"/>
  </conditionalFormatting>
  <conditionalFormatting sqref="B298:B300">
    <cfRule type="duplicateValues" dxfId="494" priority="93" stopIfTrue="1"/>
  </conditionalFormatting>
  <conditionalFormatting sqref="B299">
    <cfRule type="duplicateValues" dxfId="493" priority="84" stopIfTrue="1"/>
  </conditionalFormatting>
  <conditionalFormatting sqref="B300">
    <cfRule type="duplicateValues" dxfId="492" priority="42" stopIfTrue="1"/>
  </conditionalFormatting>
  <conditionalFormatting sqref="B301">
    <cfRule type="duplicateValues" dxfId="491" priority="41" stopIfTrue="1"/>
  </conditionalFormatting>
  <conditionalFormatting sqref="B302">
    <cfRule type="duplicateValues" dxfId="490" priority="36" stopIfTrue="1"/>
  </conditionalFormatting>
  <conditionalFormatting sqref="B302:B304 B306">
    <cfRule type="duplicateValues" dxfId="489" priority="86" stopIfTrue="1"/>
  </conditionalFormatting>
  <conditionalFormatting sqref="B303">
    <cfRule type="duplicateValues" dxfId="488" priority="37" stopIfTrue="1"/>
  </conditionalFormatting>
  <conditionalFormatting sqref="B304">
    <cfRule type="duplicateValues" dxfId="487" priority="35" stopIfTrue="1"/>
  </conditionalFormatting>
  <conditionalFormatting sqref="B305 B315">
    <cfRule type="duplicateValues" dxfId="486" priority="88" stopIfTrue="1"/>
  </conditionalFormatting>
  <conditionalFormatting sqref="B305">
    <cfRule type="duplicateValues" dxfId="485" priority="30" stopIfTrue="1"/>
  </conditionalFormatting>
  <conditionalFormatting sqref="B305:B307 B309">
    <cfRule type="duplicateValues" dxfId="484" priority="38" stopIfTrue="1"/>
  </conditionalFormatting>
  <conditionalFormatting sqref="B306">
    <cfRule type="duplicateValues" dxfId="483" priority="29" stopIfTrue="1"/>
  </conditionalFormatting>
  <conditionalFormatting sqref="B307">
    <cfRule type="duplicateValues" dxfId="482" priority="33" stopIfTrue="1"/>
  </conditionalFormatting>
  <conditionalFormatting sqref="B308 B316">
    <cfRule type="duplicateValues" dxfId="481" priority="40" stopIfTrue="1"/>
  </conditionalFormatting>
  <conditionalFormatting sqref="B308">
    <cfRule type="duplicateValues" dxfId="480" priority="25" stopIfTrue="1"/>
  </conditionalFormatting>
  <conditionalFormatting sqref="B308:B310">
    <cfRule type="duplicateValues" dxfId="479" priority="32" stopIfTrue="1"/>
  </conditionalFormatting>
  <conditionalFormatting sqref="B309">
    <cfRule type="duplicateValues" dxfId="478" priority="24" stopIfTrue="1"/>
  </conditionalFormatting>
  <conditionalFormatting sqref="B310">
    <cfRule type="duplicateValues" dxfId="477" priority="34" stopIfTrue="1"/>
  </conditionalFormatting>
  <conditionalFormatting sqref="B310:B311">
    <cfRule type="duplicateValues" dxfId="476" priority="87" stopIfTrue="1"/>
  </conditionalFormatting>
  <conditionalFormatting sqref="B311:B312">
    <cfRule type="duplicateValues" dxfId="475" priority="39" stopIfTrue="1"/>
  </conditionalFormatting>
  <conditionalFormatting sqref="B312:B314 B316">
    <cfRule type="duplicateValues" dxfId="474" priority="26" stopIfTrue="1"/>
  </conditionalFormatting>
  <conditionalFormatting sqref="B315 B325">
    <cfRule type="duplicateValues" dxfId="473" priority="28" stopIfTrue="1"/>
  </conditionalFormatting>
  <conditionalFormatting sqref="B315">
    <cfRule type="duplicateValues" dxfId="472" priority="18" stopIfTrue="1"/>
  </conditionalFormatting>
  <conditionalFormatting sqref="B316">
    <cfRule type="duplicateValues" dxfId="471" priority="91" stopIfTrue="1"/>
  </conditionalFormatting>
  <conditionalFormatting sqref="B318">
    <cfRule type="duplicateValues" dxfId="470" priority="68" stopIfTrue="1"/>
  </conditionalFormatting>
  <conditionalFormatting sqref="B320:B321">
    <cfRule type="duplicateValues" dxfId="469" priority="27" stopIfTrue="1"/>
  </conditionalFormatting>
  <conditionalFormatting sqref="B321">
    <cfRule type="duplicateValues" dxfId="468" priority="12" stopIfTrue="1"/>
  </conditionalFormatting>
  <conditionalFormatting sqref="B322">
    <cfRule type="duplicateValues" dxfId="467" priority="55" stopIfTrue="1"/>
  </conditionalFormatting>
  <conditionalFormatting sqref="B323">
    <cfRule type="duplicateValues" dxfId="466" priority="51" stopIfTrue="1"/>
  </conditionalFormatting>
  <conditionalFormatting sqref="B324">
    <cfRule type="duplicateValues" dxfId="465" priority="50" stopIfTrue="1"/>
  </conditionalFormatting>
  <conditionalFormatting sqref="B325">
    <cfRule type="duplicateValues" dxfId="464" priority="56" stopIfTrue="1"/>
  </conditionalFormatting>
  <conditionalFormatting sqref="B326">
    <cfRule type="duplicateValues" dxfId="463" priority="46" stopIfTrue="1"/>
  </conditionalFormatting>
  <conditionalFormatting sqref="B326:B328">
    <cfRule type="duplicateValues" dxfId="462" priority="54" stopIfTrue="1"/>
  </conditionalFormatting>
  <conditionalFormatting sqref="B327">
    <cfRule type="duplicateValues" dxfId="461" priority="45" stopIfTrue="1"/>
  </conditionalFormatting>
  <conditionalFormatting sqref="B330:B332 B334">
    <cfRule type="duplicateValues" dxfId="460" priority="47" stopIfTrue="1"/>
  </conditionalFormatting>
  <conditionalFormatting sqref="B333 B343">
    <cfRule type="duplicateValues" dxfId="459" priority="49" stopIfTrue="1"/>
  </conditionalFormatting>
  <conditionalFormatting sqref="B334">
    <cfRule type="duplicateValues" dxfId="458" priority="13" stopIfTrue="1"/>
  </conditionalFormatting>
  <conditionalFormatting sqref="B336">
    <cfRule type="duplicateValues" dxfId="457" priority="92" stopIfTrue="1"/>
  </conditionalFormatting>
  <conditionalFormatting sqref="B338:B339">
    <cfRule type="duplicateValues" dxfId="456" priority="48" stopIfTrue="1"/>
  </conditionalFormatting>
  <conditionalFormatting sqref="B343">
    <cfRule type="duplicateValues" dxfId="455" priority="14" stopIfTrue="1"/>
  </conditionalFormatting>
  <conditionalFormatting sqref="B344">
    <cfRule type="duplicateValues" dxfId="454" priority="52" stopIfTrue="1"/>
  </conditionalFormatting>
  <conditionalFormatting sqref="B346">
    <cfRule type="duplicateValues" dxfId="453" priority="31" stopIfTrue="1"/>
  </conditionalFormatting>
  <conditionalFormatting sqref="B364">
    <cfRule type="duplicateValues" dxfId="452" priority="53" stopIfTrue="1"/>
  </conditionalFormatting>
  <conditionalFormatting sqref="D26:E26">
    <cfRule type="cellIs" dxfId="451" priority="7" operator="equal">
      <formula>0</formula>
    </cfRule>
  </conditionalFormatting>
  <dataValidations count="2">
    <dataValidation type="list" allowBlank="1" showInputMessage="1" showErrorMessage="1" sqref="J117:J121 J24 J31:J32 J34:J40 J65 J42:J63 J67:J92" xr:uid="{00000000-0002-0000-15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22" xr:uid="{00000000-0002-0000-1500-000001000000}">
      <formula1>"CNCT PT,Việt Trì,ĐL  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92" max="16" man="1"/>
  </rowBreaks>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B124"/>
  <sheetViews>
    <sheetView topLeftCell="A21" zoomScaleNormal="100" zoomScaleSheetLayoutView="85" workbookViewId="0">
      <selection activeCell="C84" sqref="C84"/>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9" t="s">
        <v>217</v>
      </c>
      <c r="B9" s="509" t="s">
        <v>18</v>
      </c>
      <c r="C9" s="509" t="s">
        <v>2154</v>
      </c>
      <c r="D9" s="510" t="s">
        <v>2172</v>
      </c>
      <c r="E9" s="510"/>
      <c r="F9" s="510" t="s">
        <v>2173</v>
      </c>
      <c r="G9" s="510" t="s">
        <v>2174</v>
      </c>
      <c r="H9" s="509" t="s">
        <v>108</v>
      </c>
      <c r="I9" s="511"/>
      <c r="J9" s="512"/>
      <c r="N9" s="99"/>
    </row>
    <row r="10" spans="1:18" ht="27.75" customHeight="1" x14ac:dyDescent="0.25">
      <c r="A10" s="804">
        <v>1</v>
      </c>
      <c r="B10" s="804" t="s">
        <v>2155</v>
      </c>
      <c r="C10" s="513" t="s">
        <v>2156</v>
      </c>
      <c r="D10" s="513" t="s">
        <v>2157</v>
      </c>
      <c r="E10" s="513"/>
      <c r="F10" s="513" t="s">
        <v>2158</v>
      </c>
      <c r="G10" s="513" t="s">
        <v>2167</v>
      </c>
      <c r="H10" s="514"/>
      <c r="I10" s="515"/>
      <c r="J10" s="516"/>
      <c r="N10" s="99"/>
    </row>
    <row r="11" spans="1:18" ht="27.75" customHeight="1" x14ac:dyDescent="0.25">
      <c r="A11" s="804"/>
      <c r="B11" s="804"/>
      <c r="C11" s="513" t="s">
        <v>2159</v>
      </c>
      <c r="D11" s="513" t="s">
        <v>2160</v>
      </c>
      <c r="E11" s="513"/>
      <c r="F11" s="513" t="s">
        <v>2161</v>
      </c>
      <c r="G11" s="513" t="s">
        <v>2168</v>
      </c>
      <c r="H11" s="514"/>
      <c r="I11" s="515"/>
      <c r="J11" s="516"/>
      <c r="N11" s="99"/>
    </row>
    <row r="12" spans="1:18" ht="27.75" customHeight="1" x14ac:dyDescent="0.25">
      <c r="A12" s="804">
        <v>2</v>
      </c>
      <c r="B12" s="804" t="s">
        <v>2162</v>
      </c>
      <c r="C12" s="513" t="s">
        <v>2156</v>
      </c>
      <c r="D12" s="513" t="s">
        <v>2157</v>
      </c>
      <c r="E12" s="513"/>
      <c r="F12" s="513" t="s">
        <v>2158</v>
      </c>
      <c r="G12" s="513" t="s">
        <v>2167</v>
      </c>
      <c r="H12" s="514"/>
      <c r="I12" s="515"/>
      <c r="J12" s="516"/>
      <c r="N12" s="99"/>
    </row>
    <row r="13" spans="1:18" ht="27.75" customHeight="1" x14ac:dyDescent="0.25">
      <c r="A13" s="804"/>
      <c r="B13" s="804"/>
      <c r="C13" s="513" t="s">
        <v>2159</v>
      </c>
      <c r="D13" s="513" t="s">
        <v>2160</v>
      </c>
      <c r="E13" s="513"/>
      <c r="F13" s="513" t="s">
        <v>2161</v>
      </c>
      <c r="G13" s="513" t="s">
        <v>2168</v>
      </c>
      <c r="H13" s="514"/>
      <c r="I13" s="515"/>
      <c r="J13" s="516"/>
      <c r="N13" s="99"/>
    </row>
    <row r="14" spans="1:18" ht="27.75" customHeight="1" x14ac:dyDescent="0.25">
      <c r="A14" s="801">
        <v>3</v>
      </c>
      <c r="B14" s="802" t="s">
        <v>2171</v>
      </c>
      <c r="C14" s="513" t="s">
        <v>2156</v>
      </c>
      <c r="D14" s="513" t="s">
        <v>2163</v>
      </c>
      <c r="E14" s="513"/>
      <c r="F14" s="513" t="s">
        <v>2164</v>
      </c>
      <c r="G14" s="513" t="s">
        <v>2169</v>
      </c>
      <c r="H14" s="514"/>
      <c r="I14" s="515"/>
      <c r="J14" s="516"/>
      <c r="N14" s="99"/>
    </row>
    <row r="15" spans="1:18" ht="27.75" customHeight="1" x14ac:dyDescent="0.25">
      <c r="A15" s="801"/>
      <c r="B15" s="802"/>
      <c r="C15" s="513" t="s">
        <v>2159</v>
      </c>
      <c r="D15" s="513" t="s">
        <v>2165</v>
      </c>
      <c r="E15" s="513"/>
      <c r="F15" s="513" t="s">
        <v>2166</v>
      </c>
      <c r="G15" s="513" t="s">
        <v>2170</v>
      </c>
      <c r="H15" s="514"/>
      <c r="I15" s="515"/>
      <c r="J15" s="516"/>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2233</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63" customHeight="1" x14ac:dyDescent="0.25">
      <c r="A26" s="255">
        <v>1</v>
      </c>
      <c r="B26" s="168" t="s">
        <v>147</v>
      </c>
      <c r="C26" s="89" t="s">
        <v>148</v>
      </c>
      <c r="D26" s="89">
        <v>25</v>
      </c>
      <c r="E26" s="169">
        <v>0.47916666666666669</v>
      </c>
      <c r="F26" s="102">
        <v>0.29166666666666669</v>
      </c>
      <c r="G26" s="156">
        <v>19</v>
      </c>
      <c r="H26" s="102">
        <v>4.1666666666666664E-2</v>
      </c>
      <c r="I26" s="156">
        <v>20</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2234</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25.5" customHeight="1" x14ac:dyDescent="0.25">
      <c r="A29" s="89">
        <v>1</v>
      </c>
      <c r="B29" s="14" t="s">
        <v>2334</v>
      </c>
      <c r="C29" s="20" t="s">
        <v>60</v>
      </c>
      <c r="D29" s="125">
        <v>2.1896511418666664</v>
      </c>
      <c r="E29" s="424"/>
      <c r="F29" s="102">
        <v>0.3125</v>
      </c>
      <c r="G29" s="156">
        <v>19</v>
      </c>
      <c r="H29" s="102">
        <v>0.5</v>
      </c>
      <c r="I29" s="156">
        <f t="shared" ref="I29:I65" si="1">+G29</f>
        <v>19</v>
      </c>
      <c r="J29" s="451"/>
      <c r="K29" s="172" t="s">
        <v>1872</v>
      </c>
      <c r="L29" s="453"/>
      <c r="M29" s="14" t="s">
        <v>1978</v>
      </c>
      <c r="N29" s="455">
        <f t="shared" ref="N29:N94" si="2">VALUE(DAY(I29)*24*60+VALUE(HOUR(H29)*60+MINUTE(H29)))-SUM(VALUE(DAY(G29)*24*60+VALUE(HOUR(F29)*60+MINUTE(F29))))</f>
        <v>270</v>
      </c>
      <c r="O29" s="193">
        <v>2390</v>
      </c>
      <c r="P29" s="454">
        <f t="shared" ref="P29:P94" si="3">O29*N29</f>
        <v>645300</v>
      </c>
      <c r="Q29" s="89">
        <v>2</v>
      </c>
      <c r="S29" s="91">
        <f t="shared" ref="S29:T30" si="4">O29</f>
        <v>2390</v>
      </c>
      <c r="T29" s="91">
        <f t="shared" si="4"/>
        <v>645300</v>
      </c>
      <c r="U29" s="92"/>
      <c r="V29" s="92"/>
      <c r="W29" s="92"/>
      <c r="X29" s="92"/>
      <c r="Y29" s="93"/>
      <c r="Z29" s="94"/>
      <c r="AA29" s="94"/>
    </row>
    <row r="30" spans="1:28" ht="25.5" customHeight="1" x14ac:dyDescent="0.25">
      <c r="A30" s="89">
        <v>2</v>
      </c>
      <c r="B30" s="14" t="s">
        <v>2335</v>
      </c>
      <c r="C30" s="20" t="s">
        <v>60</v>
      </c>
      <c r="D30" s="125">
        <v>0.82177312120000001</v>
      </c>
      <c r="E30" s="424"/>
      <c r="F30" s="102">
        <v>0.3125</v>
      </c>
      <c r="G30" s="156">
        <v>19</v>
      </c>
      <c r="H30" s="102">
        <v>0.5</v>
      </c>
      <c r="I30" s="156">
        <f t="shared" si="1"/>
        <v>19</v>
      </c>
      <c r="J30" s="451"/>
      <c r="K30" s="172" t="s">
        <v>1872</v>
      </c>
      <c r="L30" s="453"/>
      <c r="M30" s="14" t="s">
        <v>1999</v>
      </c>
      <c r="N30" s="455">
        <f t="shared" si="2"/>
        <v>270</v>
      </c>
      <c r="O30" s="193">
        <v>1173</v>
      </c>
      <c r="P30" s="454">
        <f t="shared" si="3"/>
        <v>316710</v>
      </c>
      <c r="Q30" s="89">
        <v>2</v>
      </c>
      <c r="S30" s="91">
        <f t="shared" si="4"/>
        <v>1173</v>
      </c>
      <c r="T30" s="91">
        <f t="shared" si="4"/>
        <v>316710</v>
      </c>
      <c r="U30" s="92"/>
      <c r="V30" s="92"/>
      <c r="W30" s="92"/>
      <c r="X30" s="92"/>
      <c r="Y30" s="93"/>
      <c r="Z30" s="94"/>
      <c r="AA30" s="94"/>
    </row>
    <row r="31" spans="1:28" ht="25.5" customHeight="1" x14ac:dyDescent="0.25">
      <c r="A31" s="89">
        <v>3</v>
      </c>
      <c r="B31" s="14" t="s">
        <v>2336</v>
      </c>
      <c r="C31" s="20" t="s">
        <v>60</v>
      </c>
      <c r="D31" s="125">
        <v>1.7034615793600001</v>
      </c>
      <c r="E31" s="424"/>
      <c r="F31" s="102">
        <v>0.3125</v>
      </c>
      <c r="G31" s="156">
        <v>19</v>
      </c>
      <c r="H31" s="102">
        <v>0.5</v>
      </c>
      <c r="I31" s="156">
        <f t="shared" si="1"/>
        <v>19</v>
      </c>
      <c r="J31" s="102"/>
      <c r="K31" s="172" t="s">
        <v>1872</v>
      </c>
      <c r="L31" s="102"/>
      <c r="M31" s="14" t="s">
        <v>2000</v>
      </c>
      <c r="N31" s="126">
        <f t="shared" si="2"/>
        <v>270</v>
      </c>
      <c r="O31" s="89">
        <v>1986</v>
      </c>
      <c r="P31" s="156">
        <f t="shared" si="3"/>
        <v>536220</v>
      </c>
      <c r="Q31" s="89">
        <v>2</v>
      </c>
      <c r="S31" s="91">
        <f>O31</f>
        <v>1986</v>
      </c>
      <c r="T31" s="91">
        <f>P31</f>
        <v>536220</v>
      </c>
      <c r="U31" s="92"/>
      <c r="V31" s="92"/>
      <c r="W31" s="92"/>
      <c r="X31" s="92"/>
      <c r="Y31" s="93"/>
      <c r="Z31" s="94"/>
      <c r="AA31" s="94"/>
    </row>
    <row r="32" spans="1:28" ht="25.5" customHeight="1" x14ac:dyDescent="0.25">
      <c r="A32" s="89">
        <v>4</v>
      </c>
      <c r="B32" s="14" t="s">
        <v>2337</v>
      </c>
      <c r="C32" s="20" t="s">
        <v>60</v>
      </c>
      <c r="D32" s="125">
        <v>9.3106160945454537</v>
      </c>
      <c r="E32" s="424"/>
      <c r="F32" s="102">
        <v>0.41666666666666669</v>
      </c>
      <c r="G32" s="156">
        <v>19</v>
      </c>
      <c r="H32" s="102">
        <v>0.625</v>
      </c>
      <c r="I32" s="156">
        <f t="shared" si="1"/>
        <v>19</v>
      </c>
      <c r="J32" s="102"/>
      <c r="K32" s="172" t="s">
        <v>1872</v>
      </c>
      <c r="L32" s="102"/>
      <c r="M32" s="14" t="s">
        <v>2120</v>
      </c>
      <c r="N32" s="126">
        <f t="shared" si="2"/>
        <v>300</v>
      </c>
      <c r="O32" s="89">
        <v>2285</v>
      </c>
      <c r="P32" s="156">
        <f t="shared" si="3"/>
        <v>685500</v>
      </c>
      <c r="Q32" s="89">
        <v>2</v>
      </c>
      <c r="S32" s="91">
        <f>O32</f>
        <v>2285</v>
      </c>
      <c r="T32" s="91">
        <f>P32</f>
        <v>685500</v>
      </c>
      <c r="U32" s="92"/>
      <c r="V32" s="92"/>
      <c r="W32" s="92"/>
      <c r="X32" s="92"/>
      <c r="Y32" s="93"/>
      <c r="Z32" s="94"/>
      <c r="AA32" s="94"/>
    </row>
    <row r="33" spans="1:27" ht="70.5" customHeight="1" x14ac:dyDescent="0.25">
      <c r="A33" s="89">
        <v>5</v>
      </c>
      <c r="B33" s="14" t="s">
        <v>2135</v>
      </c>
      <c r="C33" s="20" t="s">
        <v>60</v>
      </c>
      <c r="D33" s="125">
        <v>2.4482230059200001</v>
      </c>
      <c r="E33" s="424"/>
      <c r="F33" s="102">
        <v>0.3125</v>
      </c>
      <c r="G33" s="156">
        <v>19</v>
      </c>
      <c r="H33" s="102">
        <v>0.5</v>
      </c>
      <c r="I33" s="156">
        <f t="shared" si="1"/>
        <v>19</v>
      </c>
      <c r="J33" s="451"/>
      <c r="K33" s="172" t="s">
        <v>1872</v>
      </c>
      <c r="L33" s="453"/>
      <c r="M33" s="14" t="s">
        <v>2183</v>
      </c>
      <c r="N33" s="455">
        <f t="shared" si="2"/>
        <v>270</v>
      </c>
      <c r="O33" s="193">
        <v>0</v>
      </c>
      <c r="P33" s="454">
        <f t="shared" si="3"/>
        <v>0</v>
      </c>
      <c r="Q33" s="89">
        <v>2</v>
      </c>
      <c r="S33" s="91">
        <f t="shared" ref="S33:T48" si="5">O33</f>
        <v>0</v>
      </c>
      <c r="T33" s="91">
        <f t="shared" si="5"/>
        <v>0</v>
      </c>
      <c r="U33" s="92"/>
      <c r="V33" s="92"/>
      <c r="W33" s="92"/>
      <c r="X33" s="92"/>
      <c r="Y33" s="93"/>
      <c r="Z33" s="94"/>
      <c r="AA33" s="94"/>
    </row>
    <row r="34" spans="1:27" ht="30" customHeight="1" x14ac:dyDescent="0.25">
      <c r="A34" s="89">
        <v>6</v>
      </c>
      <c r="B34" s="14" t="s">
        <v>2209</v>
      </c>
      <c r="C34" s="20" t="s">
        <v>60</v>
      </c>
      <c r="D34" s="125">
        <v>5.0999999999999996</v>
      </c>
      <c r="E34" s="424"/>
      <c r="F34" s="102">
        <v>0.41666666666666669</v>
      </c>
      <c r="G34" s="156">
        <v>19</v>
      </c>
      <c r="H34" s="102">
        <v>0.66666666666666663</v>
      </c>
      <c r="I34" s="156">
        <f t="shared" si="1"/>
        <v>19</v>
      </c>
      <c r="J34" s="102"/>
      <c r="K34" s="172" t="s">
        <v>1872</v>
      </c>
      <c r="L34" s="102"/>
      <c r="M34" s="14" t="s">
        <v>2183</v>
      </c>
      <c r="N34" s="126">
        <f t="shared" si="2"/>
        <v>360</v>
      </c>
      <c r="O34" s="89">
        <v>0</v>
      </c>
      <c r="P34" s="156">
        <f t="shared" si="3"/>
        <v>0</v>
      </c>
      <c r="Q34" s="89">
        <v>2</v>
      </c>
      <c r="S34" s="91">
        <f t="shared" si="5"/>
        <v>0</v>
      </c>
      <c r="T34" s="91">
        <f t="shared" si="5"/>
        <v>0</v>
      </c>
      <c r="U34" s="92"/>
      <c r="V34" s="92"/>
      <c r="W34" s="92"/>
      <c r="X34" s="92"/>
      <c r="Y34" s="93"/>
      <c r="Z34" s="94"/>
      <c r="AA34" s="94"/>
    </row>
    <row r="35" spans="1:27" ht="30" customHeight="1" x14ac:dyDescent="0.25">
      <c r="A35" s="89">
        <v>7</v>
      </c>
      <c r="B35" s="425" t="s">
        <v>2339</v>
      </c>
      <c r="C35" s="474" t="s">
        <v>60</v>
      </c>
      <c r="D35" s="125">
        <v>3.9</v>
      </c>
      <c r="E35" s="424"/>
      <c r="F35" s="102">
        <v>0.41666666666666669</v>
      </c>
      <c r="G35" s="156">
        <v>19</v>
      </c>
      <c r="H35" s="102">
        <v>0.66666666666666663</v>
      </c>
      <c r="I35" s="156">
        <f t="shared" si="1"/>
        <v>19</v>
      </c>
      <c r="J35" s="102"/>
      <c r="K35" s="172" t="s">
        <v>1872</v>
      </c>
      <c r="L35" s="102"/>
      <c r="M35" s="425" t="s">
        <v>2210</v>
      </c>
      <c r="N35" s="126">
        <f t="shared" si="2"/>
        <v>360</v>
      </c>
      <c r="O35" s="89">
        <v>2512</v>
      </c>
      <c r="P35" s="156">
        <f t="shared" si="3"/>
        <v>904320</v>
      </c>
      <c r="Q35" s="89">
        <v>2</v>
      </c>
      <c r="S35" s="91">
        <f t="shared" si="5"/>
        <v>2512</v>
      </c>
      <c r="T35" s="91">
        <f t="shared" si="5"/>
        <v>904320</v>
      </c>
      <c r="U35" s="92"/>
      <c r="V35" s="92"/>
      <c r="W35" s="92"/>
      <c r="X35" s="92"/>
      <c r="Y35" s="93"/>
      <c r="Z35" s="94"/>
      <c r="AA35" s="94"/>
    </row>
    <row r="36" spans="1:27" ht="34.5" customHeight="1" x14ac:dyDescent="0.25">
      <c r="A36" s="89">
        <v>8</v>
      </c>
      <c r="B36" s="14" t="s">
        <v>2338</v>
      </c>
      <c r="C36" s="20" t="s">
        <v>2244</v>
      </c>
      <c r="D36" s="125">
        <v>7.9783981440740757</v>
      </c>
      <c r="E36" s="424"/>
      <c r="F36" s="102">
        <v>0.3125</v>
      </c>
      <c r="G36" s="156">
        <v>19</v>
      </c>
      <c r="H36" s="102">
        <v>0.66666666666666663</v>
      </c>
      <c r="I36" s="156">
        <f t="shared" si="1"/>
        <v>19</v>
      </c>
      <c r="J36" s="102"/>
      <c r="K36" s="172" t="s">
        <v>1872</v>
      </c>
      <c r="L36" s="102"/>
      <c r="M36" s="14" t="s">
        <v>2027</v>
      </c>
      <c r="N36" s="126">
        <f t="shared" si="2"/>
        <v>510</v>
      </c>
      <c r="O36" s="89">
        <v>14253</v>
      </c>
      <c r="P36" s="156">
        <f t="shared" si="3"/>
        <v>7269030</v>
      </c>
      <c r="Q36" s="89">
        <v>2</v>
      </c>
      <c r="S36" s="91">
        <f t="shared" si="5"/>
        <v>14253</v>
      </c>
      <c r="T36" s="91">
        <f t="shared" si="5"/>
        <v>7269030</v>
      </c>
      <c r="U36" s="92"/>
      <c r="V36" s="92"/>
      <c r="W36" s="92"/>
      <c r="X36" s="92"/>
      <c r="Y36" s="93"/>
      <c r="Z36" s="94"/>
      <c r="AA36" s="94"/>
    </row>
    <row r="37" spans="1:27" ht="34.5" customHeight="1" x14ac:dyDescent="0.25">
      <c r="A37" s="89">
        <v>9</v>
      </c>
      <c r="B37" s="14" t="s">
        <v>2340</v>
      </c>
      <c r="C37" s="20" t="s">
        <v>2023</v>
      </c>
      <c r="D37" s="125">
        <v>12.429947101333333</v>
      </c>
      <c r="E37" s="424"/>
      <c r="F37" s="102">
        <v>0.3125</v>
      </c>
      <c r="G37" s="156">
        <v>19</v>
      </c>
      <c r="H37" s="102">
        <v>0.66666666666666663</v>
      </c>
      <c r="I37" s="156">
        <f t="shared" si="1"/>
        <v>19</v>
      </c>
      <c r="J37" s="102"/>
      <c r="K37" s="172" t="s">
        <v>1872</v>
      </c>
      <c r="L37" s="102"/>
      <c r="M37" s="14" t="s">
        <v>2001</v>
      </c>
      <c r="N37" s="126">
        <f t="shared" si="2"/>
        <v>510</v>
      </c>
      <c r="O37" s="89">
        <v>12799</v>
      </c>
      <c r="P37" s="156">
        <f t="shared" si="3"/>
        <v>6527490</v>
      </c>
      <c r="Q37" s="89">
        <v>2</v>
      </c>
      <c r="S37" s="91">
        <f t="shared" si="5"/>
        <v>12799</v>
      </c>
      <c r="T37" s="91">
        <f t="shared" si="5"/>
        <v>6527490</v>
      </c>
      <c r="U37" s="92"/>
      <c r="V37" s="92"/>
      <c r="W37" s="92"/>
      <c r="X37" s="92"/>
      <c r="Y37" s="93"/>
      <c r="Z37" s="94"/>
      <c r="AA37" s="94"/>
    </row>
    <row r="38" spans="1:27" ht="34.5" customHeight="1" x14ac:dyDescent="0.25">
      <c r="A38" s="89">
        <v>10</v>
      </c>
      <c r="B38" s="14" t="s">
        <v>2341</v>
      </c>
      <c r="C38" s="20" t="s">
        <v>1</v>
      </c>
      <c r="D38" s="125">
        <v>2.4809788756078426</v>
      </c>
      <c r="E38" s="424"/>
      <c r="F38" s="102">
        <v>0.3125</v>
      </c>
      <c r="G38" s="156">
        <v>19</v>
      </c>
      <c r="H38" s="102">
        <v>0.66666666666666663</v>
      </c>
      <c r="I38" s="156">
        <f t="shared" si="1"/>
        <v>19</v>
      </c>
      <c r="J38" s="102"/>
      <c r="K38" s="172" t="s">
        <v>1872</v>
      </c>
      <c r="L38" s="102"/>
      <c r="M38" s="14" t="s">
        <v>2003</v>
      </c>
      <c r="N38" s="126">
        <f t="shared" si="2"/>
        <v>510</v>
      </c>
      <c r="O38" s="89">
        <v>4381</v>
      </c>
      <c r="P38" s="156">
        <f t="shared" si="3"/>
        <v>2234310</v>
      </c>
      <c r="Q38" s="89">
        <v>2</v>
      </c>
      <c r="R38" s="518"/>
      <c r="S38" s="91">
        <f t="shared" si="5"/>
        <v>4381</v>
      </c>
      <c r="T38" s="91">
        <f t="shared" si="5"/>
        <v>2234310</v>
      </c>
      <c r="U38" s="92"/>
      <c r="V38" s="92"/>
      <c r="W38" s="92"/>
      <c r="X38" s="92"/>
      <c r="Y38" s="93"/>
      <c r="Z38" s="94"/>
      <c r="AA38" s="94"/>
    </row>
    <row r="39" spans="1:27" ht="34.5" customHeight="1" x14ac:dyDescent="0.25">
      <c r="A39" s="89">
        <v>11</v>
      </c>
      <c r="B39" s="14" t="s">
        <v>2342</v>
      </c>
      <c r="C39" s="20" t="s">
        <v>1</v>
      </c>
      <c r="D39" s="125">
        <v>1.0179300155789472</v>
      </c>
      <c r="E39" s="424"/>
      <c r="F39" s="102">
        <v>0.3125</v>
      </c>
      <c r="G39" s="156">
        <v>19</v>
      </c>
      <c r="H39" s="102">
        <v>0.99930555555555556</v>
      </c>
      <c r="I39" s="156">
        <f t="shared" si="1"/>
        <v>19</v>
      </c>
      <c r="J39" s="102"/>
      <c r="K39" s="172" t="s">
        <v>1872</v>
      </c>
      <c r="L39" s="102"/>
      <c r="M39" s="14" t="s">
        <v>1993</v>
      </c>
      <c r="N39" s="126">
        <f t="shared" si="2"/>
        <v>989</v>
      </c>
      <c r="O39" s="89">
        <v>1289</v>
      </c>
      <c r="P39" s="156">
        <f t="shared" si="3"/>
        <v>1274821</v>
      </c>
      <c r="Q39" s="89">
        <v>2</v>
      </c>
      <c r="S39" s="91">
        <f t="shared" si="5"/>
        <v>1289</v>
      </c>
      <c r="T39" s="91">
        <f t="shared" si="5"/>
        <v>1274821</v>
      </c>
      <c r="U39" s="92"/>
      <c r="V39" s="92"/>
      <c r="W39" s="92"/>
      <c r="X39" s="92"/>
      <c r="Y39" s="93"/>
      <c r="Z39" s="94"/>
      <c r="AA39" s="94"/>
    </row>
    <row r="40" spans="1:27" ht="34.5" customHeight="1" x14ac:dyDescent="0.25">
      <c r="A40" s="89">
        <v>12</v>
      </c>
      <c r="B40" s="14" t="s">
        <v>2343</v>
      </c>
      <c r="C40" s="20" t="s">
        <v>1</v>
      </c>
      <c r="D40" s="125">
        <v>2.6582022096470586</v>
      </c>
      <c r="E40" s="424"/>
      <c r="F40" s="102">
        <v>0.3125</v>
      </c>
      <c r="G40" s="156">
        <v>19</v>
      </c>
      <c r="H40" s="102">
        <v>0.99930555555555556</v>
      </c>
      <c r="I40" s="156">
        <f t="shared" si="1"/>
        <v>19</v>
      </c>
      <c r="J40" s="102"/>
      <c r="K40" s="172" t="s">
        <v>1872</v>
      </c>
      <c r="L40" s="102"/>
      <c r="M40" s="14" t="s">
        <v>2002</v>
      </c>
      <c r="N40" s="126">
        <f t="shared" si="2"/>
        <v>989</v>
      </c>
      <c r="O40" s="89">
        <v>3105</v>
      </c>
      <c r="P40" s="156">
        <f t="shared" si="3"/>
        <v>3070845</v>
      </c>
      <c r="Q40" s="89">
        <v>2</v>
      </c>
      <c r="S40" s="91">
        <f t="shared" si="5"/>
        <v>3105</v>
      </c>
      <c r="T40" s="91">
        <f t="shared" si="5"/>
        <v>3070845</v>
      </c>
      <c r="U40" s="92"/>
      <c r="V40" s="92"/>
      <c r="W40" s="92"/>
      <c r="X40" s="92"/>
      <c r="Y40" s="93"/>
      <c r="Z40" s="94"/>
      <c r="AA40" s="94"/>
    </row>
    <row r="41" spans="1:27" ht="34.5" customHeight="1" x14ac:dyDescent="0.25">
      <c r="A41" s="89">
        <v>13</v>
      </c>
      <c r="B41" s="14" t="s">
        <v>2344</v>
      </c>
      <c r="C41" s="20" t="s">
        <v>1</v>
      </c>
      <c r="D41" s="125">
        <v>2.5837584706666665</v>
      </c>
      <c r="E41" s="424"/>
      <c r="F41" s="102">
        <v>0.3125</v>
      </c>
      <c r="G41" s="156">
        <v>19</v>
      </c>
      <c r="H41" s="102">
        <v>0.5</v>
      </c>
      <c r="I41" s="156">
        <f t="shared" si="1"/>
        <v>19</v>
      </c>
      <c r="J41" s="451"/>
      <c r="K41" s="172" t="s">
        <v>1872</v>
      </c>
      <c r="L41" s="453"/>
      <c r="M41" s="14" t="s">
        <v>2011</v>
      </c>
      <c r="N41" s="455">
        <f t="shared" si="2"/>
        <v>270</v>
      </c>
      <c r="O41" s="193">
        <v>4020</v>
      </c>
      <c r="P41" s="454">
        <f t="shared" si="3"/>
        <v>1085400</v>
      </c>
      <c r="Q41" s="89">
        <v>2</v>
      </c>
      <c r="S41" s="91">
        <f t="shared" si="5"/>
        <v>4020</v>
      </c>
      <c r="T41" s="91">
        <f t="shared" si="5"/>
        <v>1085400</v>
      </c>
      <c r="U41" s="92"/>
      <c r="V41" s="92"/>
      <c r="W41" s="92"/>
      <c r="X41" s="92"/>
      <c r="Y41" s="93"/>
      <c r="Z41" s="94"/>
      <c r="AA41" s="94"/>
    </row>
    <row r="42" spans="1:27" ht="34.5" customHeight="1" x14ac:dyDescent="0.25">
      <c r="A42" s="89">
        <v>14</v>
      </c>
      <c r="B42" s="14" t="s">
        <v>2345</v>
      </c>
      <c r="C42" s="20" t="s">
        <v>1</v>
      </c>
      <c r="D42" s="125">
        <v>2.3853535352982456</v>
      </c>
      <c r="E42" s="424"/>
      <c r="F42" s="102">
        <v>0.29166666666666669</v>
      </c>
      <c r="G42" s="156">
        <v>19</v>
      </c>
      <c r="H42" s="102">
        <v>0.66666666666666663</v>
      </c>
      <c r="I42" s="156">
        <f t="shared" si="1"/>
        <v>19</v>
      </c>
      <c r="J42" s="102"/>
      <c r="K42" s="172" t="s">
        <v>1872</v>
      </c>
      <c r="L42" s="102"/>
      <c r="M42" s="14" t="s">
        <v>2035</v>
      </c>
      <c r="N42" s="126">
        <f t="shared" si="2"/>
        <v>540</v>
      </c>
      <c r="O42" s="89">
        <v>2650</v>
      </c>
      <c r="P42" s="156">
        <f t="shared" si="3"/>
        <v>1431000</v>
      </c>
      <c r="Q42" s="89">
        <v>2</v>
      </c>
      <c r="S42" s="91">
        <f t="shared" si="5"/>
        <v>2650</v>
      </c>
      <c r="T42" s="91">
        <f t="shared" si="5"/>
        <v>1431000</v>
      </c>
      <c r="U42" s="92"/>
      <c r="V42" s="92"/>
      <c r="W42" s="92"/>
      <c r="X42" s="92"/>
      <c r="Y42" s="93"/>
      <c r="Z42" s="94"/>
      <c r="AA42" s="94"/>
    </row>
    <row r="43" spans="1:27" ht="34.5" customHeight="1" x14ac:dyDescent="0.25">
      <c r="A43" s="89">
        <v>15</v>
      </c>
      <c r="B43" s="14" t="s">
        <v>2346</v>
      </c>
      <c r="C43" s="20" t="s">
        <v>2024</v>
      </c>
      <c r="D43" s="125">
        <v>4.7281214374117653</v>
      </c>
      <c r="E43" s="424"/>
      <c r="F43" s="102">
        <v>0.29166666666666669</v>
      </c>
      <c r="G43" s="156">
        <v>19</v>
      </c>
      <c r="H43" s="102">
        <v>0.66666666666666663</v>
      </c>
      <c r="I43" s="156">
        <f t="shared" si="1"/>
        <v>19</v>
      </c>
      <c r="J43" s="102"/>
      <c r="K43" s="172" t="s">
        <v>1872</v>
      </c>
      <c r="L43" s="102"/>
      <c r="M43" s="14" t="s">
        <v>2013</v>
      </c>
      <c r="N43" s="126">
        <f t="shared" si="2"/>
        <v>540</v>
      </c>
      <c r="O43" s="89">
        <v>7753</v>
      </c>
      <c r="P43" s="156">
        <f t="shared" si="3"/>
        <v>4186620</v>
      </c>
      <c r="Q43" s="89">
        <v>2</v>
      </c>
      <c r="S43" s="91">
        <f t="shared" si="5"/>
        <v>7753</v>
      </c>
      <c r="T43" s="91">
        <f t="shared" si="5"/>
        <v>4186620</v>
      </c>
      <c r="U43" s="92"/>
      <c r="V43" s="92"/>
      <c r="W43" s="92"/>
      <c r="X43" s="92"/>
      <c r="Y43" s="93"/>
      <c r="Z43" s="94"/>
      <c r="AA43" s="94"/>
    </row>
    <row r="44" spans="1:27" ht="34.5" customHeight="1" x14ac:dyDescent="0.25">
      <c r="A44" s="89">
        <v>16</v>
      </c>
      <c r="B44" s="14" t="s">
        <v>2347</v>
      </c>
      <c r="C44" s="20" t="s">
        <v>2025</v>
      </c>
      <c r="D44" s="125">
        <v>9.5147133163294093</v>
      </c>
      <c r="E44" s="424"/>
      <c r="F44" s="102">
        <v>0.29166666666666669</v>
      </c>
      <c r="G44" s="156">
        <v>19</v>
      </c>
      <c r="H44" s="102">
        <v>0.66666666666666663</v>
      </c>
      <c r="I44" s="156">
        <f t="shared" si="1"/>
        <v>19</v>
      </c>
      <c r="J44" s="102"/>
      <c r="K44" s="172" t="s">
        <v>1872</v>
      </c>
      <c r="L44" s="102"/>
      <c r="M44" s="14" t="s">
        <v>2015</v>
      </c>
      <c r="N44" s="126">
        <f t="shared" si="2"/>
        <v>540</v>
      </c>
      <c r="O44" s="89">
        <v>10483</v>
      </c>
      <c r="P44" s="156">
        <f t="shared" si="3"/>
        <v>5660820</v>
      </c>
      <c r="Q44" s="89">
        <v>2</v>
      </c>
      <c r="S44" s="91">
        <f t="shared" si="5"/>
        <v>10483</v>
      </c>
      <c r="T44" s="91">
        <f t="shared" si="5"/>
        <v>5660820</v>
      </c>
      <c r="U44" s="92"/>
      <c r="V44" s="92"/>
      <c r="W44" s="92"/>
      <c r="X44" s="92"/>
      <c r="Y44" s="93"/>
      <c r="Z44" s="94"/>
      <c r="AA44" s="94"/>
    </row>
    <row r="45" spans="1:27" ht="34.5" customHeight="1" x14ac:dyDescent="0.25">
      <c r="A45" s="89">
        <v>17</v>
      </c>
      <c r="B45" s="14" t="s">
        <v>2348</v>
      </c>
      <c r="C45" s="20" t="s">
        <v>2245</v>
      </c>
      <c r="D45" s="125">
        <v>4.9491938225925933</v>
      </c>
      <c r="E45" s="424"/>
      <c r="F45" s="102">
        <v>0.29166666666666669</v>
      </c>
      <c r="G45" s="156">
        <v>19</v>
      </c>
      <c r="H45" s="102">
        <v>0.66666666666666663</v>
      </c>
      <c r="I45" s="156">
        <f t="shared" si="1"/>
        <v>19</v>
      </c>
      <c r="J45" s="102"/>
      <c r="K45" s="172" t="s">
        <v>1872</v>
      </c>
      <c r="L45" s="102"/>
      <c r="M45" s="14" t="s">
        <v>2004</v>
      </c>
      <c r="N45" s="126">
        <f t="shared" si="2"/>
        <v>540</v>
      </c>
      <c r="O45" s="89">
        <v>2150</v>
      </c>
      <c r="P45" s="156">
        <f t="shared" si="3"/>
        <v>1161000</v>
      </c>
      <c r="Q45" s="89">
        <v>2</v>
      </c>
      <c r="S45" s="91">
        <f t="shared" si="5"/>
        <v>2150</v>
      </c>
      <c r="T45" s="91">
        <f t="shared" si="5"/>
        <v>1161000</v>
      </c>
      <c r="U45" s="92"/>
      <c r="V45" s="92"/>
      <c r="W45" s="92"/>
      <c r="X45" s="92"/>
      <c r="Y45" s="93"/>
      <c r="Z45" s="94"/>
      <c r="AA45" s="94"/>
    </row>
    <row r="46" spans="1:27" ht="34.5" customHeight="1" x14ac:dyDescent="0.25">
      <c r="A46" s="89">
        <v>18</v>
      </c>
      <c r="B46" s="14" t="s">
        <v>2349</v>
      </c>
      <c r="C46" s="20" t="s">
        <v>59</v>
      </c>
      <c r="D46" s="125">
        <v>1.0839802199215682</v>
      </c>
      <c r="E46" s="424"/>
      <c r="F46" s="102">
        <v>0.29166666666666669</v>
      </c>
      <c r="G46" s="156">
        <v>19</v>
      </c>
      <c r="H46" s="102">
        <v>0.66666666666666663</v>
      </c>
      <c r="I46" s="156">
        <f t="shared" si="1"/>
        <v>19</v>
      </c>
      <c r="J46" s="102"/>
      <c r="K46" s="172" t="s">
        <v>1872</v>
      </c>
      <c r="L46" s="102"/>
      <c r="M46" s="14" t="s">
        <v>2006</v>
      </c>
      <c r="N46" s="126">
        <f t="shared" si="2"/>
        <v>540</v>
      </c>
      <c r="O46" s="89">
        <v>1272</v>
      </c>
      <c r="P46" s="156">
        <f t="shared" si="3"/>
        <v>686880</v>
      </c>
      <c r="Q46" s="89">
        <v>2</v>
      </c>
      <c r="S46" s="91">
        <f t="shared" si="5"/>
        <v>1272</v>
      </c>
      <c r="T46" s="91">
        <f t="shared" si="5"/>
        <v>686880</v>
      </c>
      <c r="U46" s="92"/>
      <c r="V46" s="92"/>
      <c r="W46" s="92"/>
      <c r="X46" s="92"/>
      <c r="Y46" s="93"/>
      <c r="Z46" s="94"/>
      <c r="AA46" s="94"/>
    </row>
    <row r="47" spans="1:27" ht="34.5" customHeight="1" x14ac:dyDescent="0.25">
      <c r="A47" s="89">
        <v>19</v>
      </c>
      <c r="B47" s="14" t="s">
        <v>2350</v>
      </c>
      <c r="C47" s="20" t="s">
        <v>2246</v>
      </c>
      <c r="D47" s="125">
        <v>2.5748993896470584</v>
      </c>
      <c r="E47" s="424"/>
      <c r="F47" s="102">
        <v>0.29166666666666669</v>
      </c>
      <c r="G47" s="156">
        <v>19</v>
      </c>
      <c r="H47" s="102">
        <v>0.66666666666666663</v>
      </c>
      <c r="I47" s="156">
        <f t="shared" si="1"/>
        <v>19</v>
      </c>
      <c r="J47" s="102"/>
      <c r="K47" s="172" t="s">
        <v>1872</v>
      </c>
      <c r="L47" s="102"/>
      <c r="M47" s="14" t="s">
        <v>2007</v>
      </c>
      <c r="N47" s="126">
        <f t="shared" si="2"/>
        <v>540</v>
      </c>
      <c r="O47" s="89">
        <v>1576</v>
      </c>
      <c r="P47" s="156">
        <f t="shared" si="3"/>
        <v>851040</v>
      </c>
      <c r="Q47" s="89">
        <v>2</v>
      </c>
      <c r="S47" s="91">
        <f t="shared" si="5"/>
        <v>1576</v>
      </c>
      <c r="T47" s="91">
        <f t="shared" si="5"/>
        <v>851040</v>
      </c>
      <c r="U47" s="92"/>
      <c r="V47" s="92"/>
      <c r="W47" s="92"/>
      <c r="X47" s="92"/>
      <c r="Y47" s="93"/>
      <c r="Z47" s="94"/>
      <c r="AA47" s="94"/>
    </row>
    <row r="48" spans="1:27" ht="30" customHeight="1" x14ac:dyDescent="0.25">
      <c r="A48" s="89">
        <v>20</v>
      </c>
      <c r="B48" s="14" t="s">
        <v>2351</v>
      </c>
      <c r="C48" s="20" t="s">
        <v>2247</v>
      </c>
      <c r="D48" s="125">
        <v>8.2706980311578935</v>
      </c>
      <c r="E48" s="424"/>
      <c r="F48" s="102">
        <v>0.29166666666666669</v>
      </c>
      <c r="G48" s="156">
        <v>19</v>
      </c>
      <c r="H48" s="102">
        <v>0.66666666666666663</v>
      </c>
      <c r="I48" s="156">
        <f t="shared" si="1"/>
        <v>19</v>
      </c>
      <c r="J48" s="102"/>
      <c r="K48" s="172" t="s">
        <v>1872</v>
      </c>
      <c r="L48" s="102"/>
      <c r="M48" s="14" t="s">
        <v>2028</v>
      </c>
      <c r="N48" s="126">
        <f t="shared" si="2"/>
        <v>540</v>
      </c>
      <c r="O48" s="89">
        <v>5218</v>
      </c>
      <c r="P48" s="156">
        <f t="shared" si="3"/>
        <v>2817720</v>
      </c>
      <c r="Q48" s="89">
        <v>2</v>
      </c>
      <c r="S48" s="91">
        <f t="shared" si="5"/>
        <v>5218</v>
      </c>
      <c r="T48" s="91">
        <f t="shared" si="5"/>
        <v>2817720</v>
      </c>
      <c r="U48" s="92"/>
      <c r="V48" s="92"/>
      <c r="W48" s="92"/>
      <c r="X48" s="92"/>
      <c r="Y48" s="93"/>
      <c r="Z48" s="94"/>
      <c r="AA48" s="94"/>
    </row>
    <row r="49" spans="1:27" ht="30" customHeight="1" x14ac:dyDescent="0.25">
      <c r="A49" s="89">
        <v>21</v>
      </c>
      <c r="B49" s="425" t="s">
        <v>2329</v>
      </c>
      <c r="C49" s="474" t="s">
        <v>59</v>
      </c>
      <c r="D49" s="427">
        <v>2.5</v>
      </c>
      <c r="E49" s="424"/>
      <c r="F49" s="102">
        <v>0.29166666666666669</v>
      </c>
      <c r="G49" s="156">
        <v>19</v>
      </c>
      <c r="H49" s="102">
        <v>0.66666666666666663</v>
      </c>
      <c r="I49" s="156">
        <f t="shared" si="1"/>
        <v>19</v>
      </c>
      <c r="J49" s="102"/>
      <c r="K49" s="172" t="s">
        <v>1872</v>
      </c>
      <c r="L49" s="102"/>
      <c r="M49" s="14" t="s">
        <v>2330</v>
      </c>
      <c r="N49" s="126">
        <f t="shared" si="2"/>
        <v>540</v>
      </c>
      <c r="O49" s="89">
        <v>5369</v>
      </c>
      <c r="P49" s="156">
        <f t="shared" si="3"/>
        <v>2899260</v>
      </c>
      <c r="Q49" s="89">
        <v>2</v>
      </c>
      <c r="S49" s="91">
        <f t="shared" ref="S49:T72" si="6">O49</f>
        <v>5369</v>
      </c>
      <c r="T49" s="91">
        <f t="shared" si="6"/>
        <v>2899260</v>
      </c>
      <c r="U49" s="92"/>
      <c r="V49" s="92"/>
      <c r="W49" s="92"/>
      <c r="X49" s="92"/>
      <c r="Y49" s="93"/>
      <c r="Z49" s="94"/>
      <c r="AA49" s="94"/>
    </row>
    <row r="50" spans="1:27" ht="30" customHeight="1" x14ac:dyDescent="0.25">
      <c r="A50" s="89">
        <v>22</v>
      </c>
      <c r="B50" s="14" t="s">
        <v>2352</v>
      </c>
      <c r="C50" s="20" t="s">
        <v>2248</v>
      </c>
      <c r="D50" s="125">
        <v>11.698567966807017</v>
      </c>
      <c r="E50" s="424"/>
      <c r="F50" s="102">
        <v>0.29166666666666669</v>
      </c>
      <c r="G50" s="156">
        <v>19</v>
      </c>
      <c r="H50" s="102">
        <v>0.66666666666666663</v>
      </c>
      <c r="I50" s="156">
        <f t="shared" si="1"/>
        <v>19</v>
      </c>
      <c r="J50" s="102"/>
      <c r="K50" s="172" t="s">
        <v>1872</v>
      </c>
      <c r="L50" s="102"/>
      <c r="M50" s="14" t="s">
        <v>2036</v>
      </c>
      <c r="N50" s="126">
        <f t="shared" si="2"/>
        <v>540</v>
      </c>
      <c r="O50" s="89">
        <v>11762</v>
      </c>
      <c r="P50" s="156">
        <f t="shared" si="3"/>
        <v>6351480</v>
      </c>
      <c r="Q50" s="89">
        <v>2</v>
      </c>
      <c r="S50" s="91">
        <f t="shared" si="6"/>
        <v>11762</v>
      </c>
      <c r="T50" s="91">
        <f t="shared" si="6"/>
        <v>6351480</v>
      </c>
      <c r="U50" s="92"/>
      <c r="V50" s="92"/>
      <c r="W50" s="92"/>
      <c r="X50" s="92"/>
      <c r="Y50" s="93"/>
      <c r="Z50" s="94"/>
      <c r="AA50" s="94"/>
    </row>
    <row r="51" spans="1:27" ht="30" customHeight="1" x14ac:dyDescent="0.25">
      <c r="A51" s="89">
        <v>23</v>
      </c>
      <c r="B51" s="14" t="s">
        <v>2353</v>
      </c>
      <c r="C51" s="20" t="s">
        <v>64</v>
      </c>
      <c r="D51" s="125">
        <v>2.3308162893052629</v>
      </c>
      <c r="E51" s="424"/>
      <c r="F51" s="102">
        <v>0.29166666666666669</v>
      </c>
      <c r="G51" s="156">
        <v>19</v>
      </c>
      <c r="H51" s="102">
        <v>0.66666666666666663</v>
      </c>
      <c r="I51" s="156">
        <f t="shared" si="1"/>
        <v>19</v>
      </c>
      <c r="J51" s="102"/>
      <c r="K51" s="172" t="s">
        <v>1872</v>
      </c>
      <c r="L51" s="102"/>
      <c r="M51" s="14" t="s">
        <v>2037</v>
      </c>
      <c r="N51" s="126">
        <f t="shared" si="2"/>
        <v>540</v>
      </c>
      <c r="O51" s="89">
        <v>4363</v>
      </c>
      <c r="P51" s="156">
        <f t="shared" si="3"/>
        <v>2356020</v>
      </c>
      <c r="Q51" s="89">
        <v>2</v>
      </c>
      <c r="S51" s="91">
        <f t="shared" si="6"/>
        <v>4363</v>
      </c>
      <c r="T51" s="91">
        <f t="shared" si="6"/>
        <v>2356020</v>
      </c>
      <c r="U51" s="92"/>
      <c r="V51" s="92"/>
      <c r="W51" s="92"/>
      <c r="X51" s="92"/>
      <c r="Y51" s="93"/>
      <c r="Z51" s="94"/>
      <c r="AA51" s="94"/>
    </row>
    <row r="52" spans="1:27" ht="30" customHeight="1" x14ac:dyDescent="0.25">
      <c r="A52" s="89">
        <v>24</v>
      </c>
      <c r="B52" s="14" t="s">
        <v>2354</v>
      </c>
      <c r="C52" s="20" t="s">
        <v>64</v>
      </c>
      <c r="D52" s="125">
        <v>7.6648066506947359</v>
      </c>
      <c r="E52" s="424"/>
      <c r="F52" s="102">
        <v>0.29166666666666669</v>
      </c>
      <c r="G52" s="156">
        <v>19</v>
      </c>
      <c r="H52" s="102">
        <v>0.66666666666666663</v>
      </c>
      <c r="I52" s="156">
        <f t="shared" si="1"/>
        <v>19</v>
      </c>
      <c r="J52" s="102"/>
      <c r="K52" s="172" t="s">
        <v>1872</v>
      </c>
      <c r="L52" s="102"/>
      <c r="M52" s="14" t="s">
        <v>2038</v>
      </c>
      <c r="N52" s="126">
        <f t="shared" si="2"/>
        <v>540</v>
      </c>
      <c r="O52" s="89">
        <v>6792</v>
      </c>
      <c r="P52" s="156">
        <f t="shared" si="3"/>
        <v>3667680</v>
      </c>
      <c r="Q52" s="89">
        <v>2</v>
      </c>
      <c r="S52" s="91">
        <f t="shared" si="6"/>
        <v>6792</v>
      </c>
      <c r="T52" s="91">
        <f t="shared" si="6"/>
        <v>3667680</v>
      </c>
      <c r="U52" s="92"/>
      <c r="V52" s="92"/>
      <c r="W52" s="92"/>
      <c r="X52" s="92"/>
      <c r="Y52" s="93"/>
      <c r="Z52" s="94"/>
      <c r="AA52" s="94"/>
    </row>
    <row r="53" spans="1:27" ht="30" customHeight="1" x14ac:dyDescent="0.25">
      <c r="A53" s="89">
        <v>25</v>
      </c>
      <c r="B53" s="14" t="s">
        <v>2355</v>
      </c>
      <c r="C53" s="20" t="s">
        <v>2249</v>
      </c>
      <c r="D53" s="125">
        <v>2.3296000541176469</v>
      </c>
      <c r="E53" s="424"/>
      <c r="F53" s="102">
        <v>0.29166666666666669</v>
      </c>
      <c r="G53" s="156">
        <v>19</v>
      </c>
      <c r="H53" s="102">
        <v>0.66666666666666663</v>
      </c>
      <c r="I53" s="156">
        <f t="shared" si="1"/>
        <v>19</v>
      </c>
      <c r="J53" s="102"/>
      <c r="K53" s="172" t="s">
        <v>1872</v>
      </c>
      <c r="L53" s="102"/>
      <c r="M53" s="14" t="s">
        <v>2009</v>
      </c>
      <c r="N53" s="126">
        <f t="shared" si="2"/>
        <v>540</v>
      </c>
      <c r="O53" s="89">
        <v>3025</v>
      </c>
      <c r="P53" s="156">
        <f t="shared" si="3"/>
        <v>1633500</v>
      </c>
      <c r="Q53" s="89">
        <v>2</v>
      </c>
      <c r="S53" s="91">
        <f t="shared" si="6"/>
        <v>3025</v>
      </c>
      <c r="T53" s="91">
        <f t="shared" si="6"/>
        <v>1633500</v>
      </c>
      <c r="U53" s="92"/>
      <c r="V53" s="92"/>
      <c r="W53" s="92"/>
      <c r="X53" s="92"/>
      <c r="Y53" s="93"/>
      <c r="Z53" s="94"/>
      <c r="AA53" s="94"/>
    </row>
    <row r="54" spans="1:27" ht="30" customHeight="1" x14ac:dyDescent="0.25">
      <c r="A54" s="89">
        <v>26</v>
      </c>
      <c r="B54" s="14" t="s">
        <v>2356</v>
      </c>
      <c r="C54" s="20" t="s">
        <v>28</v>
      </c>
      <c r="D54" s="125">
        <v>6.9912553849824581</v>
      </c>
      <c r="E54" s="424"/>
      <c r="F54" s="102">
        <v>0.29166666666666669</v>
      </c>
      <c r="G54" s="156">
        <v>19</v>
      </c>
      <c r="H54" s="102">
        <v>0.66666666666666663</v>
      </c>
      <c r="I54" s="156">
        <f t="shared" si="1"/>
        <v>19</v>
      </c>
      <c r="J54" s="102"/>
      <c r="K54" s="172" t="s">
        <v>1872</v>
      </c>
      <c r="L54" s="102"/>
      <c r="M54" s="14" t="s">
        <v>2030</v>
      </c>
      <c r="N54" s="126">
        <f t="shared" si="2"/>
        <v>540</v>
      </c>
      <c r="O54" s="89">
        <v>13850</v>
      </c>
      <c r="P54" s="156">
        <f t="shared" si="3"/>
        <v>7479000</v>
      </c>
      <c r="Q54" s="89">
        <v>2</v>
      </c>
      <c r="S54" s="91">
        <f t="shared" si="6"/>
        <v>13850</v>
      </c>
      <c r="T54" s="91">
        <f t="shared" si="6"/>
        <v>7479000</v>
      </c>
      <c r="U54" s="92"/>
      <c r="V54" s="92"/>
      <c r="W54" s="92"/>
      <c r="X54" s="92"/>
      <c r="Y54" s="93"/>
      <c r="Z54" s="94"/>
      <c r="AA54" s="94"/>
    </row>
    <row r="55" spans="1:27" ht="30" customHeight="1" x14ac:dyDescent="0.25">
      <c r="A55" s="89">
        <v>27</v>
      </c>
      <c r="B55" s="14" t="s">
        <v>2357</v>
      </c>
      <c r="C55" s="20" t="s">
        <v>28</v>
      </c>
      <c r="D55" s="125">
        <v>0.75835198533333326</v>
      </c>
      <c r="E55" s="424"/>
      <c r="F55" s="102">
        <v>0.29166666666666669</v>
      </c>
      <c r="G55" s="156">
        <v>19</v>
      </c>
      <c r="H55" s="102">
        <v>0.66666666666666663</v>
      </c>
      <c r="I55" s="156">
        <f t="shared" si="1"/>
        <v>19</v>
      </c>
      <c r="J55" s="102"/>
      <c r="K55" s="172" t="s">
        <v>1872</v>
      </c>
      <c r="L55" s="102"/>
      <c r="M55" s="14" t="s">
        <v>2031</v>
      </c>
      <c r="N55" s="126">
        <f t="shared" si="2"/>
        <v>540</v>
      </c>
      <c r="O55" s="89">
        <v>706</v>
      </c>
      <c r="P55" s="156">
        <f t="shared" si="3"/>
        <v>381240</v>
      </c>
      <c r="Q55" s="89">
        <v>2</v>
      </c>
      <c r="S55" s="91">
        <f t="shared" si="6"/>
        <v>706</v>
      </c>
      <c r="T55" s="91">
        <f t="shared" si="6"/>
        <v>381240</v>
      </c>
      <c r="U55" s="92"/>
      <c r="V55" s="92"/>
      <c r="W55" s="92"/>
      <c r="X55" s="92"/>
      <c r="Y55" s="93"/>
      <c r="Z55" s="94"/>
      <c r="AA55" s="94"/>
    </row>
    <row r="56" spans="1:27" ht="30" customHeight="1" x14ac:dyDescent="0.25">
      <c r="A56" s="89">
        <v>28</v>
      </c>
      <c r="B56" s="14" t="s">
        <v>2358</v>
      </c>
      <c r="C56" s="20" t="s">
        <v>28</v>
      </c>
      <c r="D56" s="125">
        <v>13.681360665754386</v>
      </c>
      <c r="E56" s="424"/>
      <c r="F56" s="102">
        <v>0.29166666666666669</v>
      </c>
      <c r="G56" s="156">
        <v>19</v>
      </c>
      <c r="H56" s="102">
        <v>0.66666666666666663</v>
      </c>
      <c r="I56" s="156">
        <f t="shared" si="1"/>
        <v>19</v>
      </c>
      <c r="J56" s="102"/>
      <c r="K56" s="172" t="s">
        <v>1872</v>
      </c>
      <c r="L56" s="102"/>
      <c r="M56" s="14" t="s">
        <v>2032</v>
      </c>
      <c r="N56" s="126">
        <f t="shared" si="2"/>
        <v>540</v>
      </c>
      <c r="O56" s="89">
        <v>25962</v>
      </c>
      <c r="P56" s="156">
        <f t="shared" si="3"/>
        <v>14019480</v>
      </c>
      <c r="Q56" s="89">
        <v>2</v>
      </c>
      <c r="S56" s="91">
        <f t="shared" si="6"/>
        <v>25962</v>
      </c>
      <c r="T56" s="91">
        <f t="shared" si="6"/>
        <v>14019480</v>
      </c>
      <c r="U56" s="92"/>
      <c r="V56" s="92"/>
      <c r="W56" s="92"/>
      <c r="X56" s="92"/>
      <c r="Y56" s="93"/>
      <c r="Z56" s="94"/>
      <c r="AA56" s="94"/>
    </row>
    <row r="57" spans="1:27" ht="30" customHeight="1" x14ac:dyDescent="0.25">
      <c r="A57" s="89">
        <v>29</v>
      </c>
      <c r="B57" s="14" t="s">
        <v>2359</v>
      </c>
      <c r="C57" s="20" t="s">
        <v>28</v>
      </c>
      <c r="D57" s="125">
        <v>2.7257268421052632</v>
      </c>
      <c r="E57" s="424"/>
      <c r="F57" s="102">
        <v>0.29166666666666669</v>
      </c>
      <c r="G57" s="156">
        <v>19</v>
      </c>
      <c r="H57" s="102">
        <v>0.66666666666666663</v>
      </c>
      <c r="I57" s="156">
        <f t="shared" si="1"/>
        <v>19</v>
      </c>
      <c r="J57" s="102"/>
      <c r="K57" s="172" t="s">
        <v>1872</v>
      </c>
      <c r="L57" s="102"/>
      <c r="M57" s="14" t="s">
        <v>2033</v>
      </c>
      <c r="N57" s="126">
        <f t="shared" si="2"/>
        <v>540</v>
      </c>
      <c r="O57" s="89">
        <v>2642</v>
      </c>
      <c r="P57" s="156">
        <f t="shared" si="3"/>
        <v>1426680</v>
      </c>
      <c r="Q57" s="89">
        <v>2</v>
      </c>
      <c r="S57" s="91">
        <f t="shared" si="6"/>
        <v>2642</v>
      </c>
      <c r="T57" s="91">
        <f t="shared" si="6"/>
        <v>1426680</v>
      </c>
      <c r="U57" s="92"/>
      <c r="V57" s="92"/>
      <c r="W57" s="92"/>
      <c r="X57" s="92"/>
      <c r="Y57" s="93"/>
      <c r="Z57" s="94"/>
      <c r="AA57" s="94"/>
    </row>
    <row r="58" spans="1:27" ht="30" customHeight="1" x14ac:dyDescent="0.25">
      <c r="A58" s="89">
        <v>30</v>
      </c>
      <c r="B58" s="14" t="s">
        <v>2360</v>
      </c>
      <c r="C58" s="20" t="s">
        <v>168</v>
      </c>
      <c r="D58" s="125">
        <v>4.3311841930105262</v>
      </c>
      <c r="E58" s="424"/>
      <c r="F58" s="102">
        <v>0.29166666666666669</v>
      </c>
      <c r="G58" s="156">
        <v>19</v>
      </c>
      <c r="H58" s="102">
        <v>0.66666666666666663</v>
      </c>
      <c r="I58" s="156">
        <f t="shared" si="1"/>
        <v>19</v>
      </c>
      <c r="J58" s="102"/>
      <c r="K58" s="172" t="s">
        <v>1872</v>
      </c>
      <c r="L58" s="102"/>
      <c r="M58" s="14" t="s">
        <v>2034</v>
      </c>
      <c r="N58" s="126">
        <f t="shared" si="2"/>
        <v>540</v>
      </c>
      <c r="O58" s="89">
        <v>4834</v>
      </c>
      <c r="P58" s="156">
        <f t="shared" si="3"/>
        <v>2610360</v>
      </c>
      <c r="Q58" s="89">
        <v>2</v>
      </c>
      <c r="S58" s="91">
        <f t="shared" si="6"/>
        <v>4834</v>
      </c>
      <c r="T58" s="91">
        <f t="shared" si="6"/>
        <v>2610360</v>
      </c>
      <c r="U58" s="92"/>
      <c r="V58" s="92"/>
      <c r="W58" s="92"/>
      <c r="X58" s="92"/>
      <c r="Y58" s="93"/>
      <c r="Z58" s="94"/>
      <c r="AA58" s="94"/>
    </row>
    <row r="59" spans="1:27" ht="30" customHeight="1" x14ac:dyDescent="0.25">
      <c r="A59" s="89">
        <v>31</v>
      </c>
      <c r="B59" s="14" t="s">
        <v>2361</v>
      </c>
      <c r="C59" s="20" t="s">
        <v>61</v>
      </c>
      <c r="D59" s="125">
        <v>1.9233537283137252</v>
      </c>
      <c r="E59" s="424"/>
      <c r="F59" s="102">
        <v>0.29166666666666669</v>
      </c>
      <c r="G59" s="156">
        <v>19</v>
      </c>
      <c r="H59" s="102">
        <v>0.66666666666666663</v>
      </c>
      <c r="I59" s="156">
        <f t="shared" si="1"/>
        <v>19</v>
      </c>
      <c r="J59" s="102"/>
      <c r="K59" s="172" t="s">
        <v>1872</v>
      </c>
      <c r="L59" s="102"/>
      <c r="M59" s="14" t="s">
        <v>2016</v>
      </c>
      <c r="N59" s="126">
        <f t="shared" si="2"/>
        <v>540</v>
      </c>
      <c r="O59" s="89">
        <v>1214</v>
      </c>
      <c r="P59" s="156">
        <f t="shared" si="3"/>
        <v>655560</v>
      </c>
      <c r="Q59" s="89">
        <v>2</v>
      </c>
      <c r="S59" s="91">
        <f t="shared" si="6"/>
        <v>1214</v>
      </c>
      <c r="T59" s="91">
        <f t="shared" si="6"/>
        <v>655560</v>
      </c>
      <c r="U59" s="92"/>
      <c r="V59" s="92"/>
      <c r="W59" s="92"/>
      <c r="X59" s="92"/>
      <c r="Y59" s="93"/>
      <c r="Z59" s="94"/>
      <c r="AA59" s="94"/>
    </row>
    <row r="60" spans="1:27" ht="30" customHeight="1" x14ac:dyDescent="0.25">
      <c r="A60" s="89">
        <v>32</v>
      </c>
      <c r="B60" s="14" t="s">
        <v>2362</v>
      </c>
      <c r="C60" s="20" t="s">
        <v>1895</v>
      </c>
      <c r="D60" s="125">
        <v>10.235233959157895</v>
      </c>
      <c r="E60" s="424"/>
      <c r="F60" s="102">
        <v>0.29166666666666669</v>
      </c>
      <c r="G60" s="156">
        <v>19</v>
      </c>
      <c r="H60" s="102">
        <v>0.66666666666666663</v>
      </c>
      <c r="I60" s="156">
        <f t="shared" si="1"/>
        <v>19</v>
      </c>
      <c r="J60" s="102"/>
      <c r="K60" s="172" t="s">
        <v>1872</v>
      </c>
      <c r="L60" s="102"/>
      <c r="M60" s="14" t="s">
        <v>2039</v>
      </c>
      <c r="N60" s="126">
        <f t="shared" si="2"/>
        <v>540</v>
      </c>
      <c r="O60" s="89">
        <v>11842</v>
      </c>
      <c r="P60" s="156">
        <f t="shared" si="3"/>
        <v>6394680</v>
      </c>
      <c r="Q60" s="89">
        <v>2</v>
      </c>
      <c r="S60" s="91">
        <f t="shared" si="6"/>
        <v>11842</v>
      </c>
      <c r="T60" s="91">
        <f t="shared" si="6"/>
        <v>6394680</v>
      </c>
      <c r="U60" s="92"/>
      <c r="V60" s="92"/>
      <c r="W60" s="92"/>
      <c r="X60" s="92"/>
      <c r="Y60" s="93"/>
      <c r="Z60" s="94"/>
      <c r="AA60" s="94"/>
    </row>
    <row r="61" spans="1:27" ht="30" customHeight="1" x14ac:dyDescent="0.25">
      <c r="A61" s="89">
        <v>33</v>
      </c>
      <c r="B61" s="14" t="s">
        <v>2364</v>
      </c>
      <c r="C61" s="20" t="s">
        <v>1895</v>
      </c>
      <c r="D61" s="125">
        <v>5.3412607268888888</v>
      </c>
      <c r="E61" s="424"/>
      <c r="F61" s="102">
        <v>0.29166666666666669</v>
      </c>
      <c r="G61" s="156">
        <v>19</v>
      </c>
      <c r="H61" s="102">
        <v>0.66666666666666663</v>
      </c>
      <c r="I61" s="156">
        <f t="shared" si="1"/>
        <v>19</v>
      </c>
      <c r="J61" s="102"/>
      <c r="K61" s="172" t="s">
        <v>1872</v>
      </c>
      <c r="L61" s="102"/>
      <c r="M61" s="14" t="s">
        <v>2017</v>
      </c>
      <c r="N61" s="126">
        <f t="shared" si="2"/>
        <v>540</v>
      </c>
      <c r="O61" s="89">
        <v>6599</v>
      </c>
      <c r="P61" s="156">
        <f t="shared" si="3"/>
        <v>3563460</v>
      </c>
      <c r="Q61" s="89">
        <v>2</v>
      </c>
      <c r="S61" s="91">
        <f t="shared" si="6"/>
        <v>6599</v>
      </c>
      <c r="T61" s="91">
        <f t="shared" si="6"/>
        <v>3563460</v>
      </c>
      <c r="U61" s="92"/>
      <c r="V61" s="92"/>
      <c r="W61" s="92"/>
      <c r="X61" s="92"/>
      <c r="Y61" s="93"/>
      <c r="Z61" s="94"/>
      <c r="AA61" s="94"/>
    </row>
    <row r="62" spans="1:27" ht="30" customHeight="1" x14ac:dyDescent="0.25">
      <c r="A62" s="89">
        <v>34</v>
      </c>
      <c r="B62" s="14" t="s">
        <v>2363</v>
      </c>
      <c r="C62" s="20" t="s">
        <v>63</v>
      </c>
      <c r="D62" s="125">
        <v>4.1143849498823544</v>
      </c>
      <c r="E62" s="424"/>
      <c r="F62" s="102">
        <v>0.29166666666666669</v>
      </c>
      <c r="G62" s="156">
        <v>19</v>
      </c>
      <c r="H62" s="102">
        <v>0.66666666666666663</v>
      </c>
      <c r="I62" s="156">
        <f t="shared" si="1"/>
        <v>19</v>
      </c>
      <c r="J62" s="102"/>
      <c r="K62" s="172" t="s">
        <v>1872</v>
      </c>
      <c r="L62" s="102"/>
      <c r="M62" s="14" t="s">
        <v>2018</v>
      </c>
      <c r="N62" s="126">
        <f t="shared" si="2"/>
        <v>540</v>
      </c>
      <c r="O62" s="89">
        <v>7193</v>
      </c>
      <c r="P62" s="156">
        <f t="shared" si="3"/>
        <v>3884220</v>
      </c>
      <c r="Q62" s="89">
        <v>2</v>
      </c>
      <c r="S62" s="91">
        <f t="shared" si="6"/>
        <v>7193</v>
      </c>
      <c r="T62" s="91">
        <f t="shared" si="6"/>
        <v>3884220</v>
      </c>
      <c r="U62" s="92"/>
      <c r="V62" s="92"/>
      <c r="W62" s="92"/>
      <c r="X62" s="92"/>
      <c r="Y62" s="93"/>
      <c r="Z62" s="94"/>
      <c r="AA62" s="94"/>
    </row>
    <row r="63" spans="1:27" ht="30" customHeight="1" x14ac:dyDescent="0.25">
      <c r="A63" s="89">
        <v>35</v>
      </c>
      <c r="B63" s="14" t="s">
        <v>2365</v>
      </c>
      <c r="C63" s="20" t="s">
        <v>63</v>
      </c>
      <c r="D63" s="125">
        <v>5.4764140169629627</v>
      </c>
      <c r="E63" s="424"/>
      <c r="F63" s="102">
        <v>0.29166666666666669</v>
      </c>
      <c r="G63" s="156">
        <v>19</v>
      </c>
      <c r="H63" s="102">
        <v>0.66666666666666663</v>
      </c>
      <c r="I63" s="156">
        <f t="shared" si="1"/>
        <v>19</v>
      </c>
      <c r="J63" s="102"/>
      <c r="K63" s="172" t="s">
        <v>1872</v>
      </c>
      <c r="L63" s="102"/>
      <c r="M63" s="14" t="s">
        <v>2019</v>
      </c>
      <c r="N63" s="126">
        <f t="shared" si="2"/>
        <v>540</v>
      </c>
      <c r="O63" s="89">
        <v>11992</v>
      </c>
      <c r="P63" s="156">
        <f t="shared" si="3"/>
        <v>6475680</v>
      </c>
      <c r="Q63" s="89">
        <v>2</v>
      </c>
      <c r="S63" s="91">
        <f t="shared" si="6"/>
        <v>11992</v>
      </c>
      <c r="T63" s="91">
        <f t="shared" si="6"/>
        <v>6475680</v>
      </c>
      <c r="U63" s="92"/>
      <c r="V63" s="92"/>
      <c r="W63" s="92"/>
      <c r="X63" s="92"/>
      <c r="Y63" s="93"/>
      <c r="Z63" s="94"/>
      <c r="AA63" s="94"/>
    </row>
    <row r="64" spans="1:27" ht="30" customHeight="1" x14ac:dyDescent="0.25">
      <c r="A64" s="89">
        <v>36</v>
      </c>
      <c r="B64" s="14" t="s">
        <v>2366</v>
      </c>
      <c r="C64" s="20" t="s">
        <v>63</v>
      </c>
      <c r="D64" s="125">
        <v>5.399065466622222</v>
      </c>
      <c r="E64" s="424"/>
      <c r="F64" s="102">
        <v>0.29166666666666669</v>
      </c>
      <c r="G64" s="156">
        <v>19</v>
      </c>
      <c r="H64" s="102">
        <v>0.66666666666666663</v>
      </c>
      <c r="I64" s="156">
        <f t="shared" si="1"/>
        <v>19</v>
      </c>
      <c r="J64" s="102"/>
      <c r="K64" s="172" t="s">
        <v>1872</v>
      </c>
      <c r="L64" s="102"/>
      <c r="M64" s="14" t="s">
        <v>2020</v>
      </c>
      <c r="N64" s="126">
        <f t="shared" si="2"/>
        <v>540</v>
      </c>
      <c r="O64" s="89">
        <v>6868</v>
      </c>
      <c r="P64" s="156">
        <f t="shared" si="3"/>
        <v>3708720</v>
      </c>
      <c r="Q64" s="89">
        <v>2</v>
      </c>
      <c r="S64" s="91">
        <f t="shared" si="6"/>
        <v>6868</v>
      </c>
      <c r="T64" s="91">
        <f t="shared" si="6"/>
        <v>3708720</v>
      </c>
      <c r="U64" s="92"/>
      <c r="V64" s="92"/>
      <c r="W64" s="92"/>
      <c r="X64" s="92"/>
      <c r="Y64" s="93"/>
      <c r="Z64" s="94"/>
      <c r="AA64" s="94"/>
    </row>
    <row r="65" spans="1:27" ht="30" customHeight="1" x14ac:dyDescent="0.25">
      <c r="A65" s="89">
        <v>37</v>
      </c>
      <c r="B65" s="14" t="s">
        <v>2367</v>
      </c>
      <c r="C65" s="20" t="s">
        <v>57</v>
      </c>
      <c r="D65" s="125">
        <v>5.6038503434814819</v>
      </c>
      <c r="E65" s="424"/>
      <c r="F65" s="102">
        <v>0.29166666666666669</v>
      </c>
      <c r="G65" s="156">
        <v>19</v>
      </c>
      <c r="H65" s="102">
        <v>0.66666666666666663</v>
      </c>
      <c r="I65" s="156">
        <f t="shared" si="1"/>
        <v>19</v>
      </c>
      <c r="J65" s="102"/>
      <c r="K65" s="172" t="s">
        <v>1872</v>
      </c>
      <c r="L65" s="102"/>
      <c r="M65" s="14" t="s">
        <v>2021</v>
      </c>
      <c r="N65" s="126">
        <f t="shared" si="2"/>
        <v>540</v>
      </c>
      <c r="O65" s="89">
        <v>8080</v>
      </c>
      <c r="P65" s="156">
        <f t="shared" si="3"/>
        <v>4363200</v>
      </c>
      <c r="Q65" s="89">
        <v>2</v>
      </c>
      <c r="S65" s="91">
        <f t="shared" si="6"/>
        <v>8080</v>
      </c>
      <c r="T65" s="91">
        <f t="shared" si="6"/>
        <v>4363200</v>
      </c>
      <c r="U65" s="92"/>
      <c r="V65" s="92"/>
      <c r="W65" s="92"/>
      <c r="X65" s="92"/>
      <c r="Y65" s="93"/>
      <c r="Z65" s="94"/>
      <c r="AA65" s="94"/>
    </row>
    <row r="66" spans="1:27" s="94" customFormat="1" ht="30.75" customHeight="1" x14ac:dyDescent="0.2">
      <c r="A66" s="255"/>
      <c r="B66" s="521" t="s">
        <v>1865</v>
      </c>
      <c r="C66" s="446"/>
      <c r="D66" s="519">
        <f>SUM(D29:D65)</f>
        <v>181.23513273557876</v>
      </c>
      <c r="E66" s="448"/>
      <c r="F66" s="169"/>
      <c r="G66" s="258"/>
      <c r="H66" s="169"/>
      <c r="I66" s="258"/>
      <c r="J66" s="169"/>
      <c r="K66" s="449"/>
      <c r="L66" s="169"/>
      <c r="M66" s="449"/>
      <c r="N66" s="450"/>
      <c r="O66" s="255"/>
      <c r="P66" s="258"/>
      <c r="Q66" s="255"/>
      <c r="R66" s="90"/>
      <c r="S66" s="91">
        <f t="shared" si="6"/>
        <v>0</v>
      </c>
      <c r="T66" s="91">
        <f t="shared" si="6"/>
        <v>0</v>
      </c>
      <c r="U66" s="91"/>
      <c r="V66" s="91"/>
      <c r="W66" s="91"/>
      <c r="X66" s="91"/>
      <c r="Y66" s="263"/>
    </row>
    <row r="67" spans="1:27" ht="27.75" customHeight="1" x14ac:dyDescent="0.25">
      <c r="A67" s="701" t="s">
        <v>2391</v>
      </c>
      <c r="B67" s="702"/>
      <c r="C67" s="702"/>
      <c r="D67" s="702"/>
      <c r="E67" s="702"/>
      <c r="F67" s="702"/>
      <c r="G67" s="702"/>
      <c r="H67" s="702"/>
      <c r="I67" s="702"/>
      <c r="J67" s="702"/>
      <c r="K67" s="702"/>
      <c r="L67" s="702"/>
      <c r="M67" s="702"/>
      <c r="N67" s="702"/>
      <c r="O67" s="702"/>
      <c r="P67" s="702"/>
      <c r="Q67" s="703"/>
      <c r="S67" s="91">
        <f t="shared" si="6"/>
        <v>0</v>
      </c>
      <c r="T67" s="91">
        <f t="shared" si="6"/>
        <v>0</v>
      </c>
      <c r="U67" s="91"/>
      <c r="V67" s="92"/>
      <c r="W67" s="92"/>
      <c r="X67" s="92"/>
      <c r="Y67" s="93"/>
      <c r="Z67" s="94"/>
      <c r="AA67" s="94"/>
    </row>
    <row r="68" spans="1:27" ht="34.5" customHeight="1" x14ac:dyDescent="0.25">
      <c r="A68" s="89">
        <v>1</v>
      </c>
      <c r="B68" s="517" t="s">
        <v>2211</v>
      </c>
      <c r="C68" s="89" t="s">
        <v>60</v>
      </c>
      <c r="D68" s="125">
        <v>4.5</v>
      </c>
      <c r="E68" s="424"/>
      <c r="F68" s="102">
        <v>0.66666666666666663</v>
      </c>
      <c r="G68" s="156">
        <v>19</v>
      </c>
      <c r="H68" s="102">
        <v>0.29166666666666669</v>
      </c>
      <c r="I68" s="156">
        <v>20</v>
      </c>
      <c r="J68" s="102"/>
      <c r="K68" s="172" t="s">
        <v>1872</v>
      </c>
      <c r="L68" s="102"/>
      <c r="M68" s="517" t="s">
        <v>2211</v>
      </c>
      <c r="N68" s="126">
        <f t="shared" si="2"/>
        <v>900</v>
      </c>
      <c r="O68" s="89">
        <v>1</v>
      </c>
      <c r="P68" s="156">
        <f t="shared" si="3"/>
        <v>900</v>
      </c>
      <c r="Q68" s="89">
        <v>2</v>
      </c>
      <c r="S68" s="91">
        <f t="shared" si="6"/>
        <v>1</v>
      </c>
      <c r="T68" s="91">
        <f t="shared" si="6"/>
        <v>900</v>
      </c>
      <c r="U68" s="92"/>
      <c r="V68" s="92"/>
      <c r="W68" s="92"/>
      <c r="X68" s="92"/>
      <c r="Y68" s="93"/>
      <c r="Z68" s="94"/>
      <c r="AA68" s="94"/>
    </row>
    <row r="69" spans="1:27" ht="30" customHeight="1" x14ac:dyDescent="0.25">
      <c r="A69" s="89">
        <v>2</v>
      </c>
      <c r="B69" s="517" t="s">
        <v>2212</v>
      </c>
      <c r="C69" s="89" t="s">
        <v>60</v>
      </c>
      <c r="D69" s="125">
        <v>0.5</v>
      </c>
      <c r="E69" s="424"/>
      <c r="F69" s="102">
        <v>0.66666666666666663</v>
      </c>
      <c r="G69" s="156">
        <v>19</v>
      </c>
      <c r="H69" s="102">
        <v>0.29166666666666669</v>
      </c>
      <c r="I69" s="156">
        <v>20</v>
      </c>
      <c r="J69" s="102"/>
      <c r="K69" s="172" t="s">
        <v>1872</v>
      </c>
      <c r="L69" s="102"/>
      <c r="M69" s="517" t="s">
        <v>2212</v>
      </c>
      <c r="N69" s="126">
        <f t="shared" si="2"/>
        <v>900</v>
      </c>
      <c r="O69" s="89">
        <v>1</v>
      </c>
      <c r="P69" s="156">
        <f t="shared" si="3"/>
        <v>900</v>
      </c>
      <c r="Q69" s="89">
        <v>2</v>
      </c>
      <c r="S69" s="91">
        <f t="shared" si="6"/>
        <v>1</v>
      </c>
      <c r="T69" s="91">
        <f t="shared" si="6"/>
        <v>900</v>
      </c>
      <c r="U69" s="92"/>
      <c r="V69" s="92"/>
      <c r="W69" s="92"/>
      <c r="X69" s="92"/>
      <c r="Y69" s="93"/>
      <c r="Z69" s="94"/>
      <c r="AA69" s="94"/>
    </row>
    <row r="70" spans="1:27" ht="36" customHeight="1" x14ac:dyDescent="0.25">
      <c r="A70" s="89">
        <v>3</v>
      </c>
      <c r="B70" s="517" t="s">
        <v>2213</v>
      </c>
      <c r="C70" s="89" t="s">
        <v>60</v>
      </c>
      <c r="D70" s="125">
        <v>2.5</v>
      </c>
      <c r="E70" s="424"/>
      <c r="F70" s="102">
        <v>0.66666666666666663</v>
      </c>
      <c r="G70" s="156">
        <v>19</v>
      </c>
      <c r="H70" s="102">
        <v>0.29166666666666669</v>
      </c>
      <c r="I70" s="156">
        <v>20</v>
      </c>
      <c r="J70" s="102"/>
      <c r="K70" s="172" t="s">
        <v>1872</v>
      </c>
      <c r="L70" s="102"/>
      <c r="M70" s="517" t="s">
        <v>2213</v>
      </c>
      <c r="N70" s="126">
        <f t="shared" si="2"/>
        <v>900</v>
      </c>
      <c r="O70" s="89">
        <v>1</v>
      </c>
      <c r="P70" s="156">
        <f t="shared" si="3"/>
        <v>900</v>
      </c>
      <c r="Q70" s="89">
        <v>2</v>
      </c>
      <c r="S70" s="91">
        <f t="shared" si="6"/>
        <v>1</v>
      </c>
      <c r="T70" s="91">
        <f t="shared" si="6"/>
        <v>900</v>
      </c>
      <c r="U70" s="92"/>
      <c r="V70" s="92"/>
      <c r="W70" s="92"/>
      <c r="X70" s="92"/>
      <c r="Y70" s="93"/>
      <c r="Z70" s="94"/>
      <c r="AA70" s="94"/>
    </row>
    <row r="71" spans="1:27" ht="27" customHeight="1" x14ac:dyDescent="0.25">
      <c r="A71" s="89">
        <v>4</v>
      </c>
      <c r="B71" s="14" t="s">
        <v>2368</v>
      </c>
      <c r="C71" s="89" t="s">
        <v>1</v>
      </c>
      <c r="D71" s="125">
        <v>3.6089521283333332</v>
      </c>
      <c r="E71" s="424"/>
      <c r="F71" s="102">
        <v>0.66666666666666663</v>
      </c>
      <c r="G71" s="156">
        <v>19</v>
      </c>
      <c r="H71" s="102">
        <v>0.99930555555555556</v>
      </c>
      <c r="I71" s="156">
        <v>19</v>
      </c>
      <c r="J71" s="102"/>
      <c r="K71" s="172" t="s">
        <v>1872</v>
      </c>
      <c r="L71" s="102"/>
      <c r="M71" s="165" t="s">
        <v>2012</v>
      </c>
      <c r="N71" s="126">
        <f t="shared" si="2"/>
        <v>479</v>
      </c>
      <c r="O71" s="89">
        <v>2797</v>
      </c>
      <c r="P71" s="156">
        <f t="shared" si="3"/>
        <v>1339763</v>
      </c>
      <c r="Q71" s="89">
        <v>2</v>
      </c>
      <c r="S71" s="91">
        <f t="shared" si="6"/>
        <v>2797</v>
      </c>
      <c r="T71" s="91">
        <f t="shared" si="6"/>
        <v>1339763</v>
      </c>
      <c r="U71" s="92"/>
      <c r="V71" s="92"/>
      <c r="W71" s="92"/>
      <c r="X71" s="92"/>
      <c r="Y71" s="93"/>
      <c r="Z71" s="94"/>
      <c r="AA71" s="94"/>
    </row>
    <row r="72" spans="1:27" ht="30" customHeight="1" x14ac:dyDescent="0.25">
      <c r="A72" s="89">
        <v>5</v>
      </c>
      <c r="B72" s="517" t="s">
        <v>2378</v>
      </c>
      <c r="C72" s="89" t="s">
        <v>64</v>
      </c>
      <c r="D72" s="125">
        <v>3.5</v>
      </c>
      <c r="E72" s="424"/>
      <c r="F72" s="102">
        <v>0.66666666666666663</v>
      </c>
      <c r="G72" s="156">
        <v>19</v>
      </c>
      <c r="H72" s="102">
        <v>0.99930555555555556</v>
      </c>
      <c r="I72" s="156">
        <v>19</v>
      </c>
      <c r="J72" s="102"/>
      <c r="K72" s="172" t="s">
        <v>1872</v>
      </c>
      <c r="L72" s="102"/>
      <c r="M72" s="517" t="s">
        <v>2378</v>
      </c>
      <c r="N72" s="126">
        <f t="shared" si="2"/>
        <v>479</v>
      </c>
      <c r="O72" s="89">
        <v>3480</v>
      </c>
      <c r="P72" s="156">
        <f t="shared" si="3"/>
        <v>1666920</v>
      </c>
      <c r="Q72" s="89">
        <v>2</v>
      </c>
      <c r="S72" s="91">
        <f t="shared" si="6"/>
        <v>3480</v>
      </c>
      <c r="T72" s="91">
        <f t="shared" si="6"/>
        <v>1666920</v>
      </c>
      <c r="U72" s="92"/>
      <c r="V72" s="92"/>
      <c r="W72" s="92"/>
      <c r="X72" s="92"/>
      <c r="Y72" s="93"/>
      <c r="Z72" s="94"/>
      <c r="AA72" s="94"/>
    </row>
    <row r="73" spans="1:27" ht="30" customHeight="1" x14ac:dyDescent="0.25">
      <c r="A73" s="89">
        <v>6</v>
      </c>
      <c r="B73" s="14" t="s">
        <v>2369</v>
      </c>
      <c r="C73" s="89" t="s">
        <v>63</v>
      </c>
      <c r="D73" s="125">
        <v>14.297318810166665</v>
      </c>
      <c r="E73" s="424"/>
      <c r="F73" s="102">
        <v>0.66666666666666663</v>
      </c>
      <c r="G73" s="156">
        <v>19</v>
      </c>
      <c r="H73" s="102">
        <v>0.99930555555555556</v>
      </c>
      <c r="I73" s="156">
        <v>19</v>
      </c>
      <c r="J73" s="102"/>
      <c r="K73" s="172" t="s">
        <v>1872</v>
      </c>
      <c r="L73" s="102"/>
      <c r="M73" s="165" t="s">
        <v>2040</v>
      </c>
      <c r="N73" s="126">
        <f t="shared" si="2"/>
        <v>479</v>
      </c>
      <c r="O73" s="89">
        <v>20082</v>
      </c>
      <c r="P73" s="156">
        <f t="shared" si="3"/>
        <v>9619278</v>
      </c>
      <c r="Q73" s="89">
        <v>2</v>
      </c>
      <c r="S73" s="91">
        <f t="shared" ref="S73:T95" si="7">O73</f>
        <v>20082</v>
      </c>
      <c r="T73" s="91">
        <f t="shared" si="7"/>
        <v>9619278</v>
      </c>
      <c r="U73" s="92"/>
      <c r="V73" s="92"/>
      <c r="W73" s="92"/>
      <c r="X73" s="92"/>
      <c r="Y73" s="93"/>
      <c r="Z73" s="94"/>
      <c r="AA73" s="94"/>
    </row>
    <row r="74" spans="1:27" ht="30" customHeight="1" x14ac:dyDescent="0.25">
      <c r="A74" s="89">
        <v>7</v>
      </c>
      <c r="B74" s="14" t="s">
        <v>2370</v>
      </c>
      <c r="C74" s="89" t="s">
        <v>168</v>
      </c>
      <c r="D74" s="125">
        <v>14.587585695529411</v>
      </c>
      <c r="E74" s="424"/>
      <c r="F74" s="102">
        <v>0.66666666666666663</v>
      </c>
      <c r="G74" s="156">
        <v>19</v>
      </c>
      <c r="H74" s="102">
        <v>0.99930555555555556</v>
      </c>
      <c r="I74" s="156">
        <v>19</v>
      </c>
      <c r="J74" s="102"/>
      <c r="K74" s="172" t="s">
        <v>1872</v>
      </c>
      <c r="L74" s="102"/>
      <c r="M74" s="165" t="s">
        <v>2008</v>
      </c>
      <c r="N74" s="126">
        <f t="shared" si="2"/>
        <v>479</v>
      </c>
      <c r="O74" s="89">
        <v>17725</v>
      </c>
      <c r="P74" s="156">
        <f t="shared" si="3"/>
        <v>8490275</v>
      </c>
      <c r="Q74" s="89">
        <v>2</v>
      </c>
      <c r="S74" s="91">
        <f t="shared" si="7"/>
        <v>17725</v>
      </c>
      <c r="T74" s="91">
        <f t="shared" si="7"/>
        <v>8490275</v>
      </c>
      <c r="U74" s="92"/>
      <c r="V74" s="92"/>
      <c r="W74" s="92"/>
      <c r="X74" s="92"/>
      <c r="Y74" s="93"/>
      <c r="Z74" s="94"/>
      <c r="AA74" s="94"/>
    </row>
    <row r="75" spans="1:27" ht="30" customHeight="1" x14ac:dyDescent="0.25">
      <c r="A75" s="89">
        <v>8</v>
      </c>
      <c r="B75" s="165" t="s">
        <v>2371</v>
      </c>
      <c r="C75" s="89" t="s">
        <v>60</v>
      </c>
      <c r="D75" s="125">
        <v>5.604647027638709</v>
      </c>
      <c r="E75" s="424"/>
      <c r="F75" s="102">
        <v>0.66666666666666663</v>
      </c>
      <c r="G75" s="156">
        <v>19</v>
      </c>
      <c r="H75" s="102">
        <v>0.29166666666666669</v>
      </c>
      <c r="I75" s="156">
        <v>20</v>
      </c>
      <c r="J75" s="102"/>
      <c r="K75" s="172" t="s">
        <v>1872</v>
      </c>
      <c r="L75" s="102"/>
      <c r="M75" s="165" t="s">
        <v>2044</v>
      </c>
      <c r="N75" s="126">
        <f t="shared" si="2"/>
        <v>900</v>
      </c>
      <c r="O75" s="89">
        <v>19</v>
      </c>
      <c r="P75" s="156">
        <f t="shared" si="3"/>
        <v>17100</v>
      </c>
      <c r="Q75" s="89">
        <v>2</v>
      </c>
      <c r="S75" s="91">
        <f t="shared" si="7"/>
        <v>19</v>
      </c>
      <c r="T75" s="91">
        <f t="shared" si="7"/>
        <v>17100</v>
      </c>
      <c r="U75" s="92"/>
      <c r="V75" s="92"/>
      <c r="W75" s="92"/>
      <c r="X75" s="92"/>
      <c r="Y75" s="93"/>
      <c r="Z75" s="94"/>
      <c r="AA75" s="94"/>
    </row>
    <row r="76" spans="1:27" ht="27" customHeight="1" x14ac:dyDescent="0.25">
      <c r="A76" s="89">
        <v>9</v>
      </c>
      <c r="B76" s="165" t="s">
        <v>2372</v>
      </c>
      <c r="C76" s="89" t="s">
        <v>60</v>
      </c>
      <c r="D76" s="125">
        <v>3.423164554477419</v>
      </c>
      <c r="E76" s="424"/>
      <c r="F76" s="102">
        <v>0.66666666666666663</v>
      </c>
      <c r="G76" s="156">
        <v>19</v>
      </c>
      <c r="H76" s="102">
        <v>0.29166666666666669</v>
      </c>
      <c r="I76" s="156">
        <v>20</v>
      </c>
      <c r="J76" s="102"/>
      <c r="K76" s="172" t="s">
        <v>1872</v>
      </c>
      <c r="L76" s="102"/>
      <c r="M76" s="165" t="s">
        <v>2045</v>
      </c>
      <c r="N76" s="126">
        <f t="shared" si="2"/>
        <v>900</v>
      </c>
      <c r="O76" s="89">
        <v>5</v>
      </c>
      <c r="P76" s="156">
        <f t="shared" si="3"/>
        <v>4500</v>
      </c>
      <c r="Q76" s="89">
        <v>2</v>
      </c>
      <c r="S76" s="91">
        <f t="shared" si="7"/>
        <v>5</v>
      </c>
      <c r="T76" s="91">
        <f t="shared" si="7"/>
        <v>4500</v>
      </c>
      <c r="U76" s="92"/>
      <c r="V76" s="92"/>
      <c r="W76" s="92"/>
      <c r="X76" s="92"/>
      <c r="Y76" s="93"/>
      <c r="Z76" s="94"/>
      <c r="AA76" s="94"/>
    </row>
    <row r="77" spans="1:27" ht="27" customHeight="1" x14ac:dyDescent="0.25">
      <c r="A77" s="89">
        <v>10</v>
      </c>
      <c r="B77" s="165" t="s">
        <v>2390</v>
      </c>
      <c r="C77" s="89" t="s">
        <v>60</v>
      </c>
      <c r="D77" s="125">
        <v>1.6</v>
      </c>
      <c r="E77" s="424"/>
      <c r="F77" s="102">
        <v>0.66666666666666663</v>
      </c>
      <c r="G77" s="156">
        <v>19</v>
      </c>
      <c r="H77" s="102">
        <v>0.29166666666666669</v>
      </c>
      <c r="I77" s="156">
        <v>20</v>
      </c>
      <c r="J77" s="102"/>
      <c r="K77" s="172" t="s">
        <v>1872</v>
      </c>
      <c r="L77" s="102"/>
      <c r="M77" s="165" t="s">
        <v>2046</v>
      </c>
      <c r="N77" s="126">
        <f t="shared" si="2"/>
        <v>900</v>
      </c>
      <c r="O77" s="89">
        <v>12</v>
      </c>
      <c r="P77" s="156"/>
      <c r="Q77" s="89"/>
      <c r="S77" s="91"/>
      <c r="T77" s="91"/>
      <c r="U77" s="92"/>
      <c r="V77" s="92"/>
      <c r="W77" s="92"/>
      <c r="X77" s="92"/>
      <c r="Y77" s="93"/>
      <c r="Z77" s="94"/>
      <c r="AA77" s="94"/>
    </row>
    <row r="78" spans="1:27" ht="120" x14ac:dyDescent="0.25">
      <c r="A78" s="89">
        <v>11</v>
      </c>
      <c r="B78" s="165" t="s">
        <v>2197</v>
      </c>
      <c r="C78" s="89" t="s">
        <v>60</v>
      </c>
      <c r="D78" s="125">
        <v>7.1507494764666646</v>
      </c>
      <c r="E78" s="424"/>
      <c r="F78" s="102"/>
      <c r="G78" s="156"/>
      <c r="H78" s="102"/>
      <c r="I78" s="156"/>
      <c r="J78" s="102"/>
      <c r="K78" s="172" t="s">
        <v>1872</v>
      </c>
      <c r="L78" s="102"/>
      <c r="M78" s="517" t="s">
        <v>2199</v>
      </c>
      <c r="N78" s="126">
        <f t="shared" si="2"/>
        <v>0</v>
      </c>
      <c r="O78" s="89">
        <v>0</v>
      </c>
      <c r="P78" s="156">
        <f t="shared" si="3"/>
        <v>0</v>
      </c>
      <c r="Q78" s="89">
        <v>2</v>
      </c>
      <c r="S78" s="91">
        <f t="shared" si="7"/>
        <v>0</v>
      </c>
      <c r="T78" s="91">
        <f t="shared" si="7"/>
        <v>0</v>
      </c>
      <c r="U78" s="92"/>
      <c r="V78" s="92"/>
      <c r="W78" s="92"/>
      <c r="X78" s="92"/>
      <c r="Y78" s="93"/>
      <c r="Z78" s="94"/>
      <c r="AA78" s="94"/>
    </row>
    <row r="79" spans="1:27" ht="30" customHeight="1" x14ac:dyDescent="0.25">
      <c r="A79" s="89">
        <v>12</v>
      </c>
      <c r="B79" s="165" t="s">
        <v>2373</v>
      </c>
      <c r="C79" s="89" t="s">
        <v>60</v>
      </c>
      <c r="D79" s="125">
        <v>10.342416893548384</v>
      </c>
      <c r="E79" s="424"/>
      <c r="F79" s="102">
        <v>0.66666666666666663</v>
      </c>
      <c r="G79" s="156">
        <v>19</v>
      </c>
      <c r="H79" s="102">
        <v>0.29166666666666669</v>
      </c>
      <c r="I79" s="156">
        <v>20</v>
      </c>
      <c r="J79" s="102"/>
      <c r="K79" s="172" t="s">
        <v>1872</v>
      </c>
      <c r="L79" s="102"/>
      <c r="M79" s="165" t="s">
        <v>2048</v>
      </c>
      <c r="N79" s="126">
        <f t="shared" si="2"/>
        <v>900</v>
      </c>
      <c r="O79" s="89">
        <v>259</v>
      </c>
      <c r="P79" s="156">
        <f t="shared" si="3"/>
        <v>233100</v>
      </c>
      <c r="Q79" s="89">
        <v>2</v>
      </c>
      <c r="S79" s="91">
        <f t="shared" si="7"/>
        <v>259</v>
      </c>
      <c r="T79" s="91">
        <f t="shared" si="7"/>
        <v>233100</v>
      </c>
      <c r="U79" s="92"/>
      <c r="V79" s="92"/>
      <c r="W79" s="92"/>
      <c r="X79" s="92"/>
      <c r="Y79" s="93"/>
      <c r="Z79" s="94"/>
      <c r="AA79" s="94"/>
    </row>
    <row r="80" spans="1:27" ht="30" customHeight="1" x14ac:dyDescent="0.25">
      <c r="A80" s="89">
        <v>13</v>
      </c>
      <c r="B80" s="165" t="s">
        <v>2319</v>
      </c>
      <c r="C80" s="89" t="s">
        <v>2082</v>
      </c>
      <c r="D80" s="125">
        <v>7.1889239681806449</v>
      </c>
      <c r="E80" s="424"/>
      <c r="F80" s="102">
        <v>0.66666666666666663</v>
      </c>
      <c r="G80" s="156">
        <v>19</v>
      </c>
      <c r="H80" s="102">
        <v>0.29166666666666669</v>
      </c>
      <c r="I80" s="156">
        <v>20</v>
      </c>
      <c r="J80" s="102"/>
      <c r="K80" s="172" t="s">
        <v>1872</v>
      </c>
      <c r="L80" s="102"/>
      <c r="M80" s="165" t="s">
        <v>2083</v>
      </c>
      <c r="N80" s="126">
        <f t="shared" si="2"/>
        <v>900</v>
      </c>
      <c r="O80" s="89">
        <v>51</v>
      </c>
      <c r="P80" s="156">
        <f t="shared" si="3"/>
        <v>45900</v>
      </c>
      <c r="Q80" s="89">
        <v>2</v>
      </c>
      <c r="S80" s="91">
        <f t="shared" si="7"/>
        <v>51</v>
      </c>
      <c r="T80" s="91">
        <f t="shared" si="7"/>
        <v>45900</v>
      </c>
      <c r="U80" s="92"/>
      <c r="V80" s="92"/>
      <c r="W80" s="92"/>
      <c r="X80" s="92"/>
      <c r="Y80" s="93"/>
      <c r="Z80" s="94"/>
      <c r="AA80" s="94"/>
    </row>
    <row r="81" spans="1:28" ht="30" customHeight="1" x14ac:dyDescent="0.25">
      <c r="A81" s="89">
        <v>14</v>
      </c>
      <c r="B81" s="165" t="s">
        <v>2322</v>
      </c>
      <c r="C81" s="89" t="s">
        <v>2082</v>
      </c>
      <c r="D81" s="125">
        <v>2.6772147949419356</v>
      </c>
      <c r="E81" s="424"/>
      <c r="F81" s="102">
        <v>0.66666666666666663</v>
      </c>
      <c r="G81" s="156">
        <v>19</v>
      </c>
      <c r="H81" s="102">
        <v>0.29166666666666669</v>
      </c>
      <c r="I81" s="156">
        <v>20</v>
      </c>
      <c r="J81" s="102"/>
      <c r="K81" s="172" t="s">
        <v>1872</v>
      </c>
      <c r="L81" s="102"/>
      <c r="M81" s="165" t="s">
        <v>2084</v>
      </c>
      <c r="N81" s="126">
        <f t="shared" si="2"/>
        <v>900</v>
      </c>
      <c r="O81" s="89">
        <v>1</v>
      </c>
      <c r="P81" s="156">
        <f t="shared" si="3"/>
        <v>900</v>
      </c>
      <c r="Q81" s="89">
        <v>2</v>
      </c>
      <c r="S81" s="91">
        <f t="shared" si="7"/>
        <v>1</v>
      </c>
      <c r="T81" s="91">
        <f t="shared" si="7"/>
        <v>900</v>
      </c>
      <c r="U81" s="92"/>
      <c r="V81" s="92"/>
      <c r="W81" s="92"/>
      <c r="X81" s="92"/>
      <c r="Y81" s="93"/>
      <c r="Z81" s="94"/>
      <c r="AA81" s="94"/>
    </row>
    <row r="82" spans="1:28" ht="30" customHeight="1" x14ac:dyDescent="0.25">
      <c r="A82" s="89">
        <v>15</v>
      </c>
      <c r="B82" s="165" t="s">
        <v>2315</v>
      </c>
      <c r="C82" s="89" t="s">
        <v>60</v>
      </c>
      <c r="D82" s="125">
        <v>10.9</v>
      </c>
      <c r="E82" s="424"/>
      <c r="F82" s="102">
        <v>0.66666666666666663</v>
      </c>
      <c r="G82" s="156">
        <v>19</v>
      </c>
      <c r="H82" s="102">
        <v>0.29166666666666669</v>
      </c>
      <c r="I82" s="156">
        <v>20</v>
      </c>
      <c r="J82" s="102"/>
      <c r="K82" s="172" t="s">
        <v>1872</v>
      </c>
      <c r="L82" s="102"/>
      <c r="M82" s="165" t="s">
        <v>2049</v>
      </c>
      <c r="N82" s="126">
        <f t="shared" si="2"/>
        <v>900</v>
      </c>
      <c r="O82" s="89">
        <v>18</v>
      </c>
      <c r="P82" s="156"/>
      <c r="Q82" s="89"/>
      <c r="S82" s="91"/>
      <c r="T82" s="91"/>
      <c r="U82" s="92"/>
      <c r="V82" s="92"/>
      <c r="W82" s="92"/>
      <c r="X82" s="92"/>
      <c r="Y82" s="93"/>
      <c r="Z82" s="94"/>
      <c r="AA82" s="94"/>
    </row>
    <row r="83" spans="1:28" ht="30" customHeight="1" x14ac:dyDescent="0.25">
      <c r="A83" s="89">
        <v>16</v>
      </c>
      <c r="B83" s="165" t="s">
        <v>2317</v>
      </c>
      <c r="C83" s="89" t="s">
        <v>60</v>
      </c>
      <c r="D83" s="125">
        <v>6.7</v>
      </c>
      <c r="E83" s="424"/>
      <c r="F83" s="102">
        <v>0.66666666666666663</v>
      </c>
      <c r="G83" s="156">
        <v>19</v>
      </c>
      <c r="H83" s="102">
        <v>0.29166666666666669</v>
      </c>
      <c r="I83" s="156">
        <v>20</v>
      </c>
      <c r="J83" s="102"/>
      <c r="K83" s="172" t="s">
        <v>1872</v>
      </c>
      <c r="L83" s="102"/>
      <c r="M83" s="165" t="s">
        <v>2052</v>
      </c>
      <c r="N83" s="126">
        <f t="shared" si="2"/>
        <v>900</v>
      </c>
      <c r="O83" s="89">
        <v>37</v>
      </c>
      <c r="P83" s="156"/>
      <c r="Q83" s="89"/>
      <c r="S83" s="91"/>
      <c r="T83" s="91"/>
      <c r="U83" s="92"/>
      <c r="V83" s="92"/>
      <c r="W83" s="92"/>
      <c r="X83" s="92"/>
      <c r="Y83" s="93"/>
      <c r="Z83" s="94"/>
      <c r="AA83" s="94"/>
    </row>
    <row r="84" spans="1:28" ht="30" customHeight="1" x14ac:dyDescent="0.25">
      <c r="A84" s="89">
        <v>17</v>
      </c>
      <c r="B84" s="165" t="s">
        <v>2320</v>
      </c>
      <c r="C84" s="89" t="s">
        <v>64</v>
      </c>
      <c r="D84" s="125">
        <v>3.4</v>
      </c>
      <c r="E84" s="424"/>
      <c r="F84" s="102">
        <v>0.66666666666666663</v>
      </c>
      <c r="G84" s="156">
        <v>19</v>
      </c>
      <c r="H84" s="102">
        <v>0.29166666666666669</v>
      </c>
      <c r="I84" s="156">
        <v>20</v>
      </c>
      <c r="J84" s="102"/>
      <c r="K84" s="172" t="s">
        <v>1872</v>
      </c>
      <c r="L84" s="102"/>
      <c r="M84" s="165" t="s">
        <v>2053</v>
      </c>
      <c r="N84" s="126">
        <f t="shared" si="2"/>
        <v>900</v>
      </c>
      <c r="O84" s="89">
        <v>1</v>
      </c>
      <c r="P84" s="156"/>
      <c r="Q84" s="89"/>
      <c r="S84" s="91"/>
      <c r="T84" s="91"/>
      <c r="U84" s="92"/>
      <c r="V84" s="92"/>
      <c r="W84" s="92"/>
      <c r="X84" s="92"/>
      <c r="Y84" s="93"/>
      <c r="Z84" s="94"/>
      <c r="AA84" s="94"/>
    </row>
    <row r="85" spans="1:28" ht="30" customHeight="1" x14ac:dyDescent="0.25">
      <c r="A85" s="89">
        <v>18</v>
      </c>
      <c r="B85" s="165" t="s">
        <v>2321</v>
      </c>
      <c r="C85" s="89" t="s">
        <v>64</v>
      </c>
      <c r="D85" s="125">
        <v>6.5</v>
      </c>
      <c r="E85" s="424"/>
      <c r="F85" s="102">
        <v>0.66666666666666663</v>
      </c>
      <c r="G85" s="156">
        <v>19</v>
      </c>
      <c r="H85" s="102">
        <v>0.29166666666666669</v>
      </c>
      <c r="I85" s="156">
        <v>20</v>
      </c>
      <c r="J85" s="102"/>
      <c r="K85" s="172" t="s">
        <v>1872</v>
      </c>
      <c r="L85" s="102"/>
      <c r="M85" s="165" t="s">
        <v>2054</v>
      </c>
      <c r="N85" s="126">
        <f t="shared" si="2"/>
        <v>900</v>
      </c>
      <c r="O85" s="89">
        <v>1</v>
      </c>
      <c r="P85" s="156"/>
      <c r="Q85" s="89"/>
      <c r="S85" s="91"/>
      <c r="T85" s="91"/>
      <c r="U85" s="92"/>
      <c r="V85" s="92"/>
      <c r="W85" s="92"/>
      <c r="X85" s="92"/>
      <c r="Y85" s="93"/>
      <c r="Z85" s="94"/>
      <c r="AA85" s="94"/>
    </row>
    <row r="86" spans="1:28" ht="30" customHeight="1" x14ac:dyDescent="0.25">
      <c r="A86" s="89">
        <v>19</v>
      </c>
      <c r="B86" s="165" t="s">
        <v>2382</v>
      </c>
      <c r="C86" s="89" t="s">
        <v>64</v>
      </c>
      <c r="D86" s="125">
        <v>5.9</v>
      </c>
      <c r="E86" s="424"/>
      <c r="F86" s="102">
        <v>0.66666666666666663</v>
      </c>
      <c r="G86" s="156">
        <v>19</v>
      </c>
      <c r="H86" s="102">
        <v>0.29166666666666669</v>
      </c>
      <c r="I86" s="156">
        <v>20</v>
      </c>
      <c r="J86" s="102"/>
      <c r="K86" s="172" t="s">
        <v>1872</v>
      </c>
      <c r="L86" s="102"/>
      <c r="M86" s="165" t="s">
        <v>2055</v>
      </c>
      <c r="N86" s="126">
        <f t="shared" si="2"/>
        <v>900</v>
      </c>
      <c r="O86" s="89">
        <v>378</v>
      </c>
      <c r="P86" s="156"/>
      <c r="Q86" s="89"/>
      <c r="S86" s="91"/>
      <c r="T86" s="91"/>
      <c r="U86" s="92"/>
      <c r="V86" s="92"/>
      <c r="W86" s="92"/>
      <c r="X86" s="92"/>
      <c r="Y86" s="93"/>
      <c r="Z86" s="94"/>
      <c r="AA86" s="94"/>
    </row>
    <row r="87" spans="1:28" ht="45" x14ac:dyDescent="0.25">
      <c r="A87" s="89">
        <v>20</v>
      </c>
      <c r="B87" s="165" t="s">
        <v>2198</v>
      </c>
      <c r="C87" s="89" t="s">
        <v>60</v>
      </c>
      <c r="D87" s="125">
        <v>1.1987902851500001</v>
      </c>
      <c r="E87" s="424"/>
      <c r="F87" s="102">
        <v>0.66666666666666663</v>
      </c>
      <c r="G87" s="156">
        <v>19</v>
      </c>
      <c r="H87" s="102">
        <v>0.29166666666666669</v>
      </c>
      <c r="I87" s="156">
        <v>20</v>
      </c>
      <c r="J87" s="102"/>
      <c r="K87" s="172" t="s">
        <v>1872</v>
      </c>
      <c r="L87" s="102"/>
      <c r="M87" s="431" t="s">
        <v>2200</v>
      </c>
      <c r="N87" s="126">
        <f t="shared" si="2"/>
        <v>900</v>
      </c>
      <c r="O87" s="89">
        <v>0</v>
      </c>
      <c r="P87" s="156">
        <f t="shared" si="3"/>
        <v>0</v>
      </c>
      <c r="Q87" s="89">
        <v>2</v>
      </c>
      <c r="S87" s="91">
        <f t="shared" si="7"/>
        <v>0</v>
      </c>
      <c r="T87" s="91">
        <f t="shared" si="7"/>
        <v>0</v>
      </c>
      <c r="U87" s="92"/>
      <c r="V87" s="92"/>
      <c r="W87" s="92"/>
      <c r="X87" s="92"/>
      <c r="Y87" s="93"/>
      <c r="Z87" s="94"/>
      <c r="AA87" s="94"/>
    </row>
    <row r="88" spans="1:28" ht="45" x14ac:dyDescent="0.25">
      <c r="A88" s="89">
        <v>21</v>
      </c>
      <c r="B88" s="165" t="s">
        <v>2323</v>
      </c>
      <c r="C88" s="89" t="s">
        <v>2095</v>
      </c>
      <c r="D88" s="125">
        <v>2</v>
      </c>
      <c r="E88" s="424"/>
      <c r="F88" s="102">
        <v>0.66666666666666663</v>
      </c>
      <c r="G88" s="156">
        <v>19</v>
      </c>
      <c r="H88" s="102">
        <v>0.29166666666666669</v>
      </c>
      <c r="I88" s="156">
        <v>20</v>
      </c>
      <c r="J88" s="102"/>
      <c r="K88" s="172" t="s">
        <v>1872</v>
      </c>
      <c r="L88" s="102"/>
      <c r="M88" s="172" t="s">
        <v>2202</v>
      </c>
      <c r="N88" s="126">
        <f t="shared" si="2"/>
        <v>900</v>
      </c>
      <c r="O88" s="89">
        <v>1</v>
      </c>
      <c r="P88" s="156">
        <f t="shared" si="3"/>
        <v>900</v>
      </c>
      <c r="Q88" s="89">
        <v>2</v>
      </c>
      <c r="S88" s="91">
        <f t="shared" si="7"/>
        <v>1</v>
      </c>
      <c r="T88" s="91">
        <f t="shared" si="7"/>
        <v>900</v>
      </c>
      <c r="U88" s="92"/>
      <c r="V88" s="92"/>
      <c r="W88" s="92"/>
      <c r="X88" s="92"/>
      <c r="Y88" s="93"/>
      <c r="Z88" s="94"/>
      <c r="AA88" s="94"/>
    </row>
    <row r="89" spans="1:28" ht="60" x14ac:dyDescent="0.25">
      <c r="A89" s="89">
        <v>22</v>
      </c>
      <c r="B89" s="165" t="s">
        <v>2203</v>
      </c>
      <c r="C89" s="89" t="s">
        <v>2091</v>
      </c>
      <c r="D89" s="125">
        <v>5.9408201987833342</v>
      </c>
      <c r="E89" s="424"/>
      <c r="F89" s="102">
        <v>0.66666666666666663</v>
      </c>
      <c r="G89" s="156">
        <v>19</v>
      </c>
      <c r="H89" s="102">
        <v>0.29166666666666669</v>
      </c>
      <c r="I89" s="156">
        <v>20</v>
      </c>
      <c r="J89" s="102"/>
      <c r="K89" s="172" t="s">
        <v>1872</v>
      </c>
      <c r="L89" s="102"/>
      <c r="M89" s="172" t="s">
        <v>2205</v>
      </c>
      <c r="N89" s="126">
        <f t="shared" si="2"/>
        <v>900</v>
      </c>
      <c r="O89" s="89">
        <v>0</v>
      </c>
      <c r="P89" s="156">
        <f t="shared" si="3"/>
        <v>0</v>
      </c>
      <c r="Q89" s="89">
        <v>2</v>
      </c>
      <c r="S89" s="91">
        <f t="shared" si="7"/>
        <v>0</v>
      </c>
      <c r="T89" s="91">
        <f t="shared" si="7"/>
        <v>0</v>
      </c>
      <c r="U89" s="92"/>
      <c r="V89" s="92"/>
      <c r="W89" s="92"/>
      <c r="X89" s="92"/>
      <c r="Y89" s="93"/>
      <c r="Z89" s="94"/>
      <c r="AA89" s="94"/>
    </row>
    <row r="90" spans="1:28" ht="120" x14ac:dyDescent="0.25">
      <c r="A90" s="89">
        <v>23</v>
      </c>
      <c r="B90" s="165" t="s">
        <v>2117</v>
      </c>
      <c r="C90" s="89" t="s">
        <v>2088</v>
      </c>
      <c r="D90" s="125">
        <v>10</v>
      </c>
      <c r="E90" s="424"/>
      <c r="F90" s="102">
        <v>0.66666666666666663</v>
      </c>
      <c r="G90" s="156">
        <v>19</v>
      </c>
      <c r="H90" s="102">
        <v>0.29166666666666669</v>
      </c>
      <c r="I90" s="156">
        <v>20</v>
      </c>
      <c r="J90" s="102"/>
      <c r="K90" s="172" t="s">
        <v>1872</v>
      </c>
      <c r="L90" s="102"/>
      <c r="M90" s="172" t="s">
        <v>2204</v>
      </c>
      <c r="N90" s="126">
        <f t="shared" si="2"/>
        <v>900</v>
      </c>
      <c r="O90" s="89">
        <v>1</v>
      </c>
      <c r="P90" s="156">
        <f t="shared" si="3"/>
        <v>900</v>
      </c>
      <c r="Q90" s="89">
        <v>2</v>
      </c>
      <c r="S90" s="91">
        <f t="shared" si="7"/>
        <v>1</v>
      </c>
      <c r="T90" s="91">
        <f t="shared" si="7"/>
        <v>900</v>
      </c>
      <c r="U90" s="92"/>
      <c r="V90" s="92"/>
      <c r="W90" s="92"/>
      <c r="X90" s="92"/>
      <c r="Y90" s="93"/>
      <c r="Z90" s="94"/>
      <c r="AA90" s="94"/>
    </row>
    <row r="91" spans="1:28" ht="30.75" customHeight="1" x14ac:dyDescent="0.25">
      <c r="A91" s="89">
        <v>24</v>
      </c>
      <c r="B91" s="165" t="s">
        <v>2385</v>
      </c>
      <c r="C91" s="89" t="s">
        <v>2236</v>
      </c>
      <c r="D91" s="125">
        <v>4.7</v>
      </c>
      <c r="E91" s="424"/>
      <c r="F91" s="102">
        <v>0.66666666666666663</v>
      </c>
      <c r="G91" s="156">
        <v>19</v>
      </c>
      <c r="H91" s="102">
        <v>0.29166666666666669</v>
      </c>
      <c r="I91" s="156">
        <v>20</v>
      </c>
      <c r="J91" s="102"/>
      <c r="K91" s="172" t="s">
        <v>1872</v>
      </c>
      <c r="L91" s="102"/>
      <c r="M91" s="165" t="s">
        <v>2235</v>
      </c>
      <c r="N91" s="126">
        <f t="shared" si="2"/>
        <v>900</v>
      </c>
      <c r="O91" s="89">
        <v>1</v>
      </c>
      <c r="P91" s="156">
        <f t="shared" si="3"/>
        <v>900</v>
      </c>
      <c r="Q91" s="89">
        <v>2</v>
      </c>
      <c r="S91" s="91"/>
      <c r="T91" s="91"/>
      <c r="U91" s="92"/>
      <c r="V91" s="92"/>
      <c r="W91" s="92"/>
      <c r="X91" s="92"/>
      <c r="Y91" s="93"/>
      <c r="Z91" s="94"/>
      <c r="AA91" s="94"/>
    </row>
    <row r="92" spans="1:28" ht="30.75" customHeight="1" x14ac:dyDescent="0.25">
      <c r="A92" s="89">
        <v>25</v>
      </c>
      <c r="B92" s="165" t="s">
        <v>2386</v>
      </c>
      <c r="C92" s="89" t="s">
        <v>2236</v>
      </c>
      <c r="D92" s="125">
        <v>2.8</v>
      </c>
      <c r="E92" s="424"/>
      <c r="F92" s="102">
        <v>0.66666666666666663</v>
      </c>
      <c r="G92" s="156">
        <v>19</v>
      </c>
      <c r="H92" s="102">
        <v>0.29166666666666669</v>
      </c>
      <c r="I92" s="156">
        <v>20</v>
      </c>
      <c r="J92" s="102"/>
      <c r="K92" s="172" t="s">
        <v>1872</v>
      </c>
      <c r="L92" s="102"/>
      <c r="M92" s="165" t="s">
        <v>2237</v>
      </c>
      <c r="N92" s="126">
        <f t="shared" si="2"/>
        <v>900</v>
      </c>
      <c r="O92" s="89">
        <v>1</v>
      </c>
      <c r="P92" s="156">
        <f t="shared" si="3"/>
        <v>900</v>
      </c>
      <c r="Q92" s="89">
        <v>2</v>
      </c>
      <c r="S92" s="91"/>
      <c r="T92" s="91"/>
      <c r="U92" s="92"/>
      <c r="V92" s="92"/>
      <c r="W92" s="92"/>
      <c r="X92" s="92"/>
      <c r="Y92" s="93"/>
      <c r="Z92" s="94"/>
      <c r="AA92" s="94"/>
    </row>
    <row r="93" spans="1:28" ht="30.75" customHeight="1" x14ac:dyDescent="0.25">
      <c r="A93" s="89">
        <v>26</v>
      </c>
      <c r="B93" s="165" t="s">
        <v>2387</v>
      </c>
      <c r="C93" s="89" t="s">
        <v>2236</v>
      </c>
      <c r="D93" s="125">
        <v>3.9</v>
      </c>
      <c r="E93" s="424"/>
      <c r="F93" s="102">
        <v>0.66666666666666663</v>
      </c>
      <c r="G93" s="156">
        <v>19</v>
      </c>
      <c r="H93" s="102">
        <v>0.29166666666666669</v>
      </c>
      <c r="I93" s="156">
        <v>20</v>
      </c>
      <c r="J93" s="102"/>
      <c r="K93" s="172" t="s">
        <v>1872</v>
      </c>
      <c r="L93" s="102"/>
      <c r="M93" s="165" t="s">
        <v>2238</v>
      </c>
      <c r="N93" s="126">
        <f t="shared" si="2"/>
        <v>900</v>
      </c>
      <c r="O93" s="89">
        <v>1</v>
      </c>
      <c r="P93" s="156">
        <f t="shared" si="3"/>
        <v>900</v>
      </c>
      <c r="Q93" s="89">
        <v>2</v>
      </c>
      <c r="S93" s="91"/>
      <c r="T93" s="91"/>
      <c r="U93" s="92"/>
      <c r="V93" s="92"/>
      <c r="W93" s="92"/>
      <c r="X93" s="92"/>
      <c r="Y93" s="93"/>
      <c r="Z93" s="94"/>
      <c r="AA93" s="94"/>
    </row>
    <row r="94" spans="1:28" ht="30.75" customHeight="1" x14ac:dyDescent="0.25">
      <c r="A94" s="89">
        <v>27</v>
      </c>
      <c r="B94" s="14" t="s">
        <v>2328</v>
      </c>
      <c r="C94" s="89" t="s">
        <v>2098</v>
      </c>
      <c r="D94" s="125">
        <v>3.6666666666666683</v>
      </c>
      <c r="E94" s="424"/>
      <c r="F94" s="102">
        <v>0.66666666666666663</v>
      </c>
      <c r="G94" s="156">
        <v>19</v>
      </c>
      <c r="H94" s="102">
        <v>0.29166666666666669</v>
      </c>
      <c r="I94" s="156">
        <v>20</v>
      </c>
      <c r="J94" s="102"/>
      <c r="K94" s="172" t="s">
        <v>1872</v>
      </c>
      <c r="L94" s="102"/>
      <c r="M94" s="165" t="s">
        <v>1941</v>
      </c>
      <c r="N94" s="126">
        <f t="shared" si="2"/>
        <v>900</v>
      </c>
      <c r="O94" s="89">
        <v>1</v>
      </c>
      <c r="P94" s="156">
        <f t="shared" si="3"/>
        <v>900</v>
      </c>
      <c r="Q94" s="89">
        <v>2</v>
      </c>
      <c r="S94" s="91">
        <f t="shared" si="7"/>
        <v>1</v>
      </c>
      <c r="T94" s="91">
        <f t="shared" si="7"/>
        <v>900</v>
      </c>
      <c r="U94" s="92"/>
      <c r="V94" s="92"/>
      <c r="W94" s="92"/>
      <c r="X94" s="92"/>
      <c r="Y94" s="93"/>
      <c r="Z94" s="94"/>
      <c r="AA94" s="94"/>
    </row>
    <row r="95" spans="1:28" s="94" customFormat="1" ht="30.75" customHeight="1" x14ac:dyDescent="0.2">
      <c r="A95" s="255"/>
      <c r="B95" s="521" t="s">
        <v>1865</v>
      </c>
      <c r="C95" s="446"/>
      <c r="D95" s="519">
        <f>SUM(D68:D94)</f>
        <v>149.08725049988317</v>
      </c>
      <c r="E95" s="448"/>
      <c r="F95" s="169"/>
      <c r="G95" s="258"/>
      <c r="H95" s="169"/>
      <c r="I95" s="258"/>
      <c r="J95" s="169"/>
      <c r="K95" s="449"/>
      <c r="L95" s="169"/>
      <c r="M95" s="449"/>
      <c r="N95" s="450"/>
      <c r="O95" s="255"/>
      <c r="P95" s="258"/>
      <c r="Q95" s="255"/>
      <c r="R95" s="90"/>
      <c r="S95" s="91">
        <f t="shared" si="7"/>
        <v>0</v>
      </c>
      <c r="T95" s="91">
        <f t="shared" si="7"/>
        <v>0</v>
      </c>
      <c r="U95" s="91"/>
      <c r="V95" s="91"/>
      <c r="W95" s="91"/>
      <c r="X95" s="91"/>
      <c r="Y95" s="263"/>
    </row>
    <row r="96" spans="1:28" ht="24.75" customHeight="1" x14ac:dyDescent="0.25">
      <c r="A96" s="90" t="s">
        <v>9</v>
      </c>
      <c r="B96" s="799" t="s">
        <v>2179</v>
      </c>
      <c r="C96" s="799"/>
      <c r="D96" s="799"/>
      <c r="E96" s="799"/>
      <c r="F96" s="799"/>
      <c r="G96" s="799"/>
      <c r="H96" s="799"/>
      <c r="I96" s="799"/>
      <c r="J96" s="799"/>
      <c r="K96" s="799"/>
      <c r="L96" s="799"/>
      <c r="M96" s="799"/>
      <c r="N96" s="799"/>
      <c r="O96" s="799"/>
      <c r="P96" s="799"/>
      <c r="Q96" s="799"/>
      <c r="R96" s="90" t="s">
        <v>51</v>
      </c>
      <c r="S96" s="277">
        <f>SUM(S24:S95)</f>
        <v>258813</v>
      </c>
      <c r="T96" s="277">
        <f>SUM(T24:T95)</f>
        <v>134638382</v>
      </c>
      <c r="U96" s="277">
        <f t="shared" ref="U96:Z96" si="8">+SUM(U24:U24)</f>
        <v>0</v>
      </c>
      <c r="V96" s="277">
        <f t="shared" si="8"/>
        <v>0</v>
      </c>
      <c r="W96" s="277">
        <f t="shared" si="8"/>
        <v>0</v>
      </c>
      <c r="X96" s="277">
        <f t="shared" si="8"/>
        <v>0</v>
      </c>
      <c r="Y96" s="277">
        <f t="shared" si="8"/>
        <v>0</v>
      </c>
      <c r="Z96" s="277">
        <f t="shared" si="8"/>
        <v>0</v>
      </c>
      <c r="AA96" s="277">
        <f ca="1">+SUM(AA96:AA113)</f>
        <v>0</v>
      </c>
      <c r="AB96" s="277">
        <f ca="1">+SUM(AB96:AB113)</f>
        <v>3.8000000000000003</v>
      </c>
    </row>
    <row r="97" spans="1:28" ht="16.5" customHeight="1" x14ac:dyDescent="0.25">
      <c r="A97" s="668" t="s">
        <v>25</v>
      </c>
      <c r="B97" s="668"/>
      <c r="C97" s="668" t="s">
        <v>10</v>
      </c>
      <c r="D97" s="668"/>
      <c r="E97" s="668"/>
      <c r="F97" s="668"/>
      <c r="G97" s="668"/>
      <c r="H97" s="668"/>
      <c r="I97" s="668"/>
      <c r="J97" s="668"/>
      <c r="K97" s="257" t="s">
        <v>11</v>
      </c>
      <c r="L97" s="668" t="s">
        <v>12</v>
      </c>
      <c r="M97" s="668"/>
      <c r="N97" s="668" t="s">
        <v>26</v>
      </c>
      <c r="O97" s="668"/>
      <c r="P97" s="680">
        <v>472369</v>
      </c>
      <c r="Q97" s="680"/>
      <c r="R97" s="90" t="s">
        <v>50</v>
      </c>
      <c r="S97" s="277"/>
      <c r="T97" s="277"/>
      <c r="U97" s="277"/>
      <c r="V97" s="277"/>
      <c r="W97" s="277"/>
    </row>
    <row r="98" spans="1:28" ht="30.75" customHeight="1" x14ac:dyDescent="0.25">
      <c r="A98" s="667" t="s">
        <v>1866</v>
      </c>
      <c r="B98" s="667"/>
      <c r="C98" s="681">
        <v>191.88</v>
      </c>
      <c r="D98" s="682"/>
      <c r="E98" s="682"/>
      <c r="F98" s="682"/>
      <c r="G98" s="682"/>
      <c r="H98" s="682"/>
      <c r="I98" s="682"/>
      <c r="J98" s="683"/>
      <c r="K98" s="346">
        <v>1.78</v>
      </c>
      <c r="L98" s="681">
        <v>0.45</v>
      </c>
      <c r="M98" s="683"/>
      <c r="N98" s="677" t="s">
        <v>27</v>
      </c>
      <c r="O98" s="677"/>
      <c r="P98" s="684" t="s">
        <v>4</v>
      </c>
      <c r="Q98" s="684"/>
      <c r="R98" s="90" t="s">
        <v>52</v>
      </c>
      <c r="S98" s="277"/>
      <c r="T98" s="277"/>
      <c r="U98" s="277"/>
      <c r="V98" s="277"/>
      <c r="W98" s="277"/>
      <c r="Y98" s="277"/>
    </row>
    <row r="99" spans="1:28" ht="30.75" customHeight="1" x14ac:dyDescent="0.25">
      <c r="A99" s="667" t="s">
        <v>2148</v>
      </c>
      <c r="B99" s="667"/>
      <c r="C99" s="685">
        <v>202.1</v>
      </c>
      <c r="D99" s="685"/>
      <c r="E99" s="685"/>
      <c r="F99" s="685"/>
      <c r="G99" s="685"/>
      <c r="H99" s="685"/>
      <c r="I99" s="685"/>
      <c r="J99" s="685"/>
      <c r="K99" s="278">
        <v>0.68</v>
      </c>
      <c r="L99" s="686">
        <v>0</v>
      </c>
      <c r="M99" s="686"/>
      <c r="N99" s="258"/>
      <c r="O99" s="258">
        <f>S96</f>
        <v>258813</v>
      </c>
      <c r="P99" s="677">
        <f>T96</f>
        <v>134638382</v>
      </c>
      <c r="Q99" s="677"/>
      <c r="S99" s="281"/>
    </row>
    <row r="100" spans="1:28" ht="27" hidden="1" customHeight="1" x14ac:dyDescent="0.25">
      <c r="A100" s="667" t="s">
        <v>69</v>
      </c>
      <c r="B100" s="667"/>
      <c r="C100" s="685">
        <f>C101+C102+C103</f>
        <v>285.02798024425817</v>
      </c>
      <c r="D100" s="685"/>
      <c r="E100" s="685"/>
      <c r="F100" s="685"/>
      <c r="G100" s="685"/>
      <c r="H100" s="685"/>
      <c r="I100" s="685"/>
      <c r="J100" s="685"/>
      <c r="K100" s="278">
        <f>K101+K102+K103</f>
        <v>0.5479042866911249</v>
      </c>
      <c r="L100" s="686">
        <f>U96/P97</f>
        <v>0</v>
      </c>
      <c r="M100" s="686"/>
      <c r="N100" s="258"/>
      <c r="O100" s="258">
        <f>U96</f>
        <v>0</v>
      </c>
      <c r="P100" s="677">
        <f>T97</f>
        <v>0</v>
      </c>
      <c r="Q100" s="677"/>
      <c r="S100" s="281"/>
    </row>
    <row r="101" spans="1:28" ht="29.25" hidden="1" customHeight="1" x14ac:dyDescent="0.25">
      <c r="A101" s="667" t="s">
        <v>1867</v>
      </c>
      <c r="B101" s="667"/>
      <c r="C101" s="686">
        <f>P101/P97</f>
        <v>285.02798024425817</v>
      </c>
      <c r="D101" s="686"/>
      <c r="E101" s="686"/>
      <c r="F101" s="686"/>
      <c r="G101" s="686"/>
      <c r="H101" s="686"/>
      <c r="I101" s="686"/>
      <c r="J101" s="686"/>
      <c r="K101" s="279">
        <f>O101/P97</f>
        <v>0.5479042866911249</v>
      </c>
      <c r="L101" s="686">
        <f>U96/P97</f>
        <v>0</v>
      </c>
      <c r="M101" s="686"/>
      <c r="N101" s="258" t="s">
        <v>5</v>
      </c>
      <c r="O101" s="156">
        <f>+S96</f>
        <v>258813</v>
      </c>
      <c r="P101" s="687">
        <f>+T96</f>
        <v>134638382</v>
      </c>
      <c r="Q101" s="687"/>
      <c r="S101" s="281"/>
    </row>
    <row r="102" spans="1:28" ht="36.75" hidden="1" customHeight="1" x14ac:dyDescent="0.25">
      <c r="A102" s="667" t="s">
        <v>45</v>
      </c>
      <c r="B102" s="667"/>
      <c r="C102" s="686">
        <f>P102/P97</f>
        <v>0</v>
      </c>
      <c r="D102" s="686"/>
      <c r="E102" s="686"/>
      <c r="F102" s="686"/>
      <c r="G102" s="686"/>
      <c r="H102" s="686"/>
      <c r="I102" s="686"/>
      <c r="J102" s="686"/>
      <c r="K102" s="279">
        <f>O102/P97</f>
        <v>0</v>
      </c>
      <c r="L102" s="686">
        <v>0</v>
      </c>
      <c r="M102" s="686"/>
      <c r="N102" s="258" t="s">
        <v>3</v>
      </c>
      <c r="O102" s="156">
        <f>Y96</f>
        <v>0</v>
      </c>
      <c r="P102" s="687">
        <f>Z96</f>
        <v>0</v>
      </c>
      <c r="Q102" s="687"/>
    </row>
    <row r="103" spans="1:28" ht="33.75" hidden="1" customHeight="1" x14ac:dyDescent="0.25">
      <c r="A103" s="667" t="s">
        <v>65</v>
      </c>
      <c r="B103" s="667"/>
      <c r="C103" s="686">
        <f>P103/P97</f>
        <v>0</v>
      </c>
      <c r="D103" s="686"/>
      <c r="E103" s="686"/>
      <c r="F103" s="686"/>
      <c r="G103" s="686"/>
      <c r="H103" s="686"/>
      <c r="I103" s="686"/>
      <c r="J103" s="686"/>
      <c r="K103" s="279">
        <f>O103/P97</f>
        <v>0</v>
      </c>
      <c r="L103" s="686">
        <v>0</v>
      </c>
      <c r="M103" s="686"/>
      <c r="N103" s="258" t="s">
        <v>36</v>
      </c>
      <c r="O103" s="156">
        <f>W96</f>
        <v>0</v>
      </c>
      <c r="P103" s="687">
        <f>V96</f>
        <v>0</v>
      </c>
      <c r="Q103" s="687"/>
    </row>
    <row r="104" spans="1:28" ht="43.5" hidden="1" customHeight="1" x14ac:dyDescent="0.25">
      <c r="A104" s="667" t="s">
        <v>71</v>
      </c>
      <c r="B104" s="667"/>
      <c r="C104" s="686">
        <f>P104/P97</f>
        <v>0</v>
      </c>
      <c r="D104" s="686"/>
      <c r="E104" s="686"/>
      <c r="F104" s="686"/>
      <c r="G104" s="686"/>
      <c r="H104" s="686"/>
      <c r="I104" s="686"/>
      <c r="J104" s="686"/>
      <c r="K104" s="279">
        <f>O104/P97</f>
        <v>0</v>
      </c>
      <c r="L104" s="686">
        <v>0</v>
      </c>
      <c r="M104" s="686"/>
      <c r="N104" s="258" t="s">
        <v>36</v>
      </c>
      <c r="O104" s="156">
        <f>W96</f>
        <v>0</v>
      </c>
      <c r="P104" s="687">
        <f>V96</f>
        <v>0</v>
      </c>
      <c r="Q104" s="687"/>
    </row>
    <row r="105" spans="1:28" ht="30" customHeight="1" x14ac:dyDescent="0.25">
      <c r="A105" s="667" t="s">
        <v>70</v>
      </c>
      <c r="B105" s="667"/>
      <c r="C105" s="688">
        <v>0</v>
      </c>
      <c r="D105" s="688"/>
      <c r="E105" s="688"/>
      <c r="F105" s="688"/>
      <c r="G105" s="688"/>
      <c r="H105" s="688"/>
      <c r="I105" s="688"/>
      <c r="J105" s="688"/>
      <c r="K105" s="282">
        <v>0</v>
      </c>
      <c r="L105" s="688">
        <f>L101</f>
        <v>0</v>
      </c>
      <c r="M105" s="688"/>
      <c r="N105" s="258"/>
      <c r="O105" s="258"/>
      <c r="P105" s="677"/>
      <c r="Q105" s="677"/>
    </row>
    <row r="106" spans="1:28" ht="95.25" customHeight="1" x14ac:dyDescent="0.25">
      <c r="A106" s="488" t="s">
        <v>9</v>
      </c>
      <c r="B106" s="795" t="s">
        <v>2176</v>
      </c>
      <c r="C106" s="795"/>
      <c r="D106" s="795"/>
      <c r="E106" s="795"/>
      <c r="F106" s="795"/>
      <c r="G106" s="795"/>
      <c r="H106" s="795"/>
      <c r="I106" s="795"/>
      <c r="J106" s="795"/>
      <c r="K106" s="795"/>
      <c r="L106" s="795"/>
      <c r="M106" s="795"/>
      <c r="N106" s="795"/>
      <c r="O106" s="795"/>
      <c r="P106" s="795"/>
      <c r="Q106" s="795"/>
    </row>
    <row r="107" spans="1:28" ht="27.75" customHeight="1" x14ac:dyDescent="0.25">
      <c r="A107" s="488"/>
      <c r="B107" s="489"/>
      <c r="C107" s="488"/>
      <c r="D107" s="489"/>
      <c r="E107" s="490"/>
      <c r="F107" s="489"/>
      <c r="G107" s="489"/>
      <c r="H107" s="489"/>
      <c r="I107" s="489"/>
      <c r="J107" s="489"/>
      <c r="K107" s="489"/>
      <c r="L107" s="489"/>
      <c r="M107" s="489"/>
      <c r="N107" s="488"/>
      <c r="O107" s="488"/>
      <c r="P107" s="489"/>
      <c r="Q107" s="489"/>
    </row>
    <row r="108" spans="1:28" ht="8.25" customHeight="1" x14ac:dyDescent="0.25">
      <c r="A108" s="488"/>
      <c r="B108" s="489"/>
      <c r="C108" s="488"/>
      <c r="D108" s="489"/>
      <c r="E108" s="490"/>
      <c r="F108" s="489"/>
      <c r="G108" s="489"/>
      <c r="H108" s="489"/>
      <c r="I108" s="489"/>
      <c r="J108" s="489"/>
      <c r="K108" s="489"/>
      <c r="L108" s="489"/>
      <c r="M108" s="489"/>
      <c r="N108" s="488"/>
      <c r="O108" s="488"/>
      <c r="P108" s="489"/>
      <c r="Q108" s="489"/>
    </row>
    <row r="109" spans="1:28" ht="38.25" customHeight="1" x14ac:dyDescent="0.25">
      <c r="A109" s="796" t="s">
        <v>2022</v>
      </c>
      <c r="B109" s="796"/>
      <c r="C109" s="678" t="s">
        <v>54</v>
      </c>
      <c r="D109" s="678"/>
      <c r="E109" s="678"/>
      <c r="F109" s="678"/>
      <c r="G109" s="678" t="s">
        <v>54</v>
      </c>
      <c r="H109" s="678"/>
      <c r="I109" s="678"/>
      <c r="J109" s="678"/>
      <c r="K109" s="90" t="s">
        <v>32</v>
      </c>
      <c r="L109" s="90"/>
      <c r="M109" s="678" t="s">
        <v>2180</v>
      </c>
      <c r="N109" s="678"/>
      <c r="O109" s="678"/>
      <c r="P109" s="678"/>
      <c r="Q109" s="678"/>
    </row>
    <row r="110" spans="1:28" ht="138.75" customHeight="1" x14ac:dyDescent="0.25">
      <c r="A110" s="797" t="s">
        <v>2149</v>
      </c>
      <c r="B110" s="797"/>
      <c r="C110" s="798" t="s">
        <v>55</v>
      </c>
      <c r="D110" s="798"/>
      <c r="E110" s="798"/>
      <c r="F110" s="798"/>
      <c r="G110" s="798" t="s">
        <v>1803</v>
      </c>
      <c r="H110" s="798"/>
      <c r="I110" s="798"/>
      <c r="J110" s="798"/>
      <c r="K110" s="678" t="s">
        <v>2175</v>
      </c>
      <c r="L110" s="90"/>
      <c r="M110" s="678" t="s">
        <v>82</v>
      </c>
      <c r="N110" s="678"/>
      <c r="O110" s="678"/>
      <c r="P110" s="678"/>
      <c r="Q110" s="678"/>
    </row>
    <row r="111" spans="1:28" ht="5.25" customHeight="1" x14ac:dyDescent="0.25">
      <c r="A111" s="492"/>
      <c r="B111" s="491"/>
      <c r="C111" s="492"/>
      <c r="D111" s="493"/>
      <c r="E111" s="494"/>
      <c r="F111" s="90"/>
      <c r="G111" s="90"/>
      <c r="H111" s="90"/>
      <c r="I111" s="90"/>
      <c r="J111" s="90"/>
      <c r="K111" s="678"/>
      <c r="L111" s="90"/>
      <c r="M111" s="678"/>
      <c r="N111" s="678"/>
      <c r="O111" s="678"/>
      <c r="P111" s="678"/>
      <c r="Q111" s="678"/>
    </row>
    <row r="112" spans="1:28" s="90" customFormat="1" x14ac:dyDescent="0.25">
      <c r="B112" s="262"/>
      <c r="D112" s="495"/>
      <c r="E112" s="496"/>
      <c r="K112" s="262"/>
      <c r="M112" s="482"/>
      <c r="P112" s="262"/>
      <c r="Q112" s="262"/>
      <c r="S112" s="95"/>
      <c r="T112" s="95"/>
      <c r="U112" s="95"/>
      <c r="V112" s="95"/>
      <c r="W112" s="95"/>
      <c r="X112" s="95"/>
      <c r="Y112" s="95"/>
      <c r="Z112" s="95"/>
      <c r="AA112" s="95"/>
      <c r="AB112" s="95"/>
    </row>
    <row r="113" spans="1:28" s="90" customFormat="1" x14ac:dyDescent="0.25">
      <c r="B113" s="262"/>
      <c r="D113" s="495"/>
      <c r="E113" s="496"/>
      <c r="K113" s="262"/>
      <c r="M113" s="482"/>
      <c r="P113" s="262"/>
      <c r="Q113" s="262"/>
      <c r="S113" s="95"/>
      <c r="T113" s="95"/>
      <c r="U113" s="95"/>
      <c r="V113" s="95"/>
      <c r="W113" s="95"/>
      <c r="X113" s="95"/>
      <c r="Y113" s="95"/>
      <c r="Z113" s="95"/>
      <c r="AA113" s="95"/>
      <c r="AB113" s="95"/>
    </row>
    <row r="120" spans="1:28" s="118" customFormat="1" ht="34.5" hidden="1" customHeight="1" x14ac:dyDescent="0.25">
      <c r="A120" s="105">
        <v>11</v>
      </c>
      <c r="B120" s="522" t="s">
        <v>1704</v>
      </c>
      <c r="C120" s="434" t="s">
        <v>1</v>
      </c>
      <c r="D120" s="435">
        <v>3</v>
      </c>
      <c r="E120" s="436"/>
      <c r="F120" s="437">
        <v>0.45833333333333298</v>
      </c>
      <c r="G120" s="438">
        <v>18</v>
      </c>
      <c r="H120" s="437">
        <v>0.70833333333333304</v>
      </c>
      <c r="I120" s="438">
        <f>+G120</f>
        <v>18</v>
      </c>
      <c r="J120" s="437"/>
      <c r="K120" s="439" t="s">
        <v>1688</v>
      </c>
      <c r="L120" s="437"/>
      <c r="M120" s="439" t="s">
        <v>1710</v>
      </c>
      <c r="N120" s="440">
        <f>VALUE(DAY(I120)*24*60+VALUE(HOUR(H120)*60+MINUTE(H120)))-SUM(VALUE(DAY(G120)*24*60+VALUE(HOUR(F120)*60+MINUTE(F120))))</f>
        <v>360</v>
      </c>
      <c r="O120" s="105">
        <v>3885</v>
      </c>
      <c r="P120" s="438">
        <f>O120*N120</f>
        <v>1398600</v>
      </c>
      <c r="Q120" s="105">
        <v>2</v>
      </c>
      <c r="R120" s="113"/>
      <c r="S120" s="114">
        <f t="shared" ref="S120:T124" si="9">O120</f>
        <v>3885</v>
      </c>
      <c r="T120" s="114">
        <f t="shared" si="9"/>
        <v>1398600</v>
      </c>
      <c r="U120" s="115"/>
      <c r="V120" s="115"/>
      <c r="W120" s="115"/>
      <c r="X120" s="115"/>
      <c r="Y120" s="116"/>
      <c r="Z120" s="117"/>
      <c r="AA120" s="117"/>
    </row>
    <row r="121" spans="1:28" s="118" customFormat="1" ht="29.25" hidden="1" customHeight="1" x14ac:dyDescent="0.25">
      <c r="A121" s="105">
        <v>12</v>
      </c>
      <c r="B121" s="522" t="s">
        <v>1705</v>
      </c>
      <c r="C121" s="434" t="s">
        <v>58</v>
      </c>
      <c r="D121" s="435">
        <v>2</v>
      </c>
      <c r="E121" s="436"/>
      <c r="F121" s="437">
        <v>0.45833333333333298</v>
      </c>
      <c r="G121" s="438">
        <v>18</v>
      </c>
      <c r="H121" s="437">
        <v>0.70833333333333304</v>
      </c>
      <c r="I121" s="438">
        <f>+G121</f>
        <v>18</v>
      </c>
      <c r="J121" s="437"/>
      <c r="K121" s="439" t="s">
        <v>1688</v>
      </c>
      <c r="L121" s="437"/>
      <c r="M121" s="439" t="s">
        <v>1711</v>
      </c>
      <c r="N121" s="440">
        <f>VALUE(DAY(I121)*24*60+VALUE(HOUR(H121)*60+MINUTE(H121)))-SUM(VALUE(DAY(G121)*24*60+VALUE(HOUR(F121)*60+MINUTE(F121))))</f>
        <v>360</v>
      </c>
      <c r="O121" s="105">
        <v>3284</v>
      </c>
      <c r="P121" s="438">
        <f>O121*N121</f>
        <v>1182240</v>
      </c>
      <c r="Q121" s="105">
        <v>2</v>
      </c>
      <c r="R121" s="113"/>
      <c r="S121" s="114">
        <f t="shared" si="9"/>
        <v>3284</v>
      </c>
      <c r="T121" s="114">
        <f t="shared" si="9"/>
        <v>1182240</v>
      </c>
      <c r="U121" s="115"/>
      <c r="V121" s="115"/>
      <c r="W121" s="115"/>
      <c r="X121" s="115"/>
      <c r="Y121" s="116"/>
      <c r="Z121" s="117"/>
      <c r="AA121" s="117"/>
    </row>
    <row r="122" spans="1:28" s="118" customFormat="1" ht="29.25" hidden="1" customHeight="1" x14ac:dyDescent="0.25">
      <c r="A122" s="105">
        <v>13</v>
      </c>
      <c r="B122" s="522" t="s">
        <v>1706</v>
      </c>
      <c r="C122" s="434" t="s">
        <v>1</v>
      </c>
      <c r="D122" s="435">
        <v>2</v>
      </c>
      <c r="E122" s="436"/>
      <c r="F122" s="437">
        <v>0.45833333333333298</v>
      </c>
      <c r="G122" s="438">
        <v>18</v>
      </c>
      <c r="H122" s="437">
        <v>0.70833333333333304</v>
      </c>
      <c r="I122" s="438">
        <f>+G122</f>
        <v>18</v>
      </c>
      <c r="J122" s="437"/>
      <c r="K122" s="439" t="s">
        <v>1688</v>
      </c>
      <c r="L122" s="437"/>
      <c r="M122" s="439" t="s">
        <v>193</v>
      </c>
      <c r="N122" s="440">
        <f>VALUE(DAY(I122)*24*60+VALUE(HOUR(H122)*60+MINUTE(H122)))-SUM(VALUE(DAY(G122)*24*60+VALUE(HOUR(F122)*60+MINUTE(F122))))</f>
        <v>360</v>
      </c>
      <c r="O122" s="105">
        <v>1325</v>
      </c>
      <c r="P122" s="438">
        <f>O122*N122</f>
        <v>477000</v>
      </c>
      <c r="Q122" s="105">
        <v>2</v>
      </c>
      <c r="R122" s="113"/>
      <c r="S122" s="114">
        <f t="shared" si="9"/>
        <v>1325</v>
      </c>
      <c r="T122" s="114">
        <f t="shared" si="9"/>
        <v>477000</v>
      </c>
      <c r="U122" s="115"/>
      <c r="V122" s="115"/>
      <c r="W122" s="115"/>
      <c r="X122" s="115"/>
      <c r="Y122" s="116"/>
      <c r="Z122" s="117"/>
      <c r="AA122" s="117"/>
    </row>
    <row r="123" spans="1:28" s="118" customFormat="1" ht="29.25" hidden="1" customHeight="1" x14ac:dyDescent="0.25">
      <c r="A123" s="105">
        <v>14</v>
      </c>
      <c r="B123" s="522" t="s">
        <v>1707</v>
      </c>
      <c r="C123" s="434" t="s">
        <v>57</v>
      </c>
      <c r="D123" s="435">
        <v>2</v>
      </c>
      <c r="E123" s="436"/>
      <c r="F123" s="437">
        <v>0.45833333333333298</v>
      </c>
      <c r="G123" s="438">
        <v>18</v>
      </c>
      <c r="H123" s="437">
        <v>0.70833333333333304</v>
      </c>
      <c r="I123" s="438">
        <f>+G123</f>
        <v>18</v>
      </c>
      <c r="J123" s="437"/>
      <c r="K123" s="439" t="s">
        <v>1688</v>
      </c>
      <c r="L123" s="437"/>
      <c r="M123" s="439" t="s">
        <v>1712</v>
      </c>
      <c r="N123" s="440">
        <f>VALUE(DAY(I123)*24*60+VALUE(HOUR(H123)*60+MINUTE(H123)))-SUM(VALUE(DAY(G123)*24*60+VALUE(HOUR(F123)*60+MINUTE(F123))))</f>
        <v>360</v>
      </c>
      <c r="O123" s="105">
        <v>1593</v>
      </c>
      <c r="P123" s="438">
        <f>O123*N123</f>
        <v>573480</v>
      </c>
      <c r="Q123" s="105">
        <v>2</v>
      </c>
      <c r="R123" s="113"/>
      <c r="S123" s="114">
        <f t="shared" si="9"/>
        <v>1593</v>
      </c>
      <c r="T123" s="114">
        <f t="shared" si="9"/>
        <v>573480</v>
      </c>
      <c r="U123" s="115"/>
      <c r="V123" s="115"/>
      <c r="W123" s="115"/>
      <c r="X123" s="115"/>
      <c r="Y123" s="116"/>
      <c r="Z123" s="117"/>
      <c r="AA123" s="117"/>
    </row>
    <row r="124" spans="1:28" ht="45" hidden="1" customHeight="1" x14ac:dyDescent="0.25">
      <c r="A124" s="89">
        <v>23</v>
      </c>
      <c r="B124" s="165" t="s">
        <v>1863</v>
      </c>
      <c r="C124" s="171" t="s">
        <v>60</v>
      </c>
      <c r="D124" s="308">
        <v>2</v>
      </c>
      <c r="E124" s="424"/>
      <c r="F124" s="102">
        <v>0.47916666666666702</v>
      </c>
      <c r="G124" s="156">
        <v>22</v>
      </c>
      <c r="H124" s="102">
        <v>0.70833333333333304</v>
      </c>
      <c r="I124" s="156">
        <f t="shared" ref="I124" si="10">+G124</f>
        <v>22</v>
      </c>
      <c r="J124" s="102"/>
      <c r="K124" s="172" t="s">
        <v>1864</v>
      </c>
      <c r="L124" s="102"/>
      <c r="M124" s="172" t="s">
        <v>296</v>
      </c>
      <c r="N124" s="126">
        <f t="shared" ref="N124" si="11">VALUE(DAY(I124)*24*60+VALUE(HOUR(H124)*60+MINUTE(H124)))-SUM(VALUE(DAY(G124)*24*60+VALUE(HOUR(F124)*60+MINUTE(F124))))</f>
        <v>330</v>
      </c>
      <c r="O124" s="89">
        <v>1516</v>
      </c>
      <c r="P124" s="156">
        <f t="shared" ref="P124" si="12">O124*N124</f>
        <v>500280</v>
      </c>
      <c r="Q124" s="89">
        <v>2</v>
      </c>
      <c r="S124" s="91">
        <f t="shared" si="9"/>
        <v>1516</v>
      </c>
      <c r="T124" s="91">
        <f t="shared" si="9"/>
        <v>500280</v>
      </c>
      <c r="U124" s="92"/>
      <c r="V124" s="92"/>
      <c r="W124" s="92"/>
      <c r="X124" s="92"/>
      <c r="Y124" s="93"/>
      <c r="Z124" s="94"/>
      <c r="AA124" s="94"/>
    </row>
  </sheetData>
  <protectedRanges>
    <protectedRange sqref="L26:L27" name="Range1_6_2_1_1_1_1_1_1"/>
    <protectedRange sqref="M120:M123" name="Range1_6_2_2_1_1_3_1_1_1_1"/>
    <protectedRange sqref="M124 M66 M95" name="Range1_6_2_2_1_1_3_1_1_1_1_1"/>
  </protectedRanges>
  <mergeCells count="88">
    <mergeCell ref="A12:A13"/>
    <mergeCell ref="B12:B13"/>
    <mergeCell ref="L1:Q1"/>
    <mergeCell ref="A2:F2"/>
    <mergeCell ref="G2:Q2"/>
    <mergeCell ref="B3:P3"/>
    <mergeCell ref="B4:Q4"/>
    <mergeCell ref="B5:Q5"/>
    <mergeCell ref="B6:Q6"/>
    <mergeCell ref="B7:F7"/>
    <mergeCell ref="B8:F8"/>
    <mergeCell ref="A10:A11"/>
    <mergeCell ref="B10:B11"/>
    <mergeCell ref="A14:A15"/>
    <mergeCell ref="B14:B15"/>
    <mergeCell ref="B16:F16"/>
    <mergeCell ref="B17:F17"/>
    <mergeCell ref="A18:A20"/>
    <mergeCell ref="B18:B20"/>
    <mergeCell ref="C18:C20"/>
    <mergeCell ref="D18:D20"/>
    <mergeCell ref="F18:I18"/>
    <mergeCell ref="V19:W19"/>
    <mergeCell ref="X19:Y19"/>
    <mergeCell ref="J18:J20"/>
    <mergeCell ref="K18:L19"/>
    <mergeCell ref="M18:M20"/>
    <mergeCell ref="N18:N20"/>
    <mergeCell ref="O18:O20"/>
    <mergeCell ref="P18:P20"/>
    <mergeCell ref="B96:Q96"/>
    <mergeCell ref="Q18:Q20"/>
    <mergeCell ref="R18:R20"/>
    <mergeCell ref="F19:G19"/>
    <mergeCell ref="H19:I19"/>
    <mergeCell ref="B24:C24"/>
    <mergeCell ref="A25:Q25"/>
    <mergeCell ref="B27:Q27"/>
    <mergeCell ref="A28:Q28"/>
    <mergeCell ref="A67:Q67"/>
    <mergeCell ref="A101:B101"/>
    <mergeCell ref="C101:J101"/>
    <mergeCell ref="L101:M101"/>
    <mergeCell ref="P101:Q101"/>
    <mergeCell ref="A97:B97"/>
    <mergeCell ref="C97:J97"/>
    <mergeCell ref="L97:M97"/>
    <mergeCell ref="N97:O97"/>
    <mergeCell ref="P97:Q97"/>
    <mergeCell ref="A98:B98"/>
    <mergeCell ref="C98:J98"/>
    <mergeCell ref="L98:M98"/>
    <mergeCell ref="N98:O98"/>
    <mergeCell ref="P98:Q98"/>
    <mergeCell ref="A99:B99"/>
    <mergeCell ref="C99:J99"/>
    <mergeCell ref="L99:M99"/>
    <mergeCell ref="P99:Q99"/>
    <mergeCell ref="A100:B100"/>
    <mergeCell ref="C100:J100"/>
    <mergeCell ref="L100:M100"/>
    <mergeCell ref="P100:Q100"/>
    <mergeCell ref="A102:B102"/>
    <mergeCell ref="C102:J102"/>
    <mergeCell ref="L102:M102"/>
    <mergeCell ref="P102:Q102"/>
    <mergeCell ref="A104:B104"/>
    <mergeCell ref="C104:J104"/>
    <mergeCell ref="L104:M104"/>
    <mergeCell ref="P104:Q104"/>
    <mergeCell ref="A103:B103"/>
    <mergeCell ref="C103:J103"/>
    <mergeCell ref="L103:M103"/>
    <mergeCell ref="P103:Q103"/>
    <mergeCell ref="B106:Q106"/>
    <mergeCell ref="A105:B105"/>
    <mergeCell ref="C105:J105"/>
    <mergeCell ref="L105:M105"/>
    <mergeCell ref="P105:Q105"/>
    <mergeCell ref="A109:B109"/>
    <mergeCell ref="C109:F109"/>
    <mergeCell ref="G109:J109"/>
    <mergeCell ref="M109:Q109"/>
    <mergeCell ref="A110:B110"/>
    <mergeCell ref="C110:F110"/>
    <mergeCell ref="G110:J110"/>
    <mergeCell ref="K110:K111"/>
    <mergeCell ref="M110:Q111"/>
  </mergeCells>
  <conditionalFormatting sqref="A26">
    <cfRule type="duplicateValues" dxfId="450" priority="5" stopIfTrue="1"/>
  </conditionalFormatting>
  <conditionalFormatting sqref="A27">
    <cfRule type="duplicateValues" dxfId="449" priority="1" stopIfTrue="1"/>
  </conditionalFormatting>
  <conditionalFormatting sqref="B23">
    <cfRule type="duplicateValues" dxfId="448" priority="10" stopIfTrue="1"/>
  </conditionalFormatting>
  <conditionalFormatting sqref="B26">
    <cfRule type="duplicateValues" dxfId="447" priority="6" stopIfTrue="1"/>
    <cfRule type="duplicateValues" dxfId="446" priority="8" stopIfTrue="1"/>
    <cfRule type="duplicateValues" dxfId="445" priority="9" stopIfTrue="1"/>
  </conditionalFormatting>
  <conditionalFormatting sqref="B27">
    <cfRule type="duplicateValues" dxfId="444" priority="2" stopIfTrue="1"/>
    <cfRule type="duplicateValues" dxfId="443" priority="3" stopIfTrue="1"/>
    <cfRule type="duplicateValues" dxfId="442" priority="4" stopIfTrue="1"/>
  </conditionalFormatting>
  <conditionalFormatting sqref="B101:B109 B111:B113">
    <cfRule type="duplicateValues" dxfId="441" priority="97" stopIfTrue="1"/>
  </conditionalFormatting>
  <conditionalFormatting sqref="B105">
    <cfRule type="duplicateValues" dxfId="440" priority="19" stopIfTrue="1"/>
  </conditionalFormatting>
  <conditionalFormatting sqref="B112:B113 B261">
    <cfRule type="duplicateValues" dxfId="439" priority="96" stopIfTrue="1"/>
  </conditionalFormatting>
  <conditionalFormatting sqref="B165:B167">
    <cfRule type="duplicateValues" dxfId="438" priority="59" stopIfTrue="1"/>
  </conditionalFormatting>
  <conditionalFormatting sqref="B168:B169">
    <cfRule type="duplicateValues" dxfId="437" priority="60" stopIfTrue="1"/>
  </conditionalFormatting>
  <conditionalFormatting sqref="B170:B171">
    <cfRule type="duplicateValues" dxfId="436" priority="58" stopIfTrue="1"/>
  </conditionalFormatting>
  <conditionalFormatting sqref="B172">
    <cfRule type="duplicateValues" dxfId="435" priority="57" stopIfTrue="1"/>
  </conditionalFormatting>
  <conditionalFormatting sqref="B190">
    <cfRule type="duplicateValues" dxfId="434" priority="82" stopIfTrue="1"/>
  </conditionalFormatting>
  <conditionalFormatting sqref="B193:B195">
    <cfRule type="duplicateValues" dxfId="433" priority="22" stopIfTrue="1"/>
  </conditionalFormatting>
  <conditionalFormatting sqref="B196:B197">
    <cfRule type="duplicateValues" dxfId="432" priority="23" stopIfTrue="1"/>
  </conditionalFormatting>
  <conditionalFormatting sqref="B198:B199">
    <cfRule type="duplicateValues" dxfId="431" priority="21" stopIfTrue="1"/>
  </conditionalFormatting>
  <conditionalFormatting sqref="B200">
    <cfRule type="duplicateValues" dxfId="430" priority="20" stopIfTrue="1"/>
  </conditionalFormatting>
  <conditionalFormatting sqref="B214:B231 B236:B293 B296">
    <cfRule type="duplicateValues" dxfId="429" priority="83" stopIfTrue="1"/>
  </conditionalFormatting>
  <conditionalFormatting sqref="B218">
    <cfRule type="duplicateValues" dxfId="428" priority="43" stopIfTrue="1"/>
  </conditionalFormatting>
  <conditionalFormatting sqref="B233">
    <cfRule type="duplicateValues" dxfId="427" priority="15" stopIfTrue="1"/>
    <cfRule type="duplicateValues" dxfId="426" priority="71" stopIfTrue="1"/>
  </conditionalFormatting>
  <conditionalFormatting sqref="B242:B259 B264:B321 B324">
    <cfRule type="duplicateValues" dxfId="425" priority="44" stopIfTrue="1"/>
  </conditionalFormatting>
  <conditionalFormatting sqref="B261">
    <cfRule type="duplicateValues" dxfId="424" priority="11" stopIfTrue="1"/>
  </conditionalFormatting>
  <conditionalFormatting sqref="B274">
    <cfRule type="duplicateValues" dxfId="423" priority="80" stopIfTrue="1"/>
  </conditionalFormatting>
  <conditionalFormatting sqref="B275">
    <cfRule type="duplicateValues" dxfId="422" priority="81" stopIfTrue="1"/>
  </conditionalFormatting>
  <conditionalFormatting sqref="B276">
    <cfRule type="duplicateValues" dxfId="421" priority="79" stopIfTrue="1"/>
  </conditionalFormatting>
  <conditionalFormatting sqref="B277">
    <cfRule type="duplicateValues" dxfId="420" priority="74" stopIfTrue="1"/>
  </conditionalFormatting>
  <conditionalFormatting sqref="B278">
    <cfRule type="duplicateValues" dxfId="419" priority="75" stopIfTrue="1"/>
  </conditionalFormatting>
  <conditionalFormatting sqref="B279">
    <cfRule type="duplicateValues" dxfId="418" priority="73" stopIfTrue="1"/>
  </conditionalFormatting>
  <conditionalFormatting sqref="B280">
    <cfRule type="duplicateValues" dxfId="417" priority="67" stopIfTrue="1"/>
  </conditionalFormatting>
  <conditionalFormatting sqref="B280:B282 B284">
    <cfRule type="duplicateValues" dxfId="416" priority="76" stopIfTrue="1"/>
  </conditionalFormatting>
  <conditionalFormatting sqref="B281">
    <cfRule type="duplicateValues" dxfId="415" priority="66" stopIfTrue="1"/>
  </conditionalFormatting>
  <conditionalFormatting sqref="B282">
    <cfRule type="duplicateValues" dxfId="414" priority="70" stopIfTrue="1"/>
  </conditionalFormatting>
  <conditionalFormatting sqref="B283 B291">
    <cfRule type="duplicateValues" dxfId="413" priority="78" stopIfTrue="1"/>
  </conditionalFormatting>
  <conditionalFormatting sqref="B283">
    <cfRule type="duplicateValues" dxfId="412" priority="62" stopIfTrue="1"/>
  </conditionalFormatting>
  <conditionalFormatting sqref="B283:B285">
    <cfRule type="duplicateValues" dxfId="411" priority="69" stopIfTrue="1"/>
  </conditionalFormatting>
  <conditionalFormatting sqref="B284">
    <cfRule type="duplicateValues" dxfId="410" priority="61" stopIfTrue="1"/>
  </conditionalFormatting>
  <conditionalFormatting sqref="B285">
    <cfRule type="duplicateValues" dxfId="409" priority="72" stopIfTrue="1"/>
  </conditionalFormatting>
  <conditionalFormatting sqref="B286:B287">
    <cfRule type="duplicateValues" dxfId="408" priority="77" stopIfTrue="1"/>
  </conditionalFormatting>
  <conditionalFormatting sqref="B287:B289 B291">
    <cfRule type="duplicateValues" dxfId="407" priority="63" stopIfTrue="1"/>
  </conditionalFormatting>
  <conditionalFormatting sqref="B290 B300">
    <cfRule type="duplicateValues" dxfId="406" priority="65" stopIfTrue="1"/>
  </conditionalFormatting>
  <conditionalFormatting sqref="B291">
    <cfRule type="duplicateValues" dxfId="405" priority="16" stopIfTrue="1"/>
  </conditionalFormatting>
  <conditionalFormatting sqref="B295:B296">
    <cfRule type="duplicateValues" dxfId="404" priority="64" stopIfTrue="1"/>
  </conditionalFormatting>
  <conditionalFormatting sqref="B296">
    <cfRule type="duplicateValues" dxfId="403" priority="17" stopIfTrue="1"/>
  </conditionalFormatting>
  <conditionalFormatting sqref="B297">
    <cfRule type="duplicateValues" dxfId="402" priority="94" stopIfTrue="1"/>
  </conditionalFormatting>
  <conditionalFormatting sqref="B298">
    <cfRule type="duplicateValues" dxfId="401" priority="90" stopIfTrue="1"/>
  </conditionalFormatting>
  <conditionalFormatting sqref="B299">
    <cfRule type="duplicateValues" dxfId="400" priority="89" stopIfTrue="1"/>
  </conditionalFormatting>
  <conditionalFormatting sqref="B300">
    <cfRule type="duplicateValues" dxfId="399" priority="95" stopIfTrue="1"/>
  </conditionalFormatting>
  <conditionalFormatting sqref="B301">
    <cfRule type="duplicateValues" dxfId="398" priority="85" stopIfTrue="1"/>
  </conditionalFormatting>
  <conditionalFormatting sqref="B301:B303">
    <cfRule type="duplicateValues" dxfId="397" priority="93" stopIfTrue="1"/>
  </conditionalFormatting>
  <conditionalFormatting sqref="B302">
    <cfRule type="duplicateValues" dxfId="396" priority="84" stopIfTrue="1"/>
  </conditionalFormatting>
  <conditionalFormatting sqref="B303">
    <cfRule type="duplicateValues" dxfId="395" priority="42" stopIfTrue="1"/>
  </conditionalFormatting>
  <conditionalFormatting sqref="B304">
    <cfRule type="duplicateValues" dxfId="394" priority="41" stopIfTrue="1"/>
  </conditionalFormatting>
  <conditionalFormatting sqref="B305">
    <cfRule type="duplicateValues" dxfId="393" priority="36" stopIfTrue="1"/>
  </conditionalFormatting>
  <conditionalFormatting sqref="B305:B307 B309">
    <cfRule type="duplicateValues" dxfId="392" priority="86" stopIfTrue="1"/>
  </conditionalFormatting>
  <conditionalFormatting sqref="B306">
    <cfRule type="duplicateValues" dxfId="391" priority="37" stopIfTrue="1"/>
  </conditionalFormatting>
  <conditionalFormatting sqref="B307">
    <cfRule type="duplicateValues" dxfId="390" priority="35" stopIfTrue="1"/>
  </conditionalFormatting>
  <conditionalFormatting sqref="B308 B318">
    <cfRule type="duplicateValues" dxfId="389" priority="88" stopIfTrue="1"/>
  </conditionalFormatting>
  <conditionalFormatting sqref="B308">
    <cfRule type="duplicateValues" dxfId="388" priority="30" stopIfTrue="1"/>
  </conditionalFormatting>
  <conditionalFormatting sqref="B308:B310 B312">
    <cfRule type="duplicateValues" dxfId="387" priority="38" stopIfTrue="1"/>
  </conditionalFormatting>
  <conditionalFormatting sqref="B309">
    <cfRule type="duplicateValues" dxfId="386" priority="29" stopIfTrue="1"/>
  </conditionalFormatting>
  <conditionalFormatting sqref="B310">
    <cfRule type="duplicateValues" dxfId="385" priority="33" stopIfTrue="1"/>
  </conditionalFormatting>
  <conditionalFormatting sqref="B311 B319">
    <cfRule type="duplicateValues" dxfId="384" priority="40" stopIfTrue="1"/>
  </conditionalFormatting>
  <conditionalFormatting sqref="B311">
    <cfRule type="duplicateValues" dxfId="383" priority="25" stopIfTrue="1"/>
  </conditionalFormatting>
  <conditionalFormatting sqref="B311:B313">
    <cfRule type="duplicateValues" dxfId="382" priority="32" stopIfTrue="1"/>
  </conditionalFormatting>
  <conditionalFormatting sqref="B312">
    <cfRule type="duplicateValues" dxfId="381" priority="24" stopIfTrue="1"/>
  </conditionalFormatting>
  <conditionalFormatting sqref="B313">
    <cfRule type="duplicateValues" dxfId="380" priority="34" stopIfTrue="1"/>
  </conditionalFormatting>
  <conditionalFormatting sqref="B313:B314">
    <cfRule type="duplicateValues" dxfId="379" priority="87" stopIfTrue="1"/>
  </conditionalFormatting>
  <conditionalFormatting sqref="B314:B315">
    <cfRule type="duplicateValues" dxfId="378" priority="39" stopIfTrue="1"/>
  </conditionalFormatting>
  <conditionalFormatting sqref="B315:B317 B319">
    <cfRule type="duplicateValues" dxfId="377" priority="26" stopIfTrue="1"/>
  </conditionalFormatting>
  <conditionalFormatting sqref="B318 B328">
    <cfRule type="duplicateValues" dxfId="376" priority="28" stopIfTrue="1"/>
  </conditionalFormatting>
  <conditionalFormatting sqref="B318">
    <cfRule type="duplicateValues" dxfId="375" priority="18" stopIfTrue="1"/>
  </conditionalFormatting>
  <conditionalFormatting sqref="B319">
    <cfRule type="duplicateValues" dxfId="374" priority="91" stopIfTrue="1"/>
  </conditionalFormatting>
  <conditionalFormatting sqref="B321">
    <cfRule type="duplicateValues" dxfId="373" priority="68" stopIfTrue="1"/>
  </conditionalFormatting>
  <conditionalFormatting sqref="B323:B324">
    <cfRule type="duplicateValues" dxfId="372" priority="27" stopIfTrue="1"/>
  </conditionalFormatting>
  <conditionalFormatting sqref="B324">
    <cfRule type="duplicateValues" dxfId="371" priority="12" stopIfTrue="1"/>
  </conditionalFormatting>
  <conditionalFormatting sqref="B325">
    <cfRule type="duplicateValues" dxfId="370" priority="55" stopIfTrue="1"/>
  </conditionalFormatting>
  <conditionalFormatting sqref="B326">
    <cfRule type="duplicateValues" dxfId="369" priority="51" stopIfTrue="1"/>
  </conditionalFormatting>
  <conditionalFormatting sqref="B327">
    <cfRule type="duplicateValues" dxfId="368" priority="50" stopIfTrue="1"/>
  </conditionalFormatting>
  <conditionalFormatting sqref="B328">
    <cfRule type="duplicateValues" dxfId="367" priority="56" stopIfTrue="1"/>
  </conditionalFormatting>
  <conditionalFormatting sqref="B329">
    <cfRule type="duplicateValues" dxfId="366" priority="46" stopIfTrue="1"/>
  </conditionalFormatting>
  <conditionalFormatting sqref="B329:B331">
    <cfRule type="duplicateValues" dxfId="365" priority="54" stopIfTrue="1"/>
  </conditionalFormatting>
  <conditionalFormatting sqref="B330">
    <cfRule type="duplicateValues" dxfId="364" priority="45" stopIfTrue="1"/>
  </conditionalFormatting>
  <conditionalFormatting sqref="B333:B335 B337">
    <cfRule type="duplicateValues" dxfId="363" priority="47" stopIfTrue="1"/>
  </conditionalFormatting>
  <conditionalFormatting sqref="B336 B346">
    <cfRule type="duplicateValues" dxfId="362" priority="49" stopIfTrue="1"/>
  </conditionalFormatting>
  <conditionalFormatting sqref="B337">
    <cfRule type="duplicateValues" dxfId="361" priority="13" stopIfTrue="1"/>
  </conditionalFormatting>
  <conditionalFormatting sqref="B339">
    <cfRule type="duplicateValues" dxfId="360" priority="92" stopIfTrue="1"/>
  </conditionalFormatting>
  <conditionalFormatting sqref="B341:B342">
    <cfRule type="duplicateValues" dxfId="359" priority="48" stopIfTrue="1"/>
  </conditionalFormatting>
  <conditionalFormatting sqref="B346">
    <cfRule type="duplicateValues" dxfId="358" priority="14" stopIfTrue="1"/>
  </conditionalFormatting>
  <conditionalFormatting sqref="B347">
    <cfRule type="duplicateValues" dxfId="357" priority="52" stopIfTrue="1"/>
  </conditionalFormatting>
  <conditionalFormatting sqref="B349">
    <cfRule type="duplicateValues" dxfId="356" priority="31" stopIfTrue="1"/>
  </conditionalFormatting>
  <conditionalFormatting sqref="B367">
    <cfRule type="duplicateValues" dxfId="355" priority="53" stopIfTrue="1"/>
  </conditionalFormatting>
  <conditionalFormatting sqref="D26:E26">
    <cfRule type="cellIs" dxfId="354" priority="7" operator="equal">
      <formula>0</formula>
    </cfRule>
  </conditionalFormatting>
  <dataValidations count="2">
    <dataValidation type="list" allowBlank="1" showInputMessage="1" showErrorMessage="1" sqref="J120:J124 J24 J31:J32 J34:J40 J42:J66 J68:J95" xr:uid="{00000000-0002-0000-16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22" xr:uid="{00000000-0002-0000-1600-000001000000}">
      <formula1>"CNCT PT,Việt Trì,ĐL  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95" max="16" man="1"/>
  </rowBreaks>
  <colBreaks count="1" manualBreakCount="1">
    <brk id="1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B122"/>
  <sheetViews>
    <sheetView topLeftCell="A84" zoomScaleNormal="100" zoomScaleSheetLayoutView="85" workbookViewId="0">
      <selection activeCell="C84" sqref="C84"/>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2178</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9" t="s">
        <v>217</v>
      </c>
      <c r="B9" s="509" t="s">
        <v>18</v>
      </c>
      <c r="C9" s="509" t="s">
        <v>2154</v>
      </c>
      <c r="D9" s="510" t="s">
        <v>2172</v>
      </c>
      <c r="E9" s="510"/>
      <c r="F9" s="510" t="s">
        <v>2173</v>
      </c>
      <c r="G9" s="510" t="s">
        <v>2174</v>
      </c>
      <c r="H9" s="509" t="s">
        <v>108</v>
      </c>
      <c r="I9" s="511"/>
      <c r="J9" s="512"/>
      <c r="N9" s="99"/>
    </row>
    <row r="10" spans="1:18" ht="27.75" customHeight="1" x14ac:dyDescent="0.25">
      <c r="A10" s="804">
        <v>1</v>
      </c>
      <c r="B10" s="804" t="s">
        <v>2155</v>
      </c>
      <c r="C10" s="513" t="s">
        <v>2156</v>
      </c>
      <c r="D10" s="513" t="s">
        <v>2157</v>
      </c>
      <c r="E10" s="513"/>
      <c r="F10" s="513" t="s">
        <v>2158</v>
      </c>
      <c r="G10" s="513" t="s">
        <v>2167</v>
      </c>
      <c r="H10" s="514"/>
      <c r="I10" s="515"/>
      <c r="J10" s="516"/>
      <c r="N10" s="99"/>
    </row>
    <row r="11" spans="1:18" ht="27.75" customHeight="1" x14ac:dyDescent="0.25">
      <c r="A11" s="804"/>
      <c r="B11" s="804"/>
      <c r="C11" s="513" t="s">
        <v>2159</v>
      </c>
      <c r="D11" s="513" t="s">
        <v>2160</v>
      </c>
      <c r="E11" s="513"/>
      <c r="F11" s="513" t="s">
        <v>2161</v>
      </c>
      <c r="G11" s="513" t="s">
        <v>2168</v>
      </c>
      <c r="H11" s="514"/>
      <c r="I11" s="515"/>
      <c r="J11" s="516"/>
      <c r="N11" s="99"/>
    </row>
    <row r="12" spans="1:18" ht="27.75" customHeight="1" x14ac:dyDescent="0.25">
      <c r="A12" s="804">
        <v>2</v>
      </c>
      <c r="B12" s="804" t="s">
        <v>2162</v>
      </c>
      <c r="C12" s="513" t="s">
        <v>2156</v>
      </c>
      <c r="D12" s="513" t="s">
        <v>2157</v>
      </c>
      <c r="E12" s="513"/>
      <c r="F12" s="513" t="s">
        <v>2158</v>
      </c>
      <c r="G12" s="513" t="s">
        <v>2167</v>
      </c>
      <c r="H12" s="514"/>
      <c r="I12" s="515"/>
      <c r="J12" s="516"/>
      <c r="N12" s="99"/>
    </row>
    <row r="13" spans="1:18" ht="27.75" customHeight="1" x14ac:dyDescent="0.25">
      <c r="A13" s="804"/>
      <c r="B13" s="804"/>
      <c r="C13" s="513" t="s">
        <v>2159</v>
      </c>
      <c r="D13" s="513" t="s">
        <v>2160</v>
      </c>
      <c r="E13" s="513"/>
      <c r="F13" s="513" t="s">
        <v>2161</v>
      </c>
      <c r="G13" s="513" t="s">
        <v>2168</v>
      </c>
      <c r="H13" s="514"/>
      <c r="I13" s="515"/>
      <c r="J13" s="516"/>
      <c r="N13" s="99"/>
    </row>
    <row r="14" spans="1:18" ht="27.75" customHeight="1" x14ac:dyDescent="0.25">
      <c r="A14" s="801">
        <v>3</v>
      </c>
      <c r="B14" s="802" t="s">
        <v>2171</v>
      </c>
      <c r="C14" s="513" t="s">
        <v>2156</v>
      </c>
      <c r="D14" s="513" t="s">
        <v>2163</v>
      </c>
      <c r="E14" s="513"/>
      <c r="F14" s="513" t="s">
        <v>2164</v>
      </c>
      <c r="G14" s="513" t="s">
        <v>2169</v>
      </c>
      <c r="H14" s="514"/>
      <c r="I14" s="515"/>
      <c r="J14" s="516"/>
      <c r="N14" s="99"/>
    </row>
    <row r="15" spans="1:18" ht="27.75" customHeight="1" x14ac:dyDescent="0.25">
      <c r="A15" s="801"/>
      <c r="B15" s="802"/>
      <c r="C15" s="513" t="s">
        <v>2159</v>
      </c>
      <c r="D15" s="513" t="s">
        <v>2165</v>
      </c>
      <c r="E15" s="513"/>
      <c r="F15" s="513" t="s">
        <v>2166</v>
      </c>
      <c r="G15" s="513" t="s">
        <v>2170</v>
      </c>
      <c r="H15" s="514"/>
      <c r="I15" s="515"/>
      <c r="J15" s="516"/>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2230</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63" customHeight="1" x14ac:dyDescent="0.25">
      <c r="A26" s="255">
        <v>1</v>
      </c>
      <c r="B26" s="168" t="s">
        <v>147</v>
      </c>
      <c r="C26" s="89" t="s">
        <v>148</v>
      </c>
      <c r="D26" s="89">
        <v>25</v>
      </c>
      <c r="E26" s="169">
        <v>0.47916666666666669</v>
      </c>
      <c r="F26" s="102">
        <v>0.29166666666666669</v>
      </c>
      <c r="G26" s="156">
        <v>20</v>
      </c>
      <c r="H26" s="102">
        <v>4.1666666666666664E-2</v>
      </c>
      <c r="I26" s="156">
        <v>21</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2231</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72.75" customHeight="1" x14ac:dyDescent="0.25">
      <c r="A29" s="89">
        <v>1</v>
      </c>
      <c r="B29" s="14" t="s">
        <v>2133</v>
      </c>
      <c r="C29" s="20" t="s">
        <v>60</v>
      </c>
      <c r="D29" s="125">
        <v>6.5328859127696992</v>
      </c>
      <c r="E29" s="424"/>
      <c r="F29" s="102">
        <v>0.29166666666666669</v>
      </c>
      <c r="G29" s="156">
        <v>20</v>
      </c>
      <c r="H29" s="102">
        <v>0.5</v>
      </c>
      <c r="I29" s="156">
        <f t="shared" ref="I29:I72" si="1">+G29</f>
        <v>20</v>
      </c>
      <c r="J29" s="451"/>
      <c r="K29" s="172" t="s">
        <v>1872</v>
      </c>
      <c r="L29" s="453"/>
      <c r="M29" s="14" t="s">
        <v>2183</v>
      </c>
      <c r="N29" s="455">
        <f t="shared" ref="N29:N92" si="2">VALUE(DAY(I29)*24*60+VALUE(HOUR(H29)*60+MINUTE(H29)))-SUM(VALUE(DAY(G29)*24*60+VALUE(HOUR(F29)*60+MINUTE(F29))))</f>
        <v>300</v>
      </c>
      <c r="O29" s="193">
        <v>0</v>
      </c>
      <c r="P29" s="454">
        <f t="shared" ref="P29:P92" si="3">O29*N29</f>
        <v>0</v>
      </c>
      <c r="Q29" s="89">
        <v>2</v>
      </c>
      <c r="S29" s="91">
        <f t="shared" ref="S29:T30" si="4">O29</f>
        <v>0</v>
      </c>
      <c r="T29" s="91">
        <f t="shared" si="4"/>
        <v>0</v>
      </c>
      <c r="U29" s="92"/>
      <c r="V29" s="92"/>
      <c r="W29" s="92"/>
      <c r="X29" s="92"/>
      <c r="Y29" s="93"/>
      <c r="Z29" s="94"/>
      <c r="AA29" s="94"/>
    </row>
    <row r="30" spans="1:28" ht="70.5" customHeight="1" x14ac:dyDescent="0.25">
      <c r="A30" s="89">
        <v>2</v>
      </c>
      <c r="B30" s="14" t="s">
        <v>2134</v>
      </c>
      <c r="C30" s="20" t="s">
        <v>60</v>
      </c>
      <c r="D30" s="125">
        <v>1.8213056968727273</v>
      </c>
      <c r="E30" s="424"/>
      <c r="F30" s="102">
        <v>0.29166666666666669</v>
      </c>
      <c r="G30" s="156">
        <v>20</v>
      </c>
      <c r="H30" s="102">
        <v>0.5</v>
      </c>
      <c r="I30" s="156">
        <f t="shared" si="1"/>
        <v>20</v>
      </c>
      <c r="J30" s="451"/>
      <c r="K30" s="172" t="s">
        <v>1872</v>
      </c>
      <c r="L30" s="453"/>
      <c r="M30" s="14" t="s">
        <v>2183</v>
      </c>
      <c r="N30" s="455">
        <f t="shared" si="2"/>
        <v>300</v>
      </c>
      <c r="O30" s="193">
        <v>0</v>
      </c>
      <c r="P30" s="454">
        <f t="shared" si="3"/>
        <v>0</v>
      </c>
      <c r="Q30" s="89">
        <v>2</v>
      </c>
      <c r="S30" s="91">
        <f t="shared" si="4"/>
        <v>0</v>
      </c>
      <c r="T30" s="91">
        <f t="shared" si="4"/>
        <v>0</v>
      </c>
      <c r="U30" s="92"/>
      <c r="V30" s="92"/>
      <c r="W30" s="92"/>
      <c r="X30" s="92"/>
      <c r="Y30" s="93"/>
      <c r="Z30" s="94"/>
      <c r="AA30" s="94"/>
    </row>
    <row r="31" spans="1:28" ht="30" customHeight="1" x14ac:dyDescent="0.25">
      <c r="A31" s="89">
        <v>3</v>
      </c>
      <c r="B31" s="14" t="s">
        <v>1966</v>
      </c>
      <c r="C31" s="20" t="s">
        <v>60</v>
      </c>
      <c r="D31" s="125">
        <v>1.5</v>
      </c>
      <c r="E31" s="424"/>
      <c r="F31" s="102">
        <v>0.29166666666666669</v>
      </c>
      <c r="G31" s="156">
        <v>20</v>
      </c>
      <c r="H31" s="102">
        <v>0.66666666666666663</v>
      </c>
      <c r="I31" s="156">
        <f t="shared" si="1"/>
        <v>20</v>
      </c>
      <c r="J31" s="102"/>
      <c r="K31" s="172" t="s">
        <v>1872</v>
      </c>
      <c r="L31" s="102"/>
      <c r="M31" s="14" t="s">
        <v>2253</v>
      </c>
      <c r="N31" s="126">
        <f t="shared" si="2"/>
        <v>540</v>
      </c>
      <c r="O31" s="89">
        <v>2833</v>
      </c>
      <c r="P31" s="156">
        <f t="shared" si="3"/>
        <v>1529820</v>
      </c>
      <c r="Q31" s="89">
        <v>2</v>
      </c>
      <c r="S31" s="91">
        <f>O31</f>
        <v>2833</v>
      </c>
      <c r="T31" s="91">
        <f>P31</f>
        <v>1529820</v>
      </c>
      <c r="U31" s="92"/>
      <c r="V31" s="92"/>
      <c r="W31" s="92"/>
      <c r="X31" s="92"/>
      <c r="Y31" s="93"/>
      <c r="Z31" s="94"/>
      <c r="AA31" s="94"/>
    </row>
    <row r="32" spans="1:28" ht="30" customHeight="1" x14ac:dyDescent="0.25">
      <c r="A32" s="89">
        <v>4</v>
      </c>
      <c r="B32" s="14" t="s">
        <v>2254</v>
      </c>
      <c r="C32" s="20" t="s">
        <v>60</v>
      </c>
      <c r="D32" s="125">
        <v>1.5</v>
      </c>
      <c r="E32" s="424"/>
      <c r="F32" s="102">
        <v>0.29166666666666669</v>
      </c>
      <c r="G32" s="156">
        <v>20</v>
      </c>
      <c r="H32" s="102">
        <v>0.66666666666666663</v>
      </c>
      <c r="I32" s="156">
        <f t="shared" si="1"/>
        <v>20</v>
      </c>
      <c r="J32" s="102"/>
      <c r="K32" s="172" t="s">
        <v>1872</v>
      </c>
      <c r="L32" s="102"/>
      <c r="M32" s="14" t="s">
        <v>2255</v>
      </c>
      <c r="N32" s="126">
        <f t="shared" si="2"/>
        <v>540</v>
      </c>
      <c r="O32" s="89">
        <v>2156</v>
      </c>
      <c r="P32" s="156">
        <f t="shared" si="3"/>
        <v>1164240</v>
      </c>
      <c r="Q32" s="89">
        <v>2</v>
      </c>
      <c r="S32" s="91">
        <f>O32</f>
        <v>2156</v>
      </c>
      <c r="T32" s="91">
        <f>P32</f>
        <v>1164240</v>
      </c>
      <c r="U32" s="92"/>
      <c r="V32" s="92"/>
      <c r="W32" s="92"/>
      <c r="X32" s="92"/>
      <c r="Y32" s="93"/>
      <c r="Z32" s="94"/>
      <c r="AA32" s="94"/>
    </row>
    <row r="33" spans="1:27" ht="70.5" customHeight="1" x14ac:dyDescent="0.25">
      <c r="A33" s="89">
        <v>5</v>
      </c>
      <c r="B33" s="14" t="s">
        <v>2188</v>
      </c>
      <c r="C33" s="20" t="s">
        <v>60</v>
      </c>
      <c r="D33" s="125">
        <v>3</v>
      </c>
      <c r="E33" s="424"/>
      <c r="F33" s="102">
        <v>0.29166666666666669</v>
      </c>
      <c r="G33" s="156">
        <v>20</v>
      </c>
      <c r="H33" s="102">
        <v>0.5</v>
      </c>
      <c r="I33" s="156">
        <f t="shared" si="1"/>
        <v>20</v>
      </c>
      <c r="J33" s="451"/>
      <c r="K33" s="172" t="s">
        <v>1872</v>
      </c>
      <c r="L33" s="453"/>
      <c r="M33" s="14" t="s">
        <v>2183</v>
      </c>
      <c r="N33" s="455">
        <f t="shared" si="2"/>
        <v>300</v>
      </c>
      <c r="O33" s="193">
        <v>0</v>
      </c>
      <c r="P33" s="454">
        <f t="shared" si="3"/>
        <v>0</v>
      </c>
      <c r="Q33" s="89">
        <v>2</v>
      </c>
      <c r="S33" s="91">
        <f t="shared" ref="S33:T48" si="5">O33</f>
        <v>0</v>
      </c>
      <c r="T33" s="91">
        <f t="shared" si="5"/>
        <v>0</v>
      </c>
      <c r="U33" s="92"/>
      <c r="V33" s="92"/>
      <c r="W33" s="92"/>
      <c r="X33" s="92"/>
      <c r="Y33" s="93"/>
      <c r="Z33" s="94"/>
      <c r="AA33" s="94"/>
    </row>
    <row r="34" spans="1:27" ht="30" customHeight="1" x14ac:dyDescent="0.25">
      <c r="A34" s="89">
        <v>6</v>
      </c>
      <c r="B34" s="14" t="s">
        <v>2151</v>
      </c>
      <c r="C34" s="20" t="s">
        <v>2150</v>
      </c>
      <c r="D34" s="125">
        <v>2.5</v>
      </c>
      <c r="E34" s="424"/>
      <c r="F34" s="102">
        <v>0.41666666666666669</v>
      </c>
      <c r="G34" s="156">
        <v>20</v>
      </c>
      <c r="H34" s="102">
        <v>0.66666666666666663</v>
      </c>
      <c r="I34" s="156">
        <f t="shared" si="1"/>
        <v>20</v>
      </c>
      <c r="J34" s="102"/>
      <c r="K34" s="172" t="s">
        <v>1872</v>
      </c>
      <c r="L34" s="102"/>
      <c r="M34" s="14" t="s">
        <v>2252</v>
      </c>
      <c r="N34" s="126">
        <f t="shared" si="2"/>
        <v>360</v>
      </c>
      <c r="O34" s="89">
        <v>3108</v>
      </c>
      <c r="P34" s="156">
        <f t="shared" si="3"/>
        <v>1118880</v>
      </c>
      <c r="Q34" s="89">
        <v>2</v>
      </c>
      <c r="S34" s="91">
        <f t="shared" si="5"/>
        <v>3108</v>
      </c>
      <c r="T34" s="91">
        <f t="shared" si="5"/>
        <v>1118880</v>
      </c>
      <c r="U34" s="92"/>
      <c r="V34" s="92"/>
      <c r="W34" s="92"/>
      <c r="X34" s="92"/>
      <c r="Y34" s="93"/>
      <c r="Z34" s="94"/>
      <c r="AA34" s="94"/>
    </row>
    <row r="35" spans="1:27" ht="30" customHeight="1" x14ac:dyDescent="0.25">
      <c r="A35" s="89">
        <v>7</v>
      </c>
      <c r="B35" s="14" t="s">
        <v>2250</v>
      </c>
      <c r="C35" s="20" t="s">
        <v>2077</v>
      </c>
      <c r="D35" s="125">
        <v>9.9029577024888908</v>
      </c>
      <c r="E35" s="424"/>
      <c r="F35" s="102">
        <v>0.3125</v>
      </c>
      <c r="G35" s="156">
        <v>20</v>
      </c>
      <c r="H35" s="102">
        <v>0.66666666666666663</v>
      </c>
      <c r="I35" s="156">
        <f t="shared" si="1"/>
        <v>20</v>
      </c>
      <c r="J35" s="102"/>
      <c r="K35" s="172" t="s">
        <v>1872</v>
      </c>
      <c r="L35" s="102"/>
      <c r="M35" s="14" t="s">
        <v>2065</v>
      </c>
      <c r="N35" s="126">
        <f t="shared" si="2"/>
        <v>510</v>
      </c>
      <c r="O35" s="89">
        <v>14912</v>
      </c>
      <c r="P35" s="156">
        <f t="shared" si="3"/>
        <v>7605120</v>
      </c>
      <c r="Q35" s="89">
        <v>2</v>
      </c>
      <c r="S35" s="91">
        <f t="shared" si="5"/>
        <v>14912</v>
      </c>
      <c r="T35" s="91">
        <f t="shared" si="5"/>
        <v>7605120</v>
      </c>
      <c r="U35" s="92"/>
      <c r="V35" s="92"/>
      <c r="W35" s="92"/>
      <c r="X35" s="92"/>
      <c r="Y35" s="93"/>
      <c r="Z35" s="94"/>
      <c r="AA35" s="94"/>
    </row>
    <row r="36" spans="1:27" ht="30" customHeight="1" x14ac:dyDescent="0.25">
      <c r="A36" s="89">
        <v>8</v>
      </c>
      <c r="B36" s="14" t="s">
        <v>2251</v>
      </c>
      <c r="C36" s="20" t="s">
        <v>60</v>
      </c>
      <c r="D36" s="125">
        <v>0.89296001484444432</v>
      </c>
      <c r="E36" s="424"/>
      <c r="F36" s="102">
        <v>0.3125</v>
      </c>
      <c r="G36" s="156">
        <v>20</v>
      </c>
      <c r="H36" s="102">
        <v>0.66666666666666663</v>
      </c>
      <c r="I36" s="156">
        <f t="shared" si="1"/>
        <v>20</v>
      </c>
      <c r="J36" s="102"/>
      <c r="K36" s="172" t="s">
        <v>1872</v>
      </c>
      <c r="L36" s="102"/>
      <c r="M36" s="14" t="s">
        <v>2066</v>
      </c>
      <c r="N36" s="126">
        <f t="shared" si="2"/>
        <v>510</v>
      </c>
      <c r="O36" s="89">
        <v>1505</v>
      </c>
      <c r="P36" s="156">
        <f t="shared" si="3"/>
        <v>767550</v>
      </c>
      <c r="Q36" s="89">
        <v>2</v>
      </c>
      <c r="S36" s="91">
        <f t="shared" si="5"/>
        <v>1505</v>
      </c>
      <c r="T36" s="91">
        <f t="shared" si="5"/>
        <v>767550</v>
      </c>
      <c r="U36" s="92"/>
      <c r="V36" s="92"/>
      <c r="W36" s="92"/>
      <c r="X36" s="92"/>
      <c r="Y36" s="93"/>
      <c r="Z36" s="94"/>
      <c r="AA36" s="94"/>
    </row>
    <row r="37" spans="1:27" ht="30" customHeight="1" x14ac:dyDescent="0.25">
      <c r="A37" s="89">
        <v>9</v>
      </c>
      <c r="B37" s="14" t="s">
        <v>2256</v>
      </c>
      <c r="C37" s="20" t="s">
        <v>2077</v>
      </c>
      <c r="D37" s="125">
        <v>3.4991000102222212</v>
      </c>
      <c r="E37" s="424"/>
      <c r="F37" s="102">
        <v>0.3125</v>
      </c>
      <c r="G37" s="156">
        <v>20</v>
      </c>
      <c r="H37" s="102">
        <v>0.66666666666666663</v>
      </c>
      <c r="I37" s="156">
        <f t="shared" si="1"/>
        <v>20</v>
      </c>
      <c r="J37" s="102"/>
      <c r="K37" s="172" t="s">
        <v>1872</v>
      </c>
      <c r="L37" s="102"/>
      <c r="M37" s="14" t="s">
        <v>2067</v>
      </c>
      <c r="N37" s="126">
        <f t="shared" si="2"/>
        <v>510</v>
      </c>
      <c r="O37" s="89">
        <v>4197</v>
      </c>
      <c r="P37" s="156">
        <f t="shared" si="3"/>
        <v>2140470</v>
      </c>
      <c r="Q37" s="89">
        <v>2</v>
      </c>
      <c r="S37" s="91">
        <f t="shared" si="5"/>
        <v>4197</v>
      </c>
      <c r="T37" s="91">
        <f t="shared" si="5"/>
        <v>2140470</v>
      </c>
      <c r="U37" s="92"/>
      <c r="V37" s="92"/>
      <c r="W37" s="92"/>
      <c r="X37" s="92"/>
      <c r="Y37" s="93"/>
      <c r="Z37" s="94"/>
      <c r="AA37" s="94"/>
    </row>
    <row r="38" spans="1:27" ht="60" x14ac:dyDescent="0.25">
      <c r="A38" s="89">
        <v>10</v>
      </c>
      <c r="B38" s="425" t="s">
        <v>2243</v>
      </c>
      <c r="C38" s="20" t="s">
        <v>2077</v>
      </c>
      <c r="D38" s="125">
        <v>2.5</v>
      </c>
      <c r="E38" s="424"/>
      <c r="F38" s="102">
        <v>0.3125</v>
      </c>
      <c r="G38" s="156">
        <v>20</v>
      </c>
      <c r="H38" s="102">
        <v>0.66666666666666663</v>
      </c>
      <c r="I38" s="156">
        <f t="shared" si="1"/>
        <v>20</v>
      </c>
      <c r="J38" s="102"/>
      <c r="K38" s="172" t="s">
        <v>1872</v>
      </c>
      <c r="L38" s="102"/>
      <c r="M38" s="425" t="s">
        <v>2186</v>
      </c>
      <c r="N38" s="126">
        <f t="shared" si="2"/>
        <v>510</v>
      </c>
      <c r="O38" s="89">
        <v>1781</v>
      </c>
      <c r="P38" s="156">
        <f t="shared" si="3"/>
        <v>908310</v>
      </c>
      <c r="Q38" s="89">
        <v>2</v>
      </c>
      <c r="R38" s="518"/>
      <c r="S38" s="91">
        <f t="shared" si="5"/>
        <v>1781</v>
      </c>
      <c r="T38" s="91">
        <f t="shared" si="5"/>
        <v>908310</v>
      </c>
      <c r="U38" s="92"/>
      <c r="V38" s="92"/>
      <c r="W38" s="92"/>
      <c r="X38" s="92"/>
      <c r="Y38" s="93"/>
      <c r="Z38" s="94"/>
      <c r="AA38" s="94"/>
    </row>
    <row r="39" spans="1:27" ht="30" x14ac:dyDescent="0.25">
      <c r="A39" s="89">
        <v>11</v>
      </c>
      <c r="B39" s="425" t="s">
        <v>2184</v>
      </c>
      <c r="C39" s="20" t="s">
        <v>60</v>
      </c>
      <c r="D39" s="125">
        <v>3</v>
      </c>
      <c r="E39" s="424"/>
      <c r="F39" s="102">
        <v>0.3125</v>
      </c>
      <c r="G39" s="156">
        <v>20</v>
      </c>
      <c r="H39" s="102">
        <v>0.99930555555555556</v>
      </c>
      <c r="I39" s="156">
        <f t="shared" si="1"/>
        <v>20</v>
      </c>
      <c r="J39" s="102"/>
      <c r="K39" s="172" t="s">
        <v>1872</v>
      </c>
      <c r="L39" s="102"/>
      <c r="M39" s="14"/>
      <c r="N39" s="126">
        <f t="shared" si="2"/>
        <v>989</v>
      </c>
      <c r="O39" s="89">
        <v>1</v>
      </c>
      <c r="P39" s="156">
        <f t="shared" si="3"/>
        <v>989</v>
      </c>
      <c r="Q39" s="89">
        <v>2</v>
      </c>
      <c r="S39" s="91">
        <f t="shared" si="5"/>
        <v>1</v>
      </c>
      <c r="T39" s="91">
        <f t="shared" si="5"/>
        <v>989</v>
      </c>
      <c r="U39" s="92"/>
      <c r="V39" s="92"/>
      <c r="W39" s="92"/>
      <c r="X39" s="92"/>
      <c r="Y39" s="93"/>
      <c r="Z39" s="94"/>
      <c r="AA39" s="94"/>
    </row>
    <row r="40" spans="1:27" ht="30" x14ac:dyDescent="0.25">
      <c r="A40" s="89">
        <v>12</v>
      </c>
      <c r="B40" s="425" t="s">
        <v>2185</v>
      </c>
      <c r="C40" s="20" t="s">
        <v>60</v>
      </c>
      <c r="D40" s="125">
        <v>1.5</v>
      </c>
      <c r="E40" s="424"/>
      <c r="F40" s="102">
        <v>0.3125</v>
      </c>
      <c r="G40" s="156">
        <v>20</v>
      </c>
      <c r="H40" s="102">
        <v>0.99930555555555556</v>
      </c>
      <c r="I40" s="156">
        <f t="shared" si="1"/>
        <v>20</v>
      </c>
      <c r="J40" s="102"/>
      <c r="K40" s="172" t="s">
        <v>1872</v>
      </c>
      <c r="L40" s="102"/>
      <c r="M40" s="14"/>
      <c r="N40" s="126">
        <f t="shared" si="2"/>
        <v>989</v>
      </c>
      <c r="O40" s="89">
        <v>1</v>
      </c>
      <c r="P40" s="156">
        <f t="shared" si="3"/>
        <v>989</v>
      </c>
      <c r="Q40" s="89">
        <v>2</v>
      </c>
      <c r="S40" s="91">
        <f t="shared" si="5"/>
        <v>1</v>
      </c>
      <c r="T40" s="91">
        <f t="shared" si="5"/>
        <v>989</v>
      </c>
      <c r="U40" s="92"/>
      <c r="V40" s="92"/>
      <c r="W40" s="92"/>
      <c r="X40" s="92"/>
      <c r="Y40" s="93"/>
      <c r="Z40" s="94"/>
      <c r="AA40" s="94"/>
    </row>
    <row r="41" spans="1:27" ht="70.5" customHeight="1" x14ac:dyDescent="0.25">
      <c r="A41" s="89">
        <v>13</v>
      </c>
      <c r="B41" s="14" t="s">
        <v>2187</v>
      </c>
      <c r="C41" s="20" t="s">
        <v>60</v>
      </c>
      <c r="D41" s="125">
        <v>2.9</v>
      </c>
      <c r="E41" s="424"/>
      <c r="F41" s="102">
        <v>0.3125</v>
      </c>
      <c r="G41" s="156">
        <v>20</v>
      </c>
      <c r="H41" s="102">
        <v>0.5</v>
      </c>
      <c r="I41" s="156">
        <f t="shared" si="1"/>
        <v>20</v>
      </c>
      <c r="J41" s="451"/>
      <c r="K41" s="172" t="s">
        <v>1872</v>
      </c>
      <c r="L41" s="453"/>
      <c r="M41" s="14" t="s">
        <v>2183</v>
      </c>
      <c r="N41" s="455">
        <f t="shared" si="2"/>
        <v>270</v>
      </c>
      <c r="O41" s="193">
        <v>0</v>
      </c>
      <c r="P41" s="454">
        <f t="shared" si="3"/>
        <v>0</v>
      </c>
      <c r="Q41" s="89">
        <v>2</v>
      </c>
      <c r="S41" s="91">
        <f t="shared" si="5"/>
        <v>0</v>
      </c>
      <c r="T41" s="91">
        <f t="shared" si="5"/>
        <v>0</v>
      </c>
      <c r="U41" s="92"/>
      <c r="V41" s="92"/>
      <c r="W41" s="92"/>
      <c r="X41" s="92"/>
      <c r="Y41" s="93"/>
      <c r="Z41" s="94"/>
      <c r="AA41" s="94"/>
    </row>
    <row r="42" spans="1:27" ht="30" customHeight="1" x14ac:dyDescent="0.25">
      <c r="A42" s="89">
        <v>14</v>
      </c>
      <c r="B42" s="14" t="s">
        <v>2257</v>
      </c>
      <c r="C42" s="20" t="s">
        <v>58</v>
      </c>
      <c r="D42" s="125">
        <v>1.3315789473684214</v>
      </c>
      <c r="E42" s="424"/>
      <c r="F42" s="102">
        <v>0.29166666666666669</v>
      </c>
      <c r="G42" s="156">
        <v>20</v>
      </c>
      <c r="H42" s="102">
        <v>0.66666666666666663</v>
      </c>
      <c r="I42" s="156">
        <f t="shared" si="1"/>
        <v>20</v>
      </c>
      <c r="J42" s="102"/>
      <c r="K42" s="172" t="s">
        <v>1872</v>
      </c>
      <c r="L42" s="102"/>
      <c r="M42" s="14" t="s">
        <v>2114</v>
      </c>
      <c r="N42" s="126">
        <f t="shared" si="2"/>
        <v>540</v>
      </c>
      <c r="O42" s="89">
        <v>2153</v>
      </c>
      <c r="P42" s="156">
        <f t="shared" si="3"/>
        <v>1162620</v>
      </c>
      <c r="Q42" s="89">
        <v>2</v>
      </c>
      <c r="S42" s="91">
        <f t="shared" si="5"/>
        <v>2153</v>
      </c>
      <c r="T42" s="91">
        <f t="shared" si="5"/>
        <v>1162620</v>
      </c>
      <c r="U42" s="92"/>
      <c r="V42" s="92"/>
      <c r="W42" s="92"/>
      <c r="X42" s="92"/>
      <c r="Y42" s="93"/>
      <c r="Z42" s="94"/>
      <c r="AA42" s="94"/>
    </row>
    <row r="43" spans="1:27" ht="30" customHeight="1" x14ac:dyDescent="0.25">
      <c r="A43" s="89">
        <v>15</v>
      </c>
      <c r="B43" s="14" t="s">
        <v>2258</v>
      </c>
      <c r="C43" s="20" t="s">
        <v>2077</v>
      </c>
      <c r="D43" s="125">
        <v>4.4773343782456143</v>
      </c>
      <c r="E43" s="424"/>
      <c r="F43" s="102">
        <v>0.29166666666666669</v>
      </c>
      <c r="G43" s="156">
        <v>20</v>
      </c>
      <c r="H43" s="102">
        <v>0.66666666666666663</v>
      </c>
      <c r="I43" s="156">
        <f t="shared" si="1"/>
        <v>20</v>
      </c>
      <c r="J43" s="102"/>
      <c r="K43" s="172" t="s">
        <v>1872</v>
      </c>
      <c r="L43" s="102"/>
      <c r="M43" s="14" t="s">
        <v>2074</v>
      </c>
      <c r="N43" s="126">
        <f t="shared" si="2"/>
        <v>540</v>
      </c>
      <c r="O43" s="89">
        <v>4566</v>
      </c>
      <c r="P43" s="156">
        <f t="shared" si="3"/>
        <v>2465640</v>
      </c>
      <c r="Q43" s="89">
        <v>2</v>
      </c>
      <c r="S43" s="91">
        <f t="shared" si="5"/>
        <v>4566</v>
      </c>
      <c r="T43" s="91">
        <f t="shared" si="5"/>
        <v>2465640</v>
      </c>
      <c r="U43" s="92"/>
      <c r="V43" s="92"/>
      <c r="W43" s="92"/>
      <c r="X43" s="92"/>
      <c r="Y43" s="93"/>
      <c r="Z43" s="94"/>
      <c r="AA43" s="94"/>
    </row>
    <row r="44" spans="1:27" ht="30" customHeight="1" x14ac:dyDescent="0.25">
      <c r="A44" s="89">
        <v>16</v>
      </c>
      <c r="B44" s="14" t="s">
        <v>2287</v>
      </c>
      <c r="C44" s="20" t="s">
        <v>63</v>
      </c>
      <c r="D44" s="125">
        <v>5.4885164941894748</v>
      </c>
      <c r="E44" s="424"/>
      <c r="F44" s="102">
        <v>0.29166666666666669</v>
      </c>
      <c r="G44" s="156">
        <v>20</v>
      </c>
      <c r="H44" s="102">
        <v>0.66666666666666663</v>
      </c>
      <c r="I44" s="156">
        <f t="shared" si="1"/>
        <v>20</v>
      </c>
      <c r="J44" s="102"/>
      <c r="K44" s="172" t="s">
        <v>1872</v>
      </c>
      <c r="L44" s="102"/>
      <c r="M44" s="14" t="s">
        <v>2099</v>
      </c>
      <c r="N44" s="126">
        <f t="shared" si="2"/>
        <v>540</v>
      </c>
      <c r="O44" s="89">
        <v>10169</v>
      </c>
      <c r="P44" s="156">
        <f t="shared" si="3"/>
        <v>5491260</v>
      </c>
      <c r="Q44" s="89">
        <v>2</v>
      </c>
      <c r="S44" s="91">
        <f t="shared" si="5"/>
        <v>10169</v>
      </c>
      <c r="T44" s="91">
        <f t="shared" si="5"/>
        <v>5491260</v>
      </c>
      <c r="U44" s="92"/>
      <c r="V44" s="92"/>
      <c r="W44" s="92"/>
      <c r="X44" s="92"/>
      <c r="Y44" s="93"/>
      <c r="Z44" s="94"/>
      <c r="AA44" s="94"/>
    </row>
    <row r="45" spans="1:27" ht="30" customHeight="1" x14ac:dyDescent="0.25">
      <c r="A45" s="89">
        <v>17</v>
      </c>
      <c r="B45" s="14" t="s">
        <v>2286</v>
      </c>
      <c r="C45" s="20" t="s">
        <v>57</v>
      </c>
      <c r="D45" s="125">
        <v>5.5950453878596491</v>
      </c>
      <c r="E45" s="424"/>
      <c r="F45" s="102">
        <v>0.29166666666666669</v>
      </c>
      <c r="G45" s="156">
        <v>20</v>
      </c>
      <c r="H45" s="102">
        <v>0.66666666666666663</v>
      </c>
      <c r="I45" s="156">
        <f t="shared" si="1"/>
        <v>20</v>
      </c>
      <c r="J45" s="102"/>
      <c r="K45" s="172" t="s">
        <v>1872</v>
      </c>
      <c r="L45" s="102"/>
      <c r="M45" s="14" t="s">
        <v>2100</v>
      </c>
      <c r="N45" s="126">
        <f t="shared" si="2"/>
        <v>540</v>
      </c>
      <c r="O45" s="89">
        <v>5433</v>
      </c>
      <c r="P45" s="156">
        <f t="shared" si="3"/>
        <v>2933820</v>
      </c>
      <c r="Q45" s="89">
        <v>2</v>
      </c>
      <c r="S45" s="91">
        <f t="shared" si="5"/>
        <v>5433</v>
      </c>
      <c r="T45" s="91">
        <f t="shared" si="5"/>
        <v>2933820</v>
      </c>
      <c r="U45" s="92"/>
      <c r="V45" s="92"/>
      <c r="W45" s="92"/>
      <c r="X45" s="92"/>
      <c r="Y45" s="93"/>
      <c r="Z45" s="94"/>
      <c r="AA45" s="94"/>
    </row>
    <row r="46" spans="1:27" ht="36.75" customHeight="1" x14ac:dyDescent="0.25">
      <c r="A46" s="89">
        <v>18</v>
      </c>
      <c r="B46" s="14" t="s">
        <v>2288</v>
      </c>
      <c r="C46" s="20" t="s">
        <v>2242</v>
      </c>
      <c r="D46" s="125">
        <v>10.288079058596495</v>
      </c>
      <c r="E46" s="424"/>
      <c r="F46" s="102">
        <v>0.29166666666666669</v>
      </c>
      <c r="G46" s="156">
        <v>20</v>
      </c>
      <c r="H46" s="102">
        <v>0.66666666666666663</v>
      </c>
      <c r="I46" s="156">
        <f t="shared" si="1"/>
        <v>20</v>
      </c>
      <c r="J46" s="102"/>
      <c r="K46" s="172" t="s">
        <v>1872</v>
      </c>
      <c r="L46" s="102"/>
      <c r="M46" s="14" t="s">
        <v>2101</v>
      </c>
      <c r="N46" s="126">
        <f t="shared" si="2"/>
        <v>540</v>
      </c>
      <c r="O46" s="89">
        <v>10447</v>
      </c>
      <c r="P46" s="156">
        <f t="shared" si="3"/>
        <v>5641380</v>
      </c>
      <c r="Q46" s="89">
        <v>2</v>
      </c>
      <c r="S46" s="91">
        <f t="shared" si="5"/>
        <v>10447</v>
      </c>
      <c r="T46" s="91">
        <f t="shared" si="5"/>
        <v>5641380</v>
      </c>
      <c r="U46" s="92"/>
      <c r="V46" s="92"/>
      <c r="W46" s="92"/>
      <c r="X46" s="92"/>
      <c r="Y46" s="93"/>
      <c r="Z46" s="94"/>
      <c r="AA46" s="94"/>
    </row>
    <row r="47" spans="1:27" ht="37.5" customHeight="1" x14ac:dyDescent="0.25">
      <c r="A47" s="89">
        <v>19</v>
      </c>
      <c r="B47" s="14" t="s">
        <v>2289</v>
      </c>
      <c r="C47" s="20" t="s">
        <v>2242</v>
      </c>
      <c r="D47" s="125">
        <v>7.3344238225263148</v>
      </c>
      <c r="E47" s="424"/>
      <c r="F47" s="102">
        <v>0.29166666666666669</v>
      </c>
      <c r="G47" s="156">
        <v>20</v>
      </c>
      <c r="H47" s="102">
        <v>0.66666666666666663</v>
      </c>
      <c r="I47" s="156">
        <f t="shared" si="1"/>
        <v>20</v>
      </c>
      <c r="J47" s="102"/>
      <c r="K47" s="172" t="s">
        <v>1872</v>
      </c>
      <c r="L47" s="102"/>
      <c r="M47" s="14" t="s">
        <v>2103</v>
      </c>
      <c r="N47" s="126">
        <f t="shared" si="2"/>
        <v>540</v>
      </c>
      <c r="O47" s="89">
        <v>9509</v>
      </c>
      <c r="P47" s="156">
        <f t="shared" si="3"/>
        <v>5134860</v>
      </c>
      <c r="Q47" s="89">
        <v>2</v>
      </c>
      <c r="S47" s="91">
        <f t="shared" si="5"/>
        <v>9509</v>
      </c>
      <c r="T47" s="91">
        <f t="shared" si="5"/>
        <v>5134860</v>
      </c>
      <c r="U47" s="92"/>
      <c r="V47" s="92"/>
      <c r="W47" s="92"/>
      <c r="X47" s="92"/>
      <c r="Y47" s="93"/>
      <c r="Z47" s="94"/>
      <c r="AA47" s="94"/>
    </row>
    <row r="48" spans="1:27" ht="30" customHeight="1" x14ac:dyDescent="0.25">
      <c r="A48" s="89">
        <v>20</v>
      </c>
      <c r="B48" s="14" t="s">
        <v>2290</v>
      </c>
      <c r="C48" s="20" t="s">
        <v>57</v>
      </c>
      <c r="D48" s="125">
        <v>2.0838276515368421</v>
      </c>
      <c r="E48" s="424"/>
      <c r="F48" s="102">
        <v>0.29166666666666669</v>
      </c>
      <c r="G48" s="156">
        <v>20</v>
      </c>
      <c r="H48" s="102">
        <v>0.66666666666666663</v>
      </c>
      <c r="I48" s="156">
        <f t="shared" si="1"/>
        <v>20</v>
      </c>
      <c r="J48" s="102"/>
      <c r="K48" s="172" t="s">
        <v>1872</v>
      </c>
      <c r="L48" s="102"/>
      <c r="M48" s="14" t="s">
        <v>2104</v>
      </c>
      <c r="N48" s="126">
        <f t="shared" si="2"/>
        <v>540</v>
      </c>
      <c r="O48" s="89">
        <v>2093</v>
      </c>
      <c r="P48" s="156">
        <f t="shared" si="3"/>
        <v>1130220</v>
      </c>
      <c r="Q48" s="89">
        <v>2</v>
      </c>
      <c r="S48" s="91">
        <f t="shared" si="5"/>
        <v>2093</v>
      </c>
      <c r="T48" s="91">
        <f t="shared" si="5"/>
        <v>1130220</v>
      </c>
      <c r="U48" s="92"/>
      <c r="V48" s="92"/>
      <c r="W48" s="92"/>
      <c r="X48" s="92"/>
      <c r="Y48" s="93"/>
      <c r="Z48" s="94"/>
      <c r="AA48" s="94"/>
    </row>
    <row r="49" spans="1:27" ht="30" customHeight="1" x14ac:dyDescent="0.25">
      <c r="A49" s="89">
        <v>21</v>
      </c>
      <c r="B49" s="14" t="s">
        <v>2292</v>
      </c>
      <c r="C49" s="20" t="s">
        <v>57</v>
      </c>
      <c r="D49" s="125">
        <v>1.9403694063157892</v>
      </c>
      <c r="E49" s="424"/>
      <c r="F49" s="102">
        <v>0.29166666666666669</v>
      </c>
      <c r="G49" s="156">
        <v>20</v>
      </c>
      <c r="H49" s="102">
        <v>0.66666666666666663</v>
      </c>
      <c r="I49" s="156">
        <f t="shared" si="1"/>
        <v>20</v>
      </c>
      <c r="J49" s="102"/>
      <c r="K49" s="172" t="s">
        <v>1872</v>
      </c>
      <c r="L49" s="102"/>
      <c r="M49" s="14" t="s">
        <v>2105</v>
      </c>
      <c r="N49" s="126">
        <f t="shared" si="2"/>
        <v>540</v>
      </c>
      <c r="O49" s="89">
        <v>2784</v>
      </c>
      <c r="P49" s="156">
        <f t="shared" si="3"/>
        <v>1503360</v>
      </c>
      <c r="Q49" s="89">
        <v>2</v>
      </c>
      <c r="S49" s="91">
        <f t="shared" ref="S49:T73" si="6">O49</f>
        <v>2784</v>
      </c>
      <c r="T49" s="91">
        <f t="shared" si="6"/>
        <v>1503360</v>
      </c>
      <c r="U49" s="92"/>
      <c r="V49" s="92"/>
      <c r="W49" s="92"/>
      <c r="X49" s="92"/>
      <c r="Y49" s="93"/>
      <c r="Z49" s="94"/>
      <c r="AA49" s="94"/>
    </row>
    <row r="50" spans="1:27" ht="30" customHeight="1" x14ac:dyDescent="0.25">
      <c r="A50" s="89">
        <v>22</v>
      </c>
      <c r="B50" s="14" t="s">
        <v>2291</v>
      </c>
      <c r="C50" s="20" t="s">
        <v>57</v>
      </c>
      <c r="D50" s="125">
        <v>4.5858010850105257</v>
      </c>
      <c r="E50" s="424"/>
      <c r="F50" s="102">
        <v>0.29166666666666669</v>
      </c>
      <c r="G50" s="156">
        <v>20</v>
      </c>
      <c r="H50" s="102">
        <v>0.66666666666666663</v>
      </c>
      <c r="I50" s="156">
        <f t="shared" si="1"/>
        <v>20</v>
      </c>
      <c r="J50" s="102"/>
      <c r="K50" s="172" t="s">
        <v>1872</v>
      </c>
      <c r="L50" s="102"/>
      <c r="M50" s="14" t="s">
        <v>2106</v>
      </c>
      <c r="N50" s="126">
        <f t="shared" si="2"/>
        <v>540</v>
      </c>
      <c r="O50" s="89">
        <v>4972</v>
      </c>
      <c r="P50" s="156">
        <f t="shared" si="3"/>
        <v>2684880</v>
      </c>
      <c r="Q50" s="89">
        <v>2</v>
      </c>
      <c r="S50" s="91">
        <f t="shared" si="6"/>
        <v>4972</v>
      </c>
      <c r="T50" s="91">
        <f t="shared" si="6"/>
        <v>2684880</v>
      </c>
      <c r="U50" s="92"/>
      <c r="V50" s="92"/>
      <c r="W50" s="92"/>
      <c r="X50" s="92"/>
      <c r="Y50" s="93"/>
      <c r="Z50" s="94"/>
      <c r="AA50" s="94"/>
    </row>
    <row r="51" spans="1:27" ht="30" customHeight="1" x14ac:dyDescent="0.25">
      <c r="A51" s="89">
        <v>23</v>
      </c>
      <c r="B51" s="14" t="s">
        <v>2293</v>
      </c>
      <c r="C51" s="20" t="s">
        <v>2241</v>
      </c>
      <c r="D51" s="125">
        <v>7.7615022530526314</v>
      </c>
      <c r="E51" s="424"/>
      <c r="F51" s="102">
        <v>0.29166666666666669</v>
      </c>
      <c r="G51" s="156">
        <v>20</v>
      </c>
      <c r="H51" s="102">
        <v>0.66666666666666663</v>
      </c>
      <c r="I51" s="156">
        <f t="shared" si="1"/>
        <v>20</v>
      </c>
      <c r="J51" s="102"/>
      <c r="K51" s="172" t="s">
        <v>1872</v>
      </c>
      <c r="L51" s="102"/>
      <c r="M51" s="14" t="s">
        <v>2107</v>
      </c>
      <c r="N51" s="126">
        <f t="shared" si="2"/>
        <v>540</v>
      </c>
      <c r="O51" s="89">
        <v>7992</v>
      </c>
      <c r="P51" s="156">
        <f t="shared" si="3"/>
        <v>4315680</v>
      </c>
      <c r="Q51" s="89">
        <v>2</v>
      </c>
      <c r="S51" s="91">
        <f t="shared" si="6"/>
        <v>7992</v>
      </c>
      <c r="T51" s="91">
        <f t="shared" si="6"/>
        <v>4315680</v>
      </c>
      <c r="U51" s="92"/>
      <c r="V51" s="92"/>
      <c r="W51" s="92"/>
      <c r="X51" s="92"/>
      <c r="Y51" s="93"/>
      <c r="Z51" s="94"/>
      <c r="AA51" s="94"/>
    </row>
    <row r="52" spans="1:27" ht="30" customHeight="1" x14ac:dyDescent="0.25">
      <c r="A52" s="89">
        <v>24</v>
      </c>
      <c r="B52" s="14" t="s">
        <v>2294</v>
      </c>
      <c r="C52" s="20" t="s">
        <v>61</v>
      </c>
      <c r="D52" s="125">
        <v>4.9044589760842099</v>
      </c>
      <c r="E52" s="424"/>
      <c r="F52" s="102">
        <v>0.29166666666666669</v>
      </c>
      <c r="G52" s="156">
        <v>20</v>
      </c>
      <c r="H52" s="102">
        <v>0.66666666666666663</v>
      </c>
      <c r="I52" s="156">
        <f t="shared" si="1"/>
        <v>20</v>
      </c>
      <c r="J52" s="102"/>
      <c r="K52" s="172" t="s">
        <v>1872</v>
      </c>
      <c r="L52" s="102"/>
      <c r="M52" s="14" t="s">
        <v>2108</v>
      </c>
      <c r="N52" s="126">
        <f t="shared" si="2"/>
        <v>540</v>
      </c>
      <c r="O52" s="89">
        <v>8091</v>
      </c>
      <c r="P52" s="156">
        <f t="shared" si="3"/>
        <v>4369140</v>
      </c>
      <c r="Q52" s="89">
        <v>2</v>
      </c>
      <c r="S52" s="91">
        <f t="shared" si="6"/>
        <v>8091</v>
      </c>
      <c r="T52" s="91">
        <f t="shared" si="6"/>
        <v>4369140</v>
      </c>
      <c r="U52" s="92"/>
      <c r="V52" s="92"/>
      <c r="W52" s="92"/>
      <c r="X52" s="92"/>
      <c r="Y52" s="93"/>
      <c r="Z52" s="94"/>
      <c r="AA52" s="94"/>
    </row>
    <row r="53" spans="1:27" ht="30" customHeight="1" x14ac:dyDescent="0.25">
      <c r="A53" s="89">
        <v>25</v>
      </c>
      <c r="B53" s="14" t="s">
        <v>2295</v>
      </c>
      <c r="C53" s="20" t="s">
        <v>61</v>
      </c>
      <c r="D53" s="125">
        <v>0.53438494938947367</v>
      </c>
      <c r="E53" s="424"/>
      <c r="F53" s="102">
        <v>0.29166666666666669</v>
      </c>
      <c r="G53" s="156">
        <v>20</v>
      </c>
      <c r="H53" s="102">
        <v>0.66666666666666663</v>
      </c>
      <c r="I53" s="156">
        <f t="shared" si="1"/>
        <v>20</v>
      </c>
      <c r="J53" s="102"/>
      <c r="K53" s="172" t="s">
        <v>1872</v>
      </c>
      <c r="L53" s="102"/>
      <c r="M53" s="14" t="s">
        <v>2109</v>
      </c>
      <c r="N53" s="126">
        <f t="shared" si="2"/>
        <v>540</v>
      </c>
      <c r="O53" s="89">
        <v>592</v>
      </c>
      <c r="P53" s="156">
        <f t="shared" si="3"/>
        <v>319680</v>
      </c>
      <c r="Q53" s="89">
        <v>2</v>
      </c>
      <c r="S53" s="91">
        <f t="shared" si="6"/>
        <v>592</v>
      </c>
      <c r="T53" s="91">
        <f t="shared" si="6"/>
        <v>319680</v>
      </c>
      <c r="U53" s="92"/>
      <c r="V53" s="92"/>
      <c r="W53" s="92"/>
      <c r="X53" s="92"/>
      <c r="Y53" s="93"/>
      <c r="Z53" s="94"/>
      <c r="AA53" s="94"/>
    </row>
    <row r="54" spans="1:27" ht="30" customHeight="1" x14ac:dyDescent="0.25">
      <c r="A54" s="89">
        <v>26</v>
      </c>
      <c r="B54" s="14" t="s">
        <v>2296</v>
      </c>
      <c r="C54" s="20" t="s">
        <v>63</v>
      </c>
      <c r="D54" s="125">
        <v>1.1009418001403508</v>
      </c>
      <c r="E54" s="424"/>
      <c r="F54" s="102">
        <v>0.29166666666666669</v>
      </c>
      <c r="G54" s="156">
        <v>20</v>
      </c>
      <c r="H54" s="102">
        <v>0.66666666666666663</v>
      </c>
      <c r="I54" s="156">
        <f t="shared" si="1"/>
        <v>20</v>
      </c>
      <c r="J54" s="102"/>
      <c r="K54" s="172" t="s">
        <v>1872</v>
      </c>
      <c r="L54" s="102"/>
      <c r="M54" s="14" t="s">
        <v>2110</v>
      </c>
      <c r="N54" s="126">
        <f t="shared" si="2"/>
        <v>540</v>
      </c>
      <c r="O54" s="89">
        <v>2561</v>
      </c>
      <c r="P54" s="156">
        <f t="shared" si="3"/>
        <v>1382940</v>
      </c>
      <c r="Q54" s="89">
        <v>2</v>
      </c>
      <c r="S54" s="91">
        <f t="shared" si="6"/>
        <v>2561</v>
      </c>
      <c r="T54" s="91">
        <f t="shared" si="6"/>
        <v>1382940</v>
      </c>
      <c r="U54" s="92"/>
      <c r="V54" s="92"/>
      <c r="W54" s="92"/>
      <c r="X54" s="92"/>
      <c r="Y54" s="93"/>
      <c r="Z54" s="94"/>
      <c r="AA54" s="94"/>
    </row>
    <row r="55" spans="1:27" ht="30" customHeight="1" x14ac:dyDescent="0.25">
      <c r="A55" s="89">
        <v>27</v>
      </c>
      <c r="B55" s="14" t="s">
        <v>2297</v>
      </c>
      <c r="C55" s="20" t="s">
        <v>63</v>
      </c>
      <c r="D55" s="125">
        <v>3.190895890652631</v>
      </c>
      <c r="E55" s="424"/>
      <c r="F55" s="102">
        <v>0.29166666666666669</v>
      </c>
      <c r="G55" s="156">
        <v>20</v>
      </c>
      <c r="H55" s="102">
        <v>0.66666666666666663</v>
      </c>
      <c r="I55" s="156">
        <f t="shared" si="1"/>
        <v>20</v>
      </c>
      <c r="J55" s="102"/>
      <c r="K55" s="172" t="s">
        <v>1872</v>
      </c>
      <c r="L55" s="102"/>
      <c r="M55" s="14" t="s">
        <v>2111</v>
      </c>
      <c r="N55" s="126">
        <f t="shared" si="2"/>
        <v>540</v>
      </c>
      <c r="O55" s="89">
        <v>10648</v>
      </c>
      <c r="P55" s="156">
        <f t="shared" si="3"/>
        <v>5749920</v>
      </c>
      <c r="Q55" s="89">
        <v>2</v>
      </c>
      <c r="S55" s="91">
        <f t="shared" si="6"/>
        <v>10648</v>
      </c>
      <c r="T55" s="91">
        <f t="shared" si="6"/>
        <v>5749920</v>
      </c>
      <c r="U55" s="92"/>
      <c r="V55" s="92"/>
      <c r="W55" s="92"/>
      <c r="X55" s="92"/>
      <c r="Y55" s="93"/>
      <c r="Z55" s="94"/>
      <c r="AA55" s="94"/>
    </row>
    <row r="56" spans="1:27" ht="30" customHeight="1" x14ac:dyDescent="0.25">
      <c r="A56" s="89">
        <v>28</v>
      </c>
      <c r="B56" s="14" t="s">
        <v>2298</v>
      </c>
      <c r="C56" s="20" t="s">
        <v>62</v>
      </c>
      <c r="D56" s="125">
        <v>3.9868310826666673</v>
      </c>
      <c r="E56" s="424"/>
      <c r="F56" s="102">
        <v>0.29166666666666669</v>
      </c>
      <c r="G56" s="156">
        <v>20</v>
      </c>
      <c r="H56" s="102">
        <v>0.66666666666666663</v>
      </c>
      <c r="I56" s="156">
        <f t="shared" si="1"/>
        <v>20</v>
      </c>
      <c r="J56" s="102"/>
      <c r="K56" s="172" t="s">
        <v>1872</v>
      </c>
      <c r="L56" s="102"/>
      <c r="M56" s="14" t="s">
        <v>2112</v>
      </c>
      <c r="N56" s="126">
        <f t="shared" si="2"/>
        <v>540</v>
      </c>
      <c r="O56" s="89">
        <v>1159</v>
      </c>
      <c r="P56" s="156">
        <f t="shared" si="3"/>
        <v>625860</v>
      </c>
      <c r="Q56" s="89">
        <v>2</v>
      </c>
      <c r="S56" s="91">
        <f t="shared" si="6"/>
        <v>1159</v>
      </c>
      <c r="T56" s="91">
        <f t="shared" si="6"/>
        <v>625860</v>
      </c>
      <c r="U56" s="92"/>
      <c r="V56" s="92"/>
      <c r="W56" s="92"/>
      <c r="X56" s="92"/>
      <c r="Y56" s="93"/>
      <c r="Z56" s="94"/>
      <c r="AA56" s="94"/>
    </row>
    <row r="57" spans="1:27" ht="30" customHeight="1" x14ac:dyDescent="0.25">
      <c r="A57" s="89">
        <v>29</v>
      </c>
      <c r="B57" s="14" t="s">
        <v>2299</v>
      </c>
      <c r="C57" s="20" t="s">
        <v>62</v>
      </c>
      <c r="D57" s="125">
        <v>0.9855820832982457</v>
      </c>
      <c r="E57" s="424"/>
      <c r="F57" s="102">
        <v>0.29166666666666669</v>
      </c>
      <c r="G57" s="156">
        <v>20</v>
      </c>
      <c r="H57" s="102">
        <v>0.66666666666666663</v>
      </c>
      <c r="I57" s="156">
        <f t="shared" si="1"/>
        <v>20</v>
      </c>
      <c r="J57" s="102"/>
      <c r="K57" s="172" t="s">
        <v>1872</v>
      </c>
      <c r="L57" s="102"/>
      <c r="M57" s="14" t="s">
        <v>2113</v>
      </c>
      <c r="N57" s="126">
        <f t="shared" si="2"/>
        <v>540</v>
      </c>
      <c r="O57" s="89">
        <v>1159</v>
      </c>
      <c r="P57" s="156">
        <f t="shared" si="3"/>
        <v>625860</v>
      </c>
      <c r="Q57" s="89">
        <v>2</v>
      </c>
      <c r="S57" s="91">
        <f t="shared" si="6"/>
        <v>1159</v>
      </c>
      <c r="T57" s="91">
        <f t="shared" si="6"/>
        <v>625860</v>
      </c>
      <c r="U57" s="92"/>
      <c r="V57" s="92"/>
      <c r="W57" s="92"/>
      <c r="X57" s="92"/>
      <c r="Y57" s="93"/>
      <c r="Z57" s="94"/>
      <c r="AA57" s="94"/>
    </row>
    <row r="58" spans="1:27" ht="30" customHeight="1" x14ac:dyDescent="0.25">
      <c r="A58" s="89">
        <v>30</v>
      </c>
      <c r="B58" s="14" t="s">
        <v>2300</v>
      </c>
      <c r="C58" s="20" t="s">
        <v>59</v>
      </c>
      <c r="D58" s="125">
        <v>5.6173231528842109</v>
      </c>
      <c r="E58" s="424"/>
      <c r="F58" s="102">
        <v>0.29166666666666669</v>
      </c>
      <c r="G58" s="156">
        <v>20</v>
      </c>
      <c r="H58" s="102">
        <v>0.66666666666666663</v>
      </c>
      <c r="I58" s="156">
        <f t="shared" si="1"/>
        <v>20</v>
      </c>
      <c r="J58" s="102"/>
      <c r="K58" s="172" t="s">
        <v>1872</v>
      </c>
      <c r="L58" s="102"/>
      <c r="M58" s="14" t="s">
        <v>2121</v>
      </c>
      <c r="N58" s="126">
        <f t="shared" si="2"/>
        <v>540</v>
      </c>
      <c r="O58" s="89">
        <v>7685</v>
      </c>
      <c r="P58" s="156">
        <f t="shared" si="3"/>
        <v>4149900</v>
      </c>
      <c r="Q58" s="89">
        <v>2</v>
      </c>
      <c r="S58" s="91">
        <f t="shared" si="6"/>
        <v>7685</v>
      </c>
      <c r="T58" s="91">
        <f t="shared" si="6"/>
        <v>4149900</v>
      </c>
      <c r="U58" s="92"/>
      <c r="V58" s="92"/>
      <c r="W58" s="92"/>
      <c r="X58" s="92"/>
      <c r="Y58" s="93"/>
      <c r="Z58" s="94"/>
      <c r="AA58" s="94"/>
    </row>
    <row r="59" spans="1:27" ht="30" customHeight="1" x14ac:dyDescent="0.25">
      <c r="A59" s="89">
        <v>31</v>
      </c>
      <c r="B59" s="14" t="s">
        <v>2301</v>
      </c>
      <c r="C59" s="20" t="s">
        <v>59</v>
      </c>
      <c r="D59" s="125">
        <v>0.54128601503157903</v>
      </c>
      <c r="E59" s="424"/>
      <c r="F59" s="102">
        <v>0.29166666666666669</v>
      </c>
      <c r="G59" s="156">
        <v>20</v>
      </c>
      <c r="H59" s="102">
        <v>0.66666666666666663</v>
      </c>
      <c r="I59" s="156">
        <f t="shared" si="1"/>
        <v>20</v>
      </c>
      <c r="J59" s="102"/>
      <c r="K59" s="172" t="s">
        <v>1872</v>
      </c>
      <c r="L59" s="102"/>
      <c r="M59" s="14" t="s">
        <v>2122</v>
      </c>
      <c r="N59" s="126">
        <f t="shared" si="2"/>
        <v>540</v>
      </c>
      <c r="O59" s="89">
        <v>894</v>
      </c>
      <c r="P59" s="156">
        <f t="shared" si="3"/>
        <v>482760</v>
      </c>
      <c r="Q59" s="89">
        <v>2</v>
      </c>
      <c r="S59" s="91">
        <f t="shared" si="6"/>
        <v>894</v>
      </c>
      <c r="T59" s="91">
        <f t="shared" si="6"/>
        <v>482760</v>
      </c>
      <c r="U59" s="92"/>
      <c r="V59" s="92"/>
      <c r="W59" s="92"/>
      <c r="X59" s="92"/>
      <c r="Y59" s="93"/>
      <c r="Z59" s="94"/>
      <c r="AA59" s="94"/>
    </row>
    <row r="60" spans="1:27" ht="75" x14ac:dyDescent="0.25">
      <c r="A60" s="89">
        <v>32</v>
      </c>
      <c r="B60" s="14" t="s">
        <v>2189</v>
      </c>
      <c r="C60" s="20" t="s">
        <v>1909</v>
      </c>
      <c r="D60" s="125">
        <v>7.245259437333333</v>
      </c>
      <c r="E60" s="424"/>
      <c r="F60" s="102">
        <v>0.3125</v>
      </c>
      <c r="G60" s="156">
        <v>20</v>
      </c>
      <c r="H60" s="102">
        <v>0.66666666666666663</v>
      </c>
      <c r="I60" s="156">
        <f t="shared" si="1"/>
        <v>20</v>
      </c>
      <c r="J60" s="102"/>
      <c r="K60" s="172" t="s">
        <v>1872</v>
      </c>
      <c r="L60" s="102"/>
      <c r="M60" s="425" t="s">
        <v>2190</v>
      </c>
      <c r="N60" s="126">
        <f t="shared" si="2"/>
        <v>510</v>
      </c>
      <c r="O60" s="89">
        <v>3851</v>
      </c>
      <c r="P60" s="156">
        <f t="shared" si="3"/>
        <v>1964010</v>
      </c>
      <c r="Q60" s="89">
        <v>2</v>
      </c>
      <c r="R60" s="518"/>
      <c r="S60" s="91">
        <f t="shared" si="6"/>
        <v>3851</v>
      </c>
      <c r="T60" s="91">
        <f t="shared" si="6"/>
        <v>1964010</v>
      </c>
      <c r="U60" s="92"/>
      <c r="V60" s="92"/>
      <c r="W60" s="92"/>
      <c r="X60" s="92"/>
      <c r="Y60" s="93"/>
      <c r="Z60" s="94"/>
      <c r="AA60" s="94"/>
    </row>
    <row r="61" spans="1:27" ht="30" customHeight="1" x14ac:dyDescent="0.25">
      <c r="A61" s="89">
        <v>33</v>
      </c>
      <c r="B61" s="14" t="s">
        <v>2302</v>
      </c>
      <c r="C61" s="20" t="s">
        <v>60</v>
      </c>
      <c r="D61" s="125">
        <v>3.4624697188</v>
      </c>
      <c r="E61" s="424"/>
      <c r="F61" s="102">
        <v>0.3125</v>
      </c>
      <c r="G61" s="156">
        <v>20</v>
      </c>
      <c r="H61" s="102">
        <v>0.5</v>
      </c>
      <c r="I61" s="156">
        <f t="shared" si="1"/>
        <v>20</v>
      </c>
      <c r="J61" s="102"/>
      <c r="K61" s="172" t="s">
        <v>1872</v>
      </c>
      <c r="L61" s="102"/>
      <c r="M61" s="14" t="s">
        <v>1979</v>
      </c>
      <c r="N61" s="126">
        <f t="shared" si="2"/>
        <v>270</v>
      </c>
      <c r="O61" s="89">
        <v>1057</v>
      </c>
      <c r="P61" s="156">
        <f t="shared" si="3"/>
        <v>285390</v>
      </c>
      <c r="Q61" s="89">
        <v>2</v>
      </c>
      <c r="S61" s="91">
        <f t="shared" si="6"/>
        <v>1057</v>
      </c>
      <c r="T61" s="91">
        <f t="shared" si="6"/>
        <v>285390</v>
      </c>
      <c r="U61" s="92"/>
      <c r="V61" s="92"/>
      <c r="W61" s="92"/>
      <c r="X61" s="92"/>
      <c r="Y61" s="93"/>
      <c r="Z61" s="94"/>
      <c r="AA61" s="94"/>
    </row>
    <row r="62" spans="1:27" ht="30" customHeight="1" x14ac:dyDescent="0.25">
      <c r="A62" s="89">
        <v>34</v>
      </c>
      <c r="B62" s="14" t="s">
        <v>2303</v>
      </c>
      <c r="C62" s="20" t="s">
        <v>60</v>
      </c>
      <c r="D62" s="125">
        <v>1.4431201778666665</v>
      </c>
      <c r="E62" s="424"/>
      <c r="F62" s="102">
        <v>0.3125</v>
      </c>
      <c r="G62" s="156">
        <v>20</v>
      </c>
      <c r="H62" s="102">
        <v>0.5</v>
      </c>
      <c r="I62" s="156">
        <f t="shared" si="1"/>
        <v>20</v>
      </c>
      <c r="J62" s="102"/>
      <c r="K62" s="172" t="s">
        <v>1872</v>
      </c>
      <c r="L62" s="102"/>
      <c r="M62" s="14" t="s">
        <v>1871</v>
      </c>
      <c r="N62" s="126">
        <f t="shared" si="2"/>
        <v>270</v>
      </c>
      <c r="O62" s="89">
        <v>2888</v>
      </c>
      <c r="P62" s="156">
        <f t="shared" si="3"/>
        <v>779760</v>
      </c>
      <c r="Q62" s="89">
        <v>2</v>
      </c>
      <c r="S62" s="91">
        <f t="shared" si="6"/>
        <v>2888</v>
      </c>
      <c r="T62" s="91">
        <f t="shared" si="6"/>
        <v>779760</v>
      </c>
      <c r="U62" s="92"/>
      <c r="V62" s="92"/>
      <c r="W62" s="92"/>
      <c r="X62" s="92"/>
      <c r="Y62" s="93"/>
      <c r="Z62" s="94"/>
      <c r="AA62" s="94"/>
    </row>
    <row r="63" spans="1:27" ht="36" customHeight="1" x14ac:dyDescent="0.25">
      <c r="A63" s="89">
        <v>35</v>
      </c>
      <c r="B63" s="425" t="s">
        <v>2191</v>
      </c>
      <c r="C63" s="20" t="s">
        <v>60</v>
      </c>
      <c r="D63" s="125">
        <v>5</v>
      </c>
      <c r="E63" s="424"/>
      <c r="F63" s="102">
        <v>0.3125</v>
      </c>
      <c r="G63" s="156">
        <v>20</v>
      </c>
      <c r="H63" s="102">
        <v>0.66666666666666663</v>
      </c>
      <c r="I63" s="156">
        <f t="shared" si="1"/>
        <v>20</v>
      </c>
      <c r="J63" s="102"/>
      <c r="K63" s="172" t="s">
        <v>1872</v>
      </c>
      <c r="L63" s="102"/>
      <c r="M63" s="425" t="s">
        <v>2191</v>
      </c>
      <c r="N63" s="126">
        <f t="shared" si="2"/>
        <v>510</v>
      </c>
      <c r="O63" s="89">
        <v>1</v>
      </c>
      <c r="P63" s="156">
        <f t="shared" si="3"/>
        <v>510</v>
      </c>
      <c r="Q63" s="89">
        <v>2</v>
      </c>
      <c r="S63" s="91">
        <f t="shared" si="6"/>
        <v>1</v>
      </c>
      <c r="T63" s="91">
        <f t="shared" si="6"/>
        <v>510</v>
      </c>
      <c r="U63" s="92"/>
      <c r="V63" s="92"/>
      <c r="W63" s="92"/>
      <c r="X63" s="92"/>
      <c r="Y63" s="93"/>
      <c r="Z63" s="94"/>
      <c r="AA63" s="94"/>
    </row>
    <row r="64" spans="1:27" ht="70.5" customHeight="1" x14ac:dyDescent="0.25">
      <c r="A64" s="89">
        <v>36</v>
      </c>
      <c r="B64" s="14" t="s">
        <v>2192</v>
      </c>
      <c r="C64" s="20" t="s">
        <v>59</v>
      </c>
      <c r="D64" s="125">
        <v>3.9</v>
      </c>
      <c r="E64" s="424"/>
      <c r="F64" s="102">
        <v>0.29166666666666669</v>
      </c>
      <c r="G64" s="156">
        <v>20</v>
      </c>
      <c r="H64" s="102">
        <v>0.99930555555555556</v>
      </c>
      <c r="I64" s="156">
        <f t="shared" si="1"/>
        <v>20</v>
      </c>
      <c r="J64" s="451"/>
      <c r="K64" s="172" t="s">
        <v>1872</v>
      </c>
      <c r="L64" s="453"/>
      <c r="M64" s="14" t="s">
        <v>2193</v>
      </c>
      <c r="N64" s="455">
        <f t="shared" si="2"/>
        <v>1019</v>
      </c>
      <c r="O64" s="193">
        <v>0</v>
      </c>
      <c r="P64" s="454">
        <f t="shared" si="3"/>
        <v>0</v>
      </c>
      <c r="Q64" s="89">
        <v>2</v>
      </c>
      <c r="S64" s="91">
        <f t="shared" si="6"/>
        <v>0</v>
      </c>
      <c r="T64" s="91">
        <f t="shared" si="6"/>
        <v>0</v>
      </c>
      <c r="U64" s="92"/>
      <c r="V64" s="92"/>
      <c r="W64" s="92"/>
      <c r="X64" s="92"/>
      <c r="Y64" s="93"/>
      <c r="Z64" s="94"/>
      <c r="AA64" s="94"/>
    </row>
    <row r="65" spans="1:27" s="94" customFormat="1" ht="30.75" customHeight="1" x14ac:dyDescent="0.2">
      <c r="A65" s="255"/>
      <c r="B65" s="521" t="s">
        <v>1865</v>
      </c>
      <c r="C65" s="446"/>
      <c r="D65" s="519">
        <f>SUM(D29:D64)</f>
        <v>133.84824110604708</v>
      </c>
      <c r="E65" s="448"/>
      <c r="F65" s="169"/>
      <c r="G65" s="258"/>
      <c r="H65" s="169"/>
      <c r="I65" s="258"/>
      <c r="J65" s="169"/>
      <c r="K65" s="449"/>
      <c r="L65" s="169"/>
      <c r="M65" s="449"/>
      <c r="N65" s="450"/>
      <c r="O65" s="255"/>
      <c r="P65" s="258"/>
      <c r="Q65" s="255"/>
      <c r="R65" s="90"/>
      <c r="S65" s="91">
        <f t="shared" si="6"/>
        <v>0</v>
      </c>
      <c r="T65" s="91">
        <f t="shared" si="6"/>
        <v>0</v>
      </c>
      <c r="U65" s="91"/>
      <c r="V65" s="91"/>
      <c r="W65" s="91"/>
      <c r="X65" s="91"/>
      <c r="Y65" s="263"/>
    </row>
    <row r="66" spans="1:27" ht="27.75" customHeight="1" x14ac:dyDescent="0.25">
      <c r="A66" s="701" t="s">
        <v>2232</v>
      </c>
      <c r="B66" s="702"/>
      <c r="C66" s="702"/>
      <c r="D66" s="702"/>
      <c r="E66" s="702"/>
      <c r="F66" s="702"/>
      <c r="G66" s="702"/>
      <c r="H66" s="702"/>
      <c r="I66" s="702"/>
      <c r="J66" s="702"/>
      <c r="K66" s="702"/>
      <c r="L66" s="702"/>
      <c r="M66" s="702"/>
      <c r="N66" s="702"/>
      <c r="O66" s="702"/>
      <c r="P66" s="702"/>
      <c r="Q66" s="703"/>
      <c r="S66" s="91">
        <f t="shared" si="6"/>
        <v>0</v>
      </c>
      <c r="T66" s="91">
        <f t="shared" si="6"/>
        <v>0</v>
      </c>
      <c r="U66" s="91"/>
      <c r="V66" s="92"/>
      <c r="W66" s="92"/>
      <c r="X66" s="92"/>
      <c r="Y66" s="93"/>
      <c r="Z66" s="94"/>
      <c r="AA66" s="94"/>
    </row>
    <row r="67" spans="1:27" ht="30" customHeight="1" x14ac:dyDescent="0.25">
      <c r="A67" s="89">
        <v>1</v>
      </c>
      <c r="B67" s="14" t="s">
        <v>2380</v>
      </c>
      <c r="C67" s="89" t="s">
        <v>60</v>
      </c>
      <c r="D67" s="125">
        <v>3</v>
      </c>
      <c r="E67" s="424"/>
      <c r="F67" s="102">
        <v>0.66666666666666663</v>
      </c>
      <c r="G67" s="156">
        <v>20</v>
      </c>
      <c r="H67" s="102">
        <v>0.99930555555555556</v>
      </c>
      <c r="I67" s="156">
        <f>+G67</f>
        <v>20</v>
      </c>
      <c r="J67" s="102"/>
      <c r="K67" s="172" t="s">
        <v>1872</v>
      </c>
      <c r="L67" s="102"/>
      <c r="M67" s="165" t="s">
        <v>2374</v>
      </c>
      <c r="N67" s="126">
        <f>VALUE(DAY(I67)*24*60+VALUE(HOUR(H67)*60+MINUTE(H67)))-SUM(VALUE(DAY(G67)*24*60+VALUE(HOUR(F67)*60+MINUTE(F67))))</f>
        <v>479</v>
      </c>
      <c r="O67" s="89">
        <v>1542</v>
      </c>
      <c r="P67" s="156">
        <f>O67*N67</f>
        <v>738618</v>
      </c>
      <c r="Q67" s="89">
        <v>2</v>
      </c>
      <c r="S67" s="91">
        <f>O67</f>
        <v>1542</v>
      </c>
      <c r="T67" s="91">
        <f>P67</f>
        <v>738618</v>
      </c>
      <c r="U67" s="92"/>
      <c r="V67" s="92"/>
      <c r="W67" s="92"/>
      <c r="X67" s="92"/>
      <c r="Y67" s="93"/>
      <c r="Z67" s="94"/>
      <c r="AA67" s="94"/>
    </row>
    <row r="68" spans="1:27" ht="30" customHeight="1" x14ac:dyDescent="0.25">
      <c r="A68" s="89">
        <v>2</v>
      </c>
      <c r="B68" s="425" t="s">
        <v>2375</v>
      </c>
      <c r="C68" s="89" t="s">
        <v>60</v>
      </c>
      <c r="D68" s="125">
        <v>6.1557612695999993</v>
      </c>
      <c r="E68" s="424"/>
      <c r="F68" s="102">
        <v>0.66666666666666663</v>
      </c>
      <c r="G68" s="156">
        <v>20</v>
      </c>
      <c r="H68" s="102">
        <v>0.99930555555555556</v>
      </c>
      <c r="I68" s="156">
        <f>+G68</f>
        <v>20</v>
      </c>
      <c r="J68" s="102"/>
      <c r="K68" s="172" t="s">
        <v>1872</v>
      </c>
      <c r="L68" s="102"/>
      <c r="M68" s="165" t="s">
        <v>2137</v>
      </c>
      <c r="N68" s="126">
        <f t="shared" ref="N68:N70" si="7">VALUE(DAY(I68)*24*60+VALUE(HOUR(H68)*60+MINUTE(H68)))-SUM(VALUE(DAY(G68)*24*60+VALUE(HOUR(F68)*60+MINUTE(F68))))</f>
        <v>479</v>
      </c>
      <c r="O68" s="89">
        <v>381</v>
      </c>
      <c r="P68" s="156">
        <f t="shared" ref="P68:P71" si="8">O68*N68</f>
        <v>182499</v>
      </c>
      <c r="Q68" s="89"/>
      <c r="S68" s="91">
        <f>O68</f>
        <v>381</v>
      </c>
      <c r="T68" s="91"/>
      <c r="U68" s="92"/>
      <c r="V68" s="92"/>
      <c r="W68" s="92"/>
      <c r="X68" s="92"/>
      <c r="Y68" s="93"/>
      <c r="Z68" s="94"/>
      <c r="AA68" s="94"/>
    </row>
    <row r="69" spans="1:27" ht="30" customHeight="1" x14ac:dyDescent="0.25">
      <c r="A69" s="89">
        <v>3</v>
      </c>
      <c r="B69" s="14" t="s">
        <v>2304</v>
      </c>
      <c r="C69" s="89" t="s">
        <v>60</v>
      </c>
      <c r="D69" s="125">
        <v>1.3583607375058826</v>
      </c>
      <c r="E69" s="424"/>
      <c r="F69" s="102">
        <v>0.66666666666666663</v>
      </c>
      <c r="G69" s="156">
        <v>20</v>
      </c>
      <c r="H69" s="102">
        <v>0.99930555555555556</v>
      </c>
      <c r="I69" s="156">
        <f>+G69</f>
        <v>20</v>
      </c>
      <c r="J69" s="102"/>
      <c r="K69" s="172" t="s">
        <v>1872</v>
      </c>
      <c r="L69" s="102"/>
      <c r="M69" s="165" t="s">
        <v>2070</v>
      </c>
      <c r="N69" s="126">
        <f t="shared" si="7"/>
        <v>479</v>
      </c>
      <c r="O69" s="89">
        <v>1651</v>
      </c>
      <c r="P69" s="156">
        <f t="shared" si="8"/>
        <v>790829</v>
      </c>
      <c r="Q69" s="89">
        <v>2</v>
      </c>
      <c r="S69" s="91">
        <f>O69</f>
        <v>1651</v>
      </c>
      <c r="T69" s="91">
        <f>P69</f>
        <v>790829</v>
      </c>
      <c r="U69" s="92"/>
      <c r="V69" s="92"/>
      <c r="W69" s="92"/>
      <c r="X69" s="92"/>
      <c r="Y69" s="93"/>
      <c r="Z69" s="94"/>
      <c r="AA69" s="94"/>
    </row>
    <row r="70" spans="1:27" ht="30" customHeight="1" x14ac:dyDescent="0.25">
      <c r="A70" s="89">
        <v>4</v>
      </c>
      <c r="B70" s="14" t="s">
        <v>2305</v>
      </c>
      <c r="C70" s="89" t="s">
        <v>57</v>
      </c>
      <c r="D70" s="125">
        <v>5.4168151730196072</v>
      </c>
      <c r="E70" s="424"/>
      <c r="F70" s="102">
        <v>0.66666666666666663</v>
      </c>
      <c r="G70" s="156">
        <v>20</v>
      </c>
      <c r="H70" s="102">
        <v>0.99930555555555556</v>
      </c>
      <c r="I70" s="156">
        <f t="shared" si="1"/>
        <v>20</v>
      </c>
      <c r="J70" s="102"/>
      <c r="K70" s="172" t="s">
        <v>1872</v>
      </c>
      <c r="L70" s="102"/>
      <c r="M70" s="165" t="s">
        <v>2071</v>
      </c>
      <c r="N70" s="126">
        <f t="shared" si="7"/>
        <v>479</v>
      </c>
      <c r="O70" s="89">
        <v>2917</v>
      </c>
      <c r="P70" s="156">
        <f t="shared" si="8"/>
        <v>1397243</v>
      </c>
      <c r="Q70" s="89">
        <v>2</v>
      </c>
      <c r="S70" s="91">
        <f t="shared" si="6"/>
        <v>2917</v>
      </c>
      <c r="T70" s="91">
        <f t="shared" si="6"/>
        <v>1397243</v>
      </c>
      <c r="U70" s="92"/>
      <c r="V70" s="92"/>
      <c r="W70" s="92"/>
      <c r="X70" s="92"/>
      <c r="Y70" s="93"/>
      <c r="Z70" s="94"/>
      <c r="AA70" s="94"/>
    </row>
    <row r="71" spans="1:27" ht="30" customHeight="1" x14ac:dyDescent="0.25">
      <c r="A71" s="89">
        <v>5</v>
      </c>
      <c r="B71" s="14" t="s">
        <v>2306</v>
      </c>
      <c r="C71" s="89" t="s">
        <v>2073</v>
      </c>
      <c r="D71" s="125">
        <v>4.134507632</v>
      </c>
      <c r="E71" s="424"/>
      <c r="F71" s="102">
        <v>0.66666666666666663</v>
      </c>
      <c r="G71" s="156">
        <v>20</v>
      </c>
      <c r="H71" s="102">
        <v>0.99930555555555556</v>
      </c>
      <c r="I71" s="156">
        <f t="shared" si="1"/>
        <v>20</v>
      </c>
      <c r="J71" s="102"/>
      <c r="K71" s="172" t="s">
        <v>1872</v>
      </c>
      <c r="L71" s="102"/>
      <c r="M71" s="165" t="s">
        <v>2072</v>
      </c>
      <c r="N71" s="126">
        <f t="shared" si="2"/>
        <v>479</v>
      </c>
      <c r="O71" s="89">
        <v>2887</v>
      </c>
      <c r="P71" s="156">
        <f t="shared" si="8"/>
        <v>1382873</v>
      </c>
      <c r="Q71" s="89">
        <v>2</v>
      </c>
      <c r="S71" s="91">
        <f t="shared" si="6"/>
        <v>2887</v>
      </c>
      <c r="T71" s="91">
        <f t="shared" si="6"/>
        <v>1382873</v>
      </c>
      <c r="U71" s="92"/>
      <c r="V71" s="92"/>
      <c r="W71" s="92"/>
      <c r="X71" s="92"/>
      <c r="Y71" s="93"/>
      <c r="Z71" s="94"/>
      <c r="AA71" s="94"/>
    </row>
    <row r="72" spans="1:27" ht="30" customHeight="1" x14ac:dyDescent="0.25">
      <c r="A72" s="89">
        <v>6</v>
      </c>
      <c r="B72" s="14" t="s">
        <v>2308</v>
      </c>
      <c r="C72" s="89" t="s">
        <v>61</v>
      </c>
      <c r="D72" s="125">
        <v>9.9210790115294145</v>
      </c>
      <c r="E72" s="424"/>
      <c r="F72" s="102">
        <v>0.66666666666666663</v>
      </c>
      <c r="G72" s="156">
        <v>20</v>
      </c>
      <c r="H72" s="102">
        <v>0.99930555555555556</v>
      </c>
      <c r="I72" s="156">
        <f t="shared" si="1"/>
        <v>20</v>
      </c>
      <c r="J72" s="102"/>
      <c r="K72" s="172" t="s">
        <v>1872</v>
      </c>
      <c r="L72" s="102"/>
      <c r="M72" s="165" t="s">
        <v>2064</v>
      </c>
      <c r="N72" s="126">
        <f t="shared" si="2"/>
        <v>479</v>
      </c>
      <c r="O72" s="89">
        <v>4725</v>
      </c>
      <c r="P72" s="156">
        <f t="shared" si="3"/>
        <v>2263275</v>
      </c>
      <c r="Q72" s="89">
        <v>2</v>
      </c>
      <c r="S72" s="91">
        <f t="shared" si="6"/>
        <v>4725</v>
      </c>
      <c r="T72" s="91">
        <f t="shared" si="6"/>
        <v>2263275</v>
      </c>
      <c r="U72" s="92"/>
      <c r="V72" s="92"/>
      <c r="W72" s="92"/>
      <c r="X72" s="92"/>
      <c r="Y72" s="93"/>
      <c r="Z72" s="94"/>
      <c r="AA72" s="94"/>
    </row>
    <row r="73" spans="1:27" ht="48.75" customHeight="1" x14ac:dyDescent="0.25">
      <c r="A73" s="89">
        <v>7</v>
      </c>
      <c r="B73" s="517" t="s">
        <v>2194</v>
      </c>
      <c r="C73" s="173" t="s">
        <v>61</v>
      </c>
      <c r="D73" s="125">
        <v>8</v>
      </c>
      <c r="E73" s="424"/>
      <c r="F73" s="102">
        <v>0.66666666666666663</v>
      </c>
      <c r="G73" s="156">
        <v>20</v>
      </c>
      <c r="H73" s="102">
        <v>0.29166666666666669</v>
      </c>
      <c r="I73" s="156">
        <v>21</v>
      </c>
      <c r="J73" s="102"/>
      <c r="K73" s="172" t="s">
        <v>1872</v>
      </c>
      <c r="L73" s="102"/>
      <c r="M73" s="517" t="s">
        <v>2194</v>
      </c>
      <c r="N73" s="126">
        <f t="shared" si="2"/>
        <v>900</v>
      </c>
      <c r="O73" s="89">
        <v>1</v>
      </c>
      <c r="P73" s="156">
        <f t="shared" si="3"/>
        <v>900</v>
      </c>
      <c r="Q73" s="89">
        <v>2</v>
      </c>
      <c r="S73" s="91">
        <f t="shared" si="6"/>
        <v>1</v>
      </c>
      <c r="T73" s="91">
        <f t="shared" si="6"/>
        <v>900</v>
      </c>
      <c r="U73" s="92"/>
      <c r="V73" s="92"/>
      <c r="W73" s="92"/>
      <c r="X73" s="92"/>
      <c r="Y73" s="93"/>
      <c r="Z73" s="94"/>
      <c r="AA73" s="94"/>
    </row>
    <row r="74" spans="1:27" ht="30" customHeight="1" x14ac:dyDescent="0.25">
      <c r="A74" s="89">
        <v>8</v>
      </c>
      <c r="B74" s="14" t="s">
        <v>2309</v>
      </c>
      <c r="C74" s="89" t="s">
        <v>1926</v>
      </c>
      <c r="D74" s="125">
        <v>3.5396196135686284</v>
      </c>
      <c r="E74" s="424"/>
      <c r="F74" s="102">
        <v>0.66666666666666663</v>
      </c>
      <c r="G74" s="156">
        <v>20</v>
      </c>
      <c r="H74" s="102">
        <v>0.99930555555555556</v>
      </c>
      <c r="I74" s="156">
        <f t="shared" ref="I74" si="9">+G74</f>
        <v>20</v>
      </c>
      <c r="J74" s="102"/>
      <c r="K74" s="172" t="s">
        <v>1872</v>
      </c>
      <c r="L74" s="102"/>
      <c r="M74" s="165" t="s">
        <v>2075</v>
      </c>
      <c r="N74" s="126">
        <f t="shared" si="2"/>
        <v>479</v>
      </c>
      <c r="O74" s="89">
        <v>4061</v>
      </c>
      <c r="P74" s="156">
        <f t="shared" si="3"/>
        <v>1945219</v>
      </c>
      <c r="Q74" s="89">
        <v>2</v>
      </c>
      <c r="S74" s="91">
        <f t="shared" ref="S74:T93" si="10">O74</f>
        <v>4061</v>
      </c>
      <c r="T74" s="91">
        <f t="shared" si="10"/>
        <v>1945219</v>
      </c>
      <c r="U74" s="92"/>
      <c r="V74" s="92"/>
      <c r="W74" s="92"/>
      <c r="X74" s="92"/>
      <c r="Y74" s="93"/>
      <c r="Z74" s="94"/>
      <c r="AA74" s="94"/>
    </row>
    <row r="75" spans="1:27" ht="30" customHeight="1" x14ac:dyDescent="0.25">
      <c r="A75" s="89">
        <v>9</v>
      </c>
      <c r="B75" s="517" t="s">
        <v>2195</v>
      </c>
      <c r="C75" s="173" t="s">
        <v>63</v>
      </c>
      <c r="D75" s="125">
        <v>3.5666666666666669</v>
      </c>
      <c r="E75" s="424"/>
      <c r="F75" s="102">
        <v>0.66666666666666663</v>
      </c>
      <c r="G75" s="156">
        <v>20</v>
      </c>
      <c r="H75" s="102">
        <v>0.29166666666666669</v>
      </c>
      <c r="I75" s="156">
        <v>21</v>
      </c>
      <c r="J75" s="102"/>
      <c r="K75" s="172" t="s">
        <v>1872</v>
      </c>
      <c r="L75" s="102"/>
      <c r="M75" s="517" t="s">
        <v>2195</v>
      </c>
      <c r="N75" s="126">
        <f t="shared" si="2"/>
        <v>900</v>
      </c>
      <c r="O75" s="89">
        <v>652</v>
      </c>
      <c r="P75" s="156">
        <f t="shared" si="3"/>
        <v>586800</v>
      </c>
      <c r="Q75" s="89">
        <v>2</v>
      </c>
      <c r="S75" s="91">
        <f t="shared" si="10"/>
        <v>652</v>
      </c>
      <c r="T75" s="91">
        <f t="shared" si="10"/>
        <v>586800</v>
      </c>
      <c r="U75" s="92"/>
      <c r="V75" s="92"/>
      <c r="W75" s="92"/>
      <c r="X75" s="92"/>
      <c r="Y75" s="93"/>
      <c r="Z75" s="94"/>
      <c r="AA75" s="94"/>
    </row>
    <row r="76" spans="1:27" ht="30" customHeight="1" x14ac:dyDescent="0.25">
      <c r="A76" s="89">
        <v>10</v>
      </c>
      <c r="B76" s="517" t="s">
        <v>2196</v>
      </c>
      <c r="C76" s="173" t="s">
        <v>59</v>
      </c>
      <c r="D76" s="125">
        <v>3</v>
      </c>
      <c r="E76" s="424"/>
      <c r="F76" s="102">
        <v>0.66666666666666663</v>
      </c>
      <c r="G76" s="156">
        <v>20</v>
      </c>
      <c r="H76" s="102">
        <v>0.29166666666666669</v>
      </c>
      <c r="I76" s="156">
        <v>21</v>
      </c>
      <c r="J76" s="102"/>
      <c r="K76" s="172" t="s">
        <v>1872</v>
      </c>
      <c r="L76" s="102"/>
      <c r="M76" s="517" t="s">
        <v>2196</v>
      </c>
      <c r="N76" s="126">
        <f t="shared" si="2"/>
        <v>900</v>
      </c>
      <c r="O76" s="89">
        <v>9</v>
      </c>
      <c r="P76" s="156">
        <f t="shared" si="3"/>
        <v>8100</v>
      </c>
      <c r="Q76" s="89">
        <v>2</v>
      </c>
      <c r="S76" s="91">
        <f t="shared" si="10"/>
        <v>9</v>
      </c>
      <c r="T76" s="91">
        <f t="shared" si="10"/>
        <v>8100</v>
      </c>
      <c r="U76" s="92"/>
      <c r="V76" s="92"/>
      <c r="W76" s="92"/>
      <c r="X76" s="92"/>
      <c r="Y76" s="93"/>
      <c r="Z76" s="94"/>
      <c r="AA76" s="94"/>
    </row>
    <row r="77" spans="1:27" ht="30" customHeight="1" x14ac:dyDescent="0.25">
      <c r="A77" s="89">
        <v>11</v>
      </c>
      <c r="B77" s="14" t="s">
        <v>2314</v>
      </c>
      <c r="C77" s="89" t="s">
        <v>62</v>
      </c>
      <c r="D77" s="125">
        <v>4.2738337291764701</v>
      </c>
      <c r="E77" s="424"/>
      <c r="F77" s="102">
        <v>0.66666666666666663</v>
      </c>
      <c r="G77" s="156">
        <v>20</v>
      </c>
      <c r="H77" s="102">
        <v>0.99930555555555556</v>
      </c>
      <c r="I77" s="156">
        <f>+G77</f>
        <v>20</v>
      </c>
      <c r="J77" s="102"/>
      <c r="K77" s="172" t="s">
        <v>1872</v>
      </c>
      <c r="L77" s="102"/>
      <c r="M77" s="165" t="s">
        <v>2076</v>
      </c>
      <c r="N77" s="126">
        <f t="shared" si="2"/>
        <v>479</v>
      </c>
      <c r="O77" s="89">
        <v>3390</v>
      </c>
      <c r="P77" s="156">
        <f t="shared" si="3"/>
        <v>1623810</v>
      </c>
      <c r="Q77" s="89">
        <v>2</v>
      </c>
      <c r="S77" s="91">
        <f t="shared" si="10"/>
        <v>3390</v>
      </c>
      <c r="T77" s="91">
        <f t="shared" si="10"/>
        <v>1623810</v>
      </c>
      <c r="U77" s="92"/>
      <c r="V77" s="92"/>
      <c r="W77" s="92"/>
      <c r="X77" s="92"/>
      <c r="Y77" s="93"/>
      <c r="Z77" s="94"/>
      <c r="AA77" s="94"/>
    </row>
    <row r="78" spans="1:27" ht="30" customHeight="1" x14ac:dyDescent="0.25">
      <c r="A78" s="89">
        <v>12</v>
      </c>
      <c r="B78" s="165" t="s">
        <v>2371</v>
      </c>
      <c r="C78" s="89" t="s">
        <v>60</v>
      </c>
      <c r="D78" s="125">
        <v>5.604647027638709</v>
      </c>
      <c r="E78" s="424"/>
      <c r="F78" s="102">
        <v>0.66666666666666663</v>
      </c>
      <c r="G78" s="156">
        <v>20</v>
      </c>
      <c r="H78" s="102">
        <v>0.29166666666666669</v>
      </c>
      <c r="I78" s="156">
        <v>21</v>
      </c>
      <c r="J78" s="102"/>
      <c r="K78" s="172" t="s">
        <v>1872</v>
      </c>
      <c r="L78" s="102"/>
      <c r="M78" s="165" t="s">
        <v>2044</v>
      </c>
      <c r="N78" s="126">
        <f t="shared" si="2"/>
        <v>900</v>
      </c>
      <c r="O78" s="89">
        <v>19</v>
      </c>
      <c r="P78" s="156">
        <f t="shared" si="3"/>
        <v>17100</v>
      </c>
      <c r="Q78" s="89">
        <v>2</v>
      </c>
      <c r="S78" s="91">
        <f t="shared" si="10"/>
        <v>19</v>
      </c>
      <c r="T78" s="91">
        <f t="shared" si="10"/>
        <v>17100</v>
      </c>
      <c r="U78" s="92"/>
      <c r="V78" s="92"/>
      <c r="W78" s="92"/>
      <c r="X78" s="92"/>
      <c r="Y78" s="93"/>
      <c r="Z78" s="94"/>
      <c r="AA78" s="94"/>
    </row>
    <row r="79" spans="1:27" ht="30" customHeight="1" x14ac:dyDescent="0.25">
      <c r="A79" s="89">
        <v>13</v>
      </c>
      <c r="B79" s="165" t="s">
        <v>2372</v>
      </c>
      <c r="C79" s="89" t="s">
        <v>60</v>
      </c>
      <c r="D79" s="125">
        <v>3.423164554477419</v>
      </c>
      <c r="E79" s="424"/>
      <c r="F79" s="102">
        <v>0.66666666666666663</v>
      </c>
      <c r="G79" s="156">
        <v>20</v>
      </c>
      <c r="H79" s="102">
        <v>0.29166666666666669</v>
      </c>
      <c r="I79" s="156">
        <v>21</v>
      </c>
      <c r="J79" s="102"/>
      <c r="K79" s="172" t="s">
        <v>1872</v>
      </c>
      <c r="L79" s="102"/>
      <c r="M79" s="165" t="s">
        <v>2045</v>
      </c>
      <c r="N79" s="126">
        <f t="shared" si="2"/>
        <v>900</v>
      </c>
      <c r="O79" s="89">
        <v>5</v>
      </c>
      <c r="P79" s="156">
        <f t="shared" si="3"/>
        <v>4500</v>
      </c>
      <c r="Q79" s="89">
        <v>2</v>
      </c>
      <c r="S79" s="91">
        <f t="shared" si="10"/>
        <v>5</v>
      </c>
      <c r="T79" s="91">
        <f t="shared" si="10"/>
        <v>4500</v>
      </c>
      <c r="U79" s="92"/>
      <c r="V79" s="92"/>
      <c r="W79" s="92"/>
      <c r="X79" s="92"/>
      <c r="Y79" s="93"/>
      <c r="Z79" s="94"/>
      <c r="AA79" s="94"/>
    </row>
    <row r="80" spans="1:27" ht="30" customHeight="1" x14ac:dyDescent="0.25">
      <c r="A80" s="89">
        <v>14</v>
      </c>
      <c r="B80" s="165" t="s">
        <v>2390</v>
      </c>
      <c r="C80" s="89" t="s">
        <v>60</v>
      </c>
      <c r="D80" s="125">
        <v>1.6</v>
      </c>
      <c r="E80" s="424"/>
      <c r="F80" s="102">
        <v>0.66666666666666663</v>
      </c>
      <c r="G80" s="156">
        <v>20</v>
      </c>
      <c r="H80" s="102">
        <v>0.29166666666666669</v>
      </c>
      <c r="I80" s="156">
        <v>21</v>
      </c>
      <c r="J80" s="102"/>
      <c r="K80" s="172" t="s">
        <v>1872</v>
      </c>
      <c r="L80" s="102"/>
      <c r="M80" s="165" t="s">
        <v>2046</v>
      </c>
      <c r="N80" s="126">
        <f t="shared" si="2"/>
        <v>900</v>
      </c>
      <c r="O80" s="89">
        <v>12</v>
      </c>
      <c r="P80" s="156">
        <f t="shared" si="3"/>
        <v>10800</v>
      </c>
      <c r="Q80" s="89"/>
      <c r="S80" s="91"/>
      <c r="T80" s="91"/>
      <c r="U80" s="92"/>
      <c r="V80" s="92"/>
      <c r="W80" s="92"/>
      <c r="X80" s="92"/>
      <c r="Y80" s="93"/>
      <c r="Z80" s="94"/>
      <c r="AA80" s="94"/>
    </row>
    <row r="81" spans="1:28" ht="120" x14ac:dyDescent="0.25">
      <c r="A81" s="89">
        <v>15</v>
      </c>
      <c r="B81" s="165" t="s">
        <v>2197</v>
      </c>
      <c r="C81" s="89" t="s">
        <v>60</v>
      </c>
      <c r="D81" s="125">
        <v>7.1507494764666646</v>
      </c>
      <c r="E81" s="424"/>
      <c r="F81" s="102"/>
      <c r="G81" s="156">
        <v>12</v>
      </c>
      <c r="H81" s="102"/>
      <c r="I81" s="156">
        <v>12</v>
      </c>
      <c r="J81" s="102"/>
      <c r="K81" s="172" t="s">
        <v>1872</v>
      </c>
      <c r="L81" s="102"/>
      <c r="M81" s="517" t="s">
        <v>2199</v>
      </c>
      <c r="N81" s="126">
        <f t="shared" si="2"/>
        <v>0</v>
      </c>
      <c r="O81" s="89">
        <v>0</v>
      </c>
      <c r="P81" s="156">
        <f t="shared" si="3"/>
        <v>0</v>
      </c>
      <c r="Q81" s="89">
        <v>2</v>
      </c>
      <c r="S81" s="91">
        <f t="shared" si="10"/>
        <v>0</v>
      </c>
      <c r="T81" s="91">
        <f t="shared" si="10"/>
        <v>0</v>
      </c>
      <c r="U81" s="92"/>
      <c r="V81" s="92"/>
      <c r="W81" s="92"/>
      <c r="X81" s="92"/>
      <c r="Y81" s="93"/>
      <c r="Z81" s="94"/>
      <c r="AA81" s="94"/>
    </row>
    <row r="82" spans="1:28" ht="63.75" customHeight="1" x14ac:dyDescent="0.25">
      <c r="A82" s="89">
        <v>16</v>
      </c>
      <c r="B82" s="165" t="s">
        <v>2373</v>
      </c>
      <c r="C82" s="89" t="s">
        <v>60</v>
      </c>
      <c r="D82" s="125">
        <v>10.342416893548384</v>
      </c>
      <c r="E82" s="424"/>
      <c r="F82" s="102">
        <v>0.66666666666666663</v>
      </c>
      <c r="G82" s="156">
        <v>20</v>
      </c>
      <c r="H82" s="102">
        <v>0.29166666666666669</v>
      </c>
      <c r="I82" s="156">
        <v>21</v>
      </c>
      <c r="J82" s="102"/>
      <c r="K82" s="172" t="s">
        <v>1872</v>
      </c>
      <c r="L82" s="102"/>
      <c r="M82" s="165" t="s">
        <v>2048</v>
      </c>
      <c r="N82" s="126">
        <f t="shared" si="2"/>
        <v>900</v>
      </c>
      <c r="O82" s="89">
        <v>259</v>
      </c>
      <c r="P82" s="156">
        <f t="shared" si="3"/>
        <v>233100</v>
      </c>
      <c r="Q82" s="89">
        <v>2</v>
      </c>
      <c r="S82" s="91">
        <f t="shared" si="10"/>
        <v>259</v>
      </c>
      <c r="T82" s="91">
        <f t="shared" si="10"/>
        <v>233100</v>
      </c>
      <c r="U82" s="92"/>
      <c r="V82" s="92"/>
      <c r="W82" s="92"/>
      <c r="X82" s="92"/>
      <c r="Y82" s="93"/>
      <c r="Z82" s="94"/>
      <c r="AA82" s="94"/>
    </row>
    <row r="83" spans="1:28" ht="63.75" customHeight="1" x14ac:dyDescent="0.25">
      <c r="A83" s="89">
        <v>17</v>
      </c>
      <c r="B83" s="165" t="s">
        <v>2382</v>
      </c>
      <c r="C83" s="89" t="s">
        <v>64</v>
      </c>
      <c r="D83" s="125">
        <v>5.9</v>
      </c>
      <c r="E83" s="424"/>
      <c r="F83" s="102">
        <v>0.66666666666666663</v>
      </c>
      <c r="G83" s="156">
        <v>20</v>
      </c>
      <c r="H83" s="102">
        <v>0.29166666666666669</v>
      </c>
      <c r="I83" s="156">
        <v>21</v>
      </c>
      <c r="J83" s="102"/>
      <c r="K83" s="172" t="s">
        <v>1872</v>
      </c>
      <c r="L83" s="102"/>
      <c r="M83" s="165" t="s">
        <v>2055</v>
      </c>
      <c r="N83" s="126">
        <f t="shared" si="2"/>
        <v>900</v>
      </c>
      <c r="O83" s="89">
        <v>378</v>
      </c>
      <c r="P83" s="156">
        <f t="shared" si="3"/>
        <v>340200</v>
      </c>
      <c r="Q83" s="89"/>
      <c r="S83" s="91"/>
      <c r="T83" s="91"/>
      <c r="U83" s="92"/>
      <c r="V83" s="92"/>
      <c r="W83" s="92"/>
      <c r="X83" s="92"/>
      <c r="Y83" s="93"/>
      <c r="Z83" s="94"/>
      <c r="AA83" s="94"/>
    </row>
    <row r="84" spans="1:28" ht="45" x14ac:dyDescent="0.25">
      <c r="A84" s="89">
        <v>18</v>
      </c>
      <c r="B84" s="165" t="s">
        <v>2198</v>
      </c>
      <c r="C84" s="89" t="s">
        <v>60</v>
      </c>
      <c r="D84" s="125">
        <v>1.1987902851500001</v>
      </c>
      <c r="E84" s="424"/>
      <c r="F84" s="102">
        <v>0.66666666666666663</v>
      </c>
      <c r="G84" s="156">
        <v>20</v>
      </c>
      <c r="H84" s="102">
        <v>0.29166666666666669</v>
      </c>
      <c r="I84" s="156">
        <v>21</v>
      </c>
      <c r="J84" s="102"/>
      <c r="K84" s="172" t="s">
        <v>1872</v>
      </c>
      <c r="L84" s="102"/>
      <c r="M84" s="517" t="s">
        <v>2200</v>
      </c>
      <c r="N84" s="126">
        <f t="shared" si="2"/>
        <v>900</v>
      </c>
      <c r="O84" s="89">
        <v>0</v>
      </c>
      <c r="P84" s="156">
        <f t="shared" si="3"/>
        <v>0</v>
      </c>
      <c r="Q84" s="89">
        <v>2</v>
      </c>
      <c r="S84" s="91">
        <f t="shared" si="10"/>
        <v>0</v>
      </c>
      <c r="T84" s="91">
        <f t="shared" si="10"/>
        <v>0</v>
      </c>
      <c r="U84" s="92"/>
      <c r="V84" s="92"/>
      <c r="W84" s="92"/>
      <c r="X84" s="92"/>
      <c r="Y84" s="93"/>
      <c r="Z84" s="94"/>
      <c r="AA84" s="94"/>
    </row>
    <row r="85" spans="1:28" ht="120" x14ac:dyDescent="0.25">
      <c r="A85" s="89">
        <v>19</v>
      </c>
      <c r="B85" s="165" t="s">
        <v>2317</v>
      </c>
      <c r="C85" s="89" t="s">
        <v>60</v>
      </c>
      <c r="D85" s="125">
        <v>6.6622485555268804</v>
      </c>
      <c r="E85" s="424"/>
      <c r="F85" s="102">
        <v>0.66666666666666663</v>
      </c>
      <c r="G85" s="156">
        <v>20</v>
      </c>
      <c r="H85" s="102">
        <v>0.29166666666666669</v>
      </c>
      <c r="I85" s="156">
        <v>21</v>
      </c>
      <c r="J85" s="102"/>
      <c r="K85" s="172" t="s">
        <v>1872</v>
      </c>
      <c r="L85" s="102"/>
      <c r="M85" s="517" t="s">
        <v>2201</v>
      </c>
      <c r="N85" s="126">
        <f t="shared" si="2"/>
        <v>900</v>
      </c>
      <c r="O85" s="89">
        <v>37</v>
      </c>
      <c r="P85" s="156">
        <f t="shared" si="3"/>
        <v>33300</v>
      </c>
      <c r="Q85" s="89">
        <v>2</v>
      </c>
      <c r="S85" s="91">
        <f t="shared" si="10"/>
        <v>37</v>
      </c>
      <c r="T85" s="91">
        <f t="shared" si="10"/>
        <v>33300</v>
      </c>
      <c r="U85" s="92"/>
      <c r="V85" s="92"/>
      <c r="W85" s="92"/>
      <c r="X85" s="92"/>
      <c r="Y85" s="93"/>
      <c r="Z85" s="94"/>
      <c r="AA85" s="94"/>
    </row>
    <row r="86" spans="1:28" ht="30" customHeight="1" x14ac:dyDescent="0.25">
      <c r="A86" s="89">
        <v>20</v>
      </c>
      <c r="B86" s="165" t="s">
        <v>2318</v>
      </c>
      <c r="C86" s="89" t="s">
        <v>2082</v>
      </c>
      <c r="D86" s="125">
        <v>9</v>
      </c>
      <c r="E86" s="424"/>
      <c r="F86" s="102">
        <v>0.66666666666666663</v>
      </c>
      <c r="G86" s="156">
        <v>20</v>
      </c>
      <c r="H86" s="102">
        <v>0.29166666666666669</v>
      </c>
      <c r="I86" s="156">
        <v>21</v>
      </c>
      <c r="J86" s="102"/>
      <c r="K86" s="172" t="s">
        <v>1872</v>
      </c>
      <c r="L86" s="102"/>
      <c r="M86" s="165" t="s">
        <v>2081</v>
      </c>
      <c r="N86" s="126">
        <f t="shared" si="2"/>
        <v>900</v>
      </c>
      <c r="O86" s="89">
        <v>274</v>
      </c>
      <c r="P86" s="156">
        <f t="shared" si="3"/>
        <v>246600</v>
      </c>
      <c r="Q86" s="89"/>
      <c r="S86" s="91"/>
      <c r="T86" s="91"/>
      <c r="U86" s="92"/>
      <c r="V86" s="92"/>
      <c r="W86" s="92"/>
      <c r="X86" s="92"/>
      <c r="Y86" s="93"/>
      <c r="Z86" s="94"/>
      <c r="AA86" s="94"/>
    </row>
    <row r="87" spans="1:28" ht="30" customHeight="1" x14ac:dyDescent="0.25">
      <c r="A87" s="89">
        <v>21</v>
      </c>
      <c r="B87" s="165" t="s">
        <v>2324</v>
      </c>
      <c r="C87" s="89" t="s">
        <v>2089</v>
      </c>
      <c r="D87" s="125">
        <v>6.4000000000000012</v>
      </c>
      <c r="E87" s="424"/>
      <c r="F87" s="102">
        <v>0.66666666666666663</v>
      </c>
      <c r="G87" s="156">
        <v>20</v>
      </c>
      <c r="H87" s="102">
        <v>0.29166666666666669</v>
      </c>
      <c r="I87" s="156">
        <v>21</v>
      </c>
      <c r="J87" s="102"/>
      <c r="K87" s="172" t="s">
        <v>1872</v>
      </c>
      <c r="L87" s="102"/>
      <c r="M87" s="165" t="s">
        <v>2310</v>
      </c>
      <c r="N87" s="126">
        <f t="shared" si="2"/>
        <v>900</v>
      </c>
      <c r="O87" s="89">
        <v>1</v>
      </c>
      <c r="P87" s="156">
        <f t="shared" si="3"/>
        <v>900</v>
      </c>
      <c r="Q87" s="89">
        <v>2</v>
      </c>
      <c r="S87" s="91">
        <f t="shared" si="10"/>
        <v>1</v>
      </c>
      <c r="T87" s="91">
        <f t="shared" si="10"/>
        <v>900</v>
      </c>
      <c r="U87" s="92"/>
      <c r="V87" s="92"/>
      <c r="W87" s="92"/>
      <c r="X87" s="92"/>
      <c r="Y87" s="93"/>
      <c r="Z87" s="94"/>
      <c r="AA87" s="94"/>
    </row>
    <row r="88" spans="1:28" ht="30" customHeight="1" x14ac:dyDescent="0.25">
      <c r="A88" s="89">
        <v>22</v>
      </c>
      <c r="B88" s="165" t="s">
        <v>2325</v>
      </c>
      <c r="C88" s="89" t="s">
        <v>2090</v>
      </c>
      <c r="D88" s="125">
        <v>5.3533505504313723</v>
      </c>
      <c r="E88" s="424"/>
      <c r="F88" s="102">
        <v>0.66666666666666663</v>
      </c>
      <c r="G88" s="156">
        <v>20</v>
      </c>
      <c r="H88" s="102">
        <v>0.29166666666666669</v>
      </c>
      <c r="I88" s="156">
        <v>21</v>
      </c>
      <c r="J88" s="102"/>
      <c r="K88" s="172" t="s">
        <v>1872</v>
      </c>
      <c r="L88" s="102"/>
      <c r="M88" s="165" t="s">
        <v>2311</v>
      </c>
      <c r="N88" s="126">
        <f t="shared" si="2"/>
        <v>900</v>
      </c>
      <c r="O88" s="89">
        <v>2</v>
      </c>
      <c r="P88" s="156">
        <f t="shared" si="3"/>
        <v>1800</v>
      </c>
      <c r="Q88" s="89">
        <v>2</v>
      </c>
      <c r="S88" s="91">
        <f t="shared" si="10"/>
        <v>2</v>
      </c>
      <c r="T88" s="91">
        <f t="shared" si="10"/>
        <v>1800</v>
      </c>
      <c r="U88" s="92"/>
      <c r="V88" s="92"/>
      <c r="W88" s="92"/>
      <c r="X88" s="92"/>
      <c r="Y88" s="93"/>
      <c r="Z88" s="94"/>
      <c r="AA88" s="94"/>
    </row>
    <row r="89" spans="1:28" ht="60" x14ac:dyDescent="0.25">
      <c r="A89" s="89">
        <v>23</v>
      </c>
      <c r="B89" s="165" t="s">
        <v>2312</v>
      </c>
      <c r="C89" s="89" t="s">
        <v>2091</v>
      </c>
      <c r="D89" s="125">
        <v>5.9408201987833342</v>
      </c>
      <c r="E89" s="424"/>
      <c r="F89" s="102"/>
      <c r="G89" s="156"/>
      <c r="H89" s="102"/>
      <c r="I89" s="156"/>
      <c r="J89" s="102"/>
      <c r="K89" s="172" t="s">
        <v>1872</v>
      </c>
      <c r="L89" s="102"/>
      <c r="M89" s="165" t="s">
        <v>2205</v>
      </c>
      <c r="N89" s="126">
        <f t="shared" si="2"/>
        <v>0</v>
      </c>
      <c r="O89" s="89">
        <v>0</v>
      </c>
      <c r="P89" s="156">
        <f t="shared" si="3"/>
        <v>0</v>
      </c>
      <c r="Q89" s="89">
        <v>2</v>
      </c>
      <c r="S89" s="91">
        <f t="shared" si="10"/>
        <v>0</v>
      </c>
      <c r="T89" s="91">
        <f t="shared" si="10"/>
        <v>0</v>
      </c>
      <c r="U89" s="92"/>
      <c r="V89" s="92"/>
      <c r="W89" s="92"/>
      <c r="X89" s="92"/>
      <c r="Y89" s="93"/>
      <c r="Z89" s="94"/>
      <c r="AA89" s="94"/>
    </row>
    <row r="90" spans="1:28" ht="30" customHeight="1" x14ac:dyDescent="0.25">
      <c r="A90" s="89">
        <v>24</v>
      </c>
      <c r="B90" s="14" t="s">
        <v>2381</v>
      </c>
      <c r="C90" s="89" t="s">
        <v>2092</v>
      </c>
      <c r="D90" s="125">
        <v>2.3873020009904762</v>
      </c>
      <c r="E90" s="424"/>
      <c r="F90" s="102">
        <v>0.29166666666666669</v>
      </c>
      <c r="G90" s="156">
        <v>20</v>
      </c>
      <c r="H90" s="102">
        <v>0.99930555555555556</v>
      </c>
      <c r="I90" s="156">
        <v>20</v>
      </c>
      <c r="J90" s="102"/>
      <c r="K90" s="172" t="s">
        <v>1872</v>
      </c>
      <c r="L90" s="102"/>
      <c r="M90" s="165" t="s">
        <v>2313</v>
      </c>
      <c r="N90" s="126">
        <f t="shared" si="2"/>
        <v>1019</v>
      </c>
      <c r="O90" s="89">
        <v>1</v>
      </c>
      <c r="P90" s="156">
        <f t="shared" si="3"/>
        <v>1019</v>
      </c>
      <c r="Q90" s="89">
        <v>2</v>
      </c>
      <c r="S90" s="91">
        <f t="shared" si="10"/>
        <v>1</v>
      </c>
      <c r="T90" s="91">
        <f t="shared" si="10"/>
        <v>1019</v>
      </c>
      <c r="U90" s="92"/>
      <c r="V90" s="92"/>
      <c r="W90" s="92"/>
      <c r="X90" s="92"/>
      <c r="Y90" s="93"/>
      <c r="Z90" s="94"/>
      <c r="AA90" s="94"/>
    </row>
    <row r="91" spans="1:28" ht="30" customHeight="1" x14ac:dyDescent="0.25">
      <c r="A91" s="89">
        <v>25</v>
      </c>
      <c r="B91" s="14" t="s">
        <v>2327</v>
      </c>
      <c r="C91" s="89" t="s">
        <v>2097</v>
      </c>
      <c r="D91" s="125">
        <v>0.33333333333333326</v>
      </c>
      <c r="E91" s="424"/>
      <c r="F91" s="102">
        <v>0.66666666666666663</v>
      </c>
      <c r="G91" s="156">
        <v>20</v>
      </c>
      <c r="H91" s="102">
        <v>0.29166666666666669</v>
      </c>
      <c r="I91" s="156">
        <v>21</v>
      </c>
      <c r="J91" s="102"/>
      <c r="K91" s="172" t="s">
        <v>1872</v>
      </c>
      <c r="L91" s="102"/>
      <c r="M91" s="165" t="s">
        <v>2096</v>
      </c>
      <c r="N91" s="126">
        <f t="shared" si="2"/>
        <v>900</v>
      </c>
      <c r="O91" s="89">
        <v>1</v>
      </c>
      <c r="P91" s="156">
        <f t="shared" si="3"/>
        <v>900</v>
      </c>
      <c r="Q91" s="89">
        <v>2</v>
      </c>
      <c r="S91" s="91">
        <f t="shared" si="10"/>
        <v>1</v>
      </c>
      <c r="T91" s="91">
        <f t="shared" si="10"/>
        <v>900</v>
      </c>
      <c r="U91" s="92"/>
      <c r="V91" s="92"/>
      <c r="W91" s="92"/>
      <c r="X91" s="92"/>
      <c r="Y91" s="93"/>
      <c r="Z91" s="94"/>
      <c r="AA91" s="94"/>
    </row>
    <row r="92" spans="1:28" ht="30" customHeight="1" x14ac:dyDescent="0.25">
      <c r="A92" s="89">
        <v>26</v>
      </c>
      <c r="B92" s="14" t="s">
        <v>2328</v>
      </c>
      <c r="C92" s="89" t="s">
        <v>2098</v>
      </c>
      <c r="D92" s="125">
        <v>3.6666666666666683</v>
      </c>
      <c r="E92" s="424"/>
      <c r="F92" s="102">
        <v>0.66666666666666663</v>
      </c>
      <c r="G92" s="156">
        <v>20</v>
      </c>
      <c r="H92" s="102">
        <v>0.29166666666666669</v>
      </c>
      <c r="I92" s="156">
        <v>21</v>
      </c>
      <c r="J92" s="102"/>
      <c r="K92" s="172" t="s">
        <v>1872</v>
      </c>
      <c r="L92" s="102"/>
      <c r="M92" s="165" t="s">
        <v>1941</v>
      </c>
      <c r="N92" s="126">
        <f t="shared" si="2"/>
        <v>900</v>
      </c>
      <c r="O92" s="89">
        <v>1</v>
      </c>
      <c r="P92" s="156">
        <f t="shared" si="3"/>
        <v>900</v>
      </c>
      <c r="Q92" s="89">
        <v>2</v>
      </c>
      <c r="S92" s="91">
        <f t="shared" si="10"/>
        <v>1</v>
      </c>
      <c r="T92" s="91">
        <f t="shared" si="10"/>
        <v>900</v>
      </c>
      <c r="U92" s="92"/>
      <c r="V92" s="92"/>
      <c r="W92" s="92"/>
      <c r="X92" s="92"/>
      <c r="Y92" s="93"/>
      <c r="Z92" s="94"/>
      <c r="AA92" s="94"/>
    </row>
    <row r="93" spans="1:28" s="94" customFormat="1" ht="30.75" customHeight="1" x14ac:dyDescent="0.2">
      <c r="A93" s="255"/>
      <c r="B93" s="521" t="s">
        <v>1865</v>
      </c>
      <c r="C93" s="446"/>
      <c r="D93" s="519">
        <f>SUM(D70:D92)</f>
        <v>116.81601136897403</v>
      </c>
      <c r="E93" s="448"/>
      <c r="F93" s="169"/>
      <c r="G93" s="258"/>
      <c r="H93" s="169"/>
      <c r="I93" s="258"/>
      <c r="J93" s="169"/>
      <c r="K93" s="449"/>
      <c r="L93" s="169"/>
      <c r="M93" s="449"/>
      <c r="N93" s="450"/>
      <c r="O93" s="255"/>
      <c r="P93" s="258"/>
      <c r="Q93" s="255"/>
      <c r="R93" s="90"/>
      <c r="S93" s="91">
        <f t="shared" si="10"/>
        <v>0</v>
      </c>
      <c r="T93" s="91">
        <f t="shared" si="10"/>
        <v>0</v>
      </c>
      <c r="U93" s="91"/>
      <c r="V93" s="91"/>
      <c r="W93" s="91"/>
      <c r="X93" s="91"/>
      <c r="Y93" s="263"/>
    </row>
    <row r="94" spans="1:28" ht="24.75" customHeight="1" x14ac:dyDescent="0.25">
      <c r="A94" s="90" t="s">
        <v>9</v>
      </c>
      <c r="B94" s="799" t="s">
        <v>2179</v>
      </c>
      <c r="C94" s="799"/>
      <c r="D94" s="799"/>
      <c r="E94" s="799"/>
      <c r="F94" s="799"/>
      <c r="G94" s="799"/>
      <c r="H94" s="799"/>
      <c r="I94" s="799"/>
      <c r="J94" s="799"/>
      <c r="K94" s="799"/>
      <c r="L94" s="799"/>
      <c r="M94" s="799"/>
      <c r="N94" s="799"/>
      <c r="O94" s="799"/>
      <c r="P94" s="799"/>
      <c r="Q94" s="799"/>
      <c r="R94" s="90" t="s">
        <v>51</v>
      </c>
      <c r="S94" s="277">
        <f>SUM(S24:S93)</f>
        <v>153740</v>
      </c>
      <c r="T94" s="277">
        <f>SUM(T24:T93)</f>
        <v>79467004</v>
      </c>
      <c r="U94" s="277">
        <f t="shared" ref="U94:Z94" si="11">+SUM(U24:U24)</f>
        <v>0</v>
      </c>
      <c r="V94" s="277">
        <f t="shared" si="11"/>
        <v>0</v>
      </c>
      <c r="W94" s="277">
        <f t="shared" si="11"/>
        <v>0</v>
      </c>
      <c r="X94" s="277">
        <f t="shared" si="11"/>
        <v>0</v>
      </c>
      <c r="Y94" s="277">
        <f t="shared" si="11"/>
        <v>0</v>
      </c>
      <c r="Z94" s="277">
        <f t="shared" si="11"/>
        <v>0</v>
      </c>
      <c r="AA94" s="277">
        <f ca="1">+SUM(AA94:AA111)</f>
        <v>0</v>
      </c>
      <c r="AB94" s="277">
        <f ca="1">+SUM(AB94:AB111)</f>
        <v>3.8000000000000003</v>
      </c>
    </row>
    <row r="95" spans="1:28" ht="16.5" customHeight="1" x14ac:dyDescent="0.25">
      <c r="A95" s="668" t="s">
        <v>25</v>
      </c>
      <c r="B95" s="668"/>
      <c r="C95" s="668" t="s">
        <v>10</v>
      </c>
      <c r="D95" s="668"/>
      <c r="E95" s="668"/>
      <c r="F95" s="668"/>
      <c r="G95" s="668"/>
      <c r="H95" s="668"/>
      <c r="I95" s="668"/>
      <c r="J95" s="668"/>
      <c r="K95" s="257" t="s">
        <v>11</v>
      </c>
      <c r="L95" s="668" t="s">
        <v>12</v>
      </c>
      <c r="M95" s="668"/>
      <c r="N95" s="668" t="s">
        <v>26</v>
      </c>
      <c r="O95" s="668"/>
      <c r="P95" s="680">
        <v>472369</v>
      </c>
      <c r="Q95" s="680"/>
      <c r="R95" s="90" t="s">
        <v>50</v>
      </c>
      <c r="S95" s="277"/>
      <c r="T95" s="277"/>
      <c r="U95" s="277"/>
      <c r="V95" s="277"/>
      <c r="W95" s="277"/>
    </row>
    <row r="96" spans="1:28" ht="30.75" customHeight="1" x14ac:dyDescent="0.25">
      <c r="A96" s="667" t="s">
        <v>1866</v>
      </c>
      <c r="B96" s="667"/>
      <c r="C96" s="681">
        <v>191.88</v>
      </c>
      <c r="D96" s="682"/>
      <c r="E96" s="682"/>
      <c r="F96" s="682"/>
      <c r="G96" s="682"/>
      <c r="H96" s="682"/>
      <c r="I96" s="682"/>
      <c r="J96" s="683"/>
      <c r="K96" s="346">
        <v>1.78</v>
      </c>
      <c r="L96" s="681">
        <v>0.45</v>
      </c>
      <c r="M96" s="683"/>
      <c r="N96" s="677" t="s">
        <v>27</v>
      </c>
      <c r="O96" s="677"/>
      <c r="P96" s="684" t="s">
        <v>4</v>
      </c>
      <c r="Q96" s="684"/>
      <c r="R96" s="90" t="s">
        <v>52</v>
      </c>
      <c r="S96" s="277"/>
      <c r="T96" s="277"/>
      <c r="U96" s="277"/>
      <c r="V96" s="277"/>
      <c r="W96" s="277"/>
      <c r="Y96" s="277"/>
    </row>
    <row r="97" spans="1:28" ht="30.75" customHeight="1" x14ac:dyDescent="0.25">
      <c r="A97" s="667" t="s">
        <v>2148</v>
      </c>
      <c r="B97" s="667"/>
      <c r="C97" s="685">
        <v>202.1</v>
      </c>
      <c r="D97" s="685"/>
      <c r="E97" s="685"/>
      <c r="F97" s="685"/>
      <c r="G97" s="685"/>
      <c r="H97" s="685"/>
      <c r="I97" s="685"/>
      <c r="J97" s="685"/>
      <c r="K97" s="278">
        <v>0.68</v>
      </c>
      <c r="L97" s="686">
        <v>0</v>
      </c>
      <c r="M97" s="686"/>
      <c r="N97" s="258"/>
      <c r="O97" s="258">
        <f>S94</f>
        <v>153740</v>
      </c>
      <c r="P97" s="677">
        <f>T94</f>
        <v>79467004</v>
      </c>
      <c r="Q97" s="677"/>
      <c r="S97" s="281"/>
    </row>
    <row r="98" spans="1:28" ht="27" hidden="1" customHeight="1" x14ac:dyDescent="0.25">
      <c r="A98" s="667" t="s">
        <v>69</v>
      </c>
      <c r="B98" s="667"/>
      <c r="C98" s="685">
        <f>C99+C100+C101</f>
        <v>168.2307772101895</v>
      </c>
      <c r="D98" s="685"/>
      <c r="E98" s="685"/>
      <c r="F98" s="685"/>
      <c r="G98" s="685"/>
      <c r="H98" s="685"/>
      <c r="I98" s="685"/>
      <c r="J98" s="685"/>
      <c r="K98" s="278">
        <f>K99+K100+K101</f>
        <v>0.32546589636491813</v>
      </c>
      <c r="L98" s="686">
        <f>U94/P95</f>
        <v>0</v>
      </c>
      <c r="M98" s="686"/>
      <c r="N98" s="258"/>
      <c r="O98" s="258">
        <f>U94</f>
        <v>0</v>
      </c>
      <c r="P98" s="677">
        <f>T95</f>
        <v>0</v>
      </c>
      <c r="Q98" s="677"/>
      <c r="S98" s="281"/>
    </row>
    <row r="99" spans="1:28" ht="29.25" hidden="1" customHeight="1" x14ac:dyDescent="0.25">
      <c r="A99" s="667" t="s">
        <v>1867</v>
      </c>
      <c r="B99" s="667"/>
      <c r="C99" s="686">
        <f>P99/P95</f>
        <v>168.2307772101895</v>
      </c>
      <c r="D99" s="686"/>
      <c r="E99" s="686"/>
      <c r="F99" s="686"/>
      <c r="G99" s="686"/>
      <c r="H99" s="686"/>
      <c r="I99" s="686"/>
      <c r="J99" s="686"/>
      <c r="K99" s="279">
        <f>O99/P95</f>
        <v>0.32546589636491813</v>
      </c>
      <c r="L99" s="686">
        <f>U94/P95</f>
        <v>0</v>
      </c>
      <c r="M99" s="686"/>
      <c r="N99" s="258" t="s">
        <v>5</v>
      </c>
      <c r="O99" s="156">
        <f>+S94</f>
        <v>153740</v>
      </c>
      <c r="P99" s="687">
        <f>+T94</f>
        <v>79467004</v>
      </c>
      <c r="Q99" s="687"/>
      <c r="S99" s="281"/>
    </row>
    <row r="100" spans="1:28" ht="36.75" hidden="1" customHeight="1" x14ac:dyDescent="0.25">
      <c r="A100" s="667" t="s">
        <v>45</v>
      </c>
      <c r="B100" s="667"/>
      <c r="C100" s="686">
        <f>P100/P95</f>
        <v>0</v>
      </c>
      <c r="D100" s="686"/>
      <c r="E100" s="686"/>
      <c r="F100" s="686"/>
      <c r="G100" s="686"/>
      <c r="H100" s="686"/>
      <c r="I100" s="686"/>
      <c r="J100" s="686"/>
      <c r="K100" s="279">
        <f>O100/P95</f>
        <v>0</v>
      </c>
      <c r="L100" s="686">
        <v>0</v>
      </c>
      <c r="M100" s="686"/>
      <c r="N100" s="258" t="s">
        <v>3</v>
      </c>
      <c r="O100" s="156">
        <f>Y94</f>
        <v>0</v>
      </c>
      <c r="P100" s="687">
        <f>Z94</f>
        <v>0</v>
      </c>
      <c r="Q100" s="687"/>
    </row>
    <row r="101" spans="1:28" ht="33.75" hidden="1" customHeight="1" x14ac:dyDescent="0.25">
      <c r="A101" s="667" t="s">
        <v>65</v>
      </c>
      <c r="B101" s="667"/>
      <c r="C101" s="686">
        <f>P101/P95</f>
        <v>0</v>
      </c>
      <c r="D101" s="686"/>
      <c r="E101" s="686"/>
      <c r="F101" s="686"/>
      <c r="G101" s="686"/>
      <c r="H101" s="686"/>
      <c r="I101" s="686"/>
      <c r="J101" s="686"/>
      <c r="K101" s="279">
        <f>O101/P95</f>
        <v>0</v>
      </c>
      <c r="L101" s="686">
        <v>0</v>
      </c>
      <c r="M101" s="686"/>
      <c r="N101" s="258" t="s">
        <v>36</v>
      </c>
      <c r="O101" s="156">
        <f>W94</f>
        <v>0</v>
      </c>
      <c r="P101" s="687">
        <f>V94</f>
        <v>0</v>
      </c>
      <c r="Q101" s="687"/>
    </row>
    <row r="102" spans="1:28" ht="43.5" hidden="1" customHeight="1" x14ac:dyDescent="0.25">
      <c r="A102" s="667" t="s">
        <v>71</v>
      </c>
      <c r="B102" s="667"/>
      <c r="C102" s="686">
        <f>P102/P95</f>
        <v>0</v>
      </c>
      <c r="D102" s="686"/>
      <c r="E102" s="686"/>
      <c r="F102" s="686"/>
      <c r="G102" s="686"/>
      <c r="H102" s="686"/>
      <c r="I102" s="686"/>
      <c r="J102" s="686"/>
      <c r="K102" s="279">
        <f>O102/P95</f>
        <v>0</v>
      </c>
      <c r="L102" s="686">
        <v>0</v>
      </c>
      <c r="M102" s="686"/>
      <c r="N102" s="258" t="s">
        <v>36</v>
      </c>
      <c r="O102" s="156">
        <f>W94</f>
        <v>0</v>
      </c>
      <c r="P102" s="687">
        <f>V94</f>
        <v>0</v>
      </c>
      <c r="Q102" s="687"/>
    </row>
    <row r="103" spans="1:28" ht="30" customHeight="1" x14ac:dyDescent="0.25">
      <c r="A103" s="667" t="s">
        <v>70</v>
      </c>
      <c r="B103" s="667"/>
      <c r="C103" s="688">
        <v>0</v>
      </c>
      <c r="D103" s="688"/>
      <c r="E103" s="688"/>
      <c r="F103" s="688"/>
      <c r="G103" s="688"/>
      <c r="H103" s="688"/>
      <c r="I103" s="688"/>
      <c r="J103" s="688"/>
      <c r="K103" s="282">
        <v>0</v>
      </c>
      <c r="L103" s="688">
        <f>L99</f>
        <v>0</v>
      </c>
      <c r="M103" s="688"/>
      <c r="N103" s="258"/>
      <c r="O103" s="258"/>
      <c r="P103" s="677"/>
      <c r="Q103" s="677"/>
    </row>
    <row r="104" spans="1:28" ht="95.25" customHeight="1" x14ac:dyDescent="0.25">
      <c r="A104" s="488" t="s">
        <v>9</v>
      </c>
      <c r="B104" s="795" t="s">
        <v>2176</v>
      </c>
      <c r="C104" s="795"/>
      <c r="D104" s="795"/>
      <c r="E104" s="795"/>
      <c r="F104" s="795"/>
      <c r="G104" s="795"/>
      <c r="H104" s="795"/>
      <c r="I104" s="795"/>
      <c r="J104" s="795"/>
      <c r="K104" s="795"/>
      <c r="L104" s="795"/>
      <c r="M104" s="795"/>
      <c r="N104" s="795"/>
      <c r="O104" s="795"/>
      <c r="P104" s="795"/>
      <c r="Q104" s="795"/>
    </row>
    <row r="105" spans="1:28" ht="27.75" customHeight="1" x14ac:dyDescent="0.25">
      <c r="A105" s="488"/>
      <c r="B105" s="489"/>
      <c r="C105" s="488"/>
      <c r="D105" s="489"/>
      <c r="E105" s="490"/>
      <c r="F105" s="489"/>
      <c r="G105" s="489"/>
      <c r="H105" s="489"/>
      <c r="I105" s="489"/>
      <c r="J105" s="489"/>
      <c r="K105" s="489"/>
      <c r="L105" s="489"/>
      <c r="M105" s="489"/>
      <c r="N105" s="488"/>
      <c r="O105" s="488"/>
      <c r="P105" s="489"/>
      <c r="Q105" s="489"/>
    </row>
    <row r="106" spans="1:28" ht="8.25" customHeight="1" x14ac:dyDescent="0.25">
      <c r="A106" s="488"/>
      <c r="B106" s="489"/>
      <c r="C106" s="488"/>
      <c r="D106" s="489"/>
      <c r="E106" s="490"/>
      <c r="F106" s="489"/>
      <c r="G106" s="489"/>
      <c r="H106" s="489"/>
      <c r="I106" s="489"/>
      <c r="J106" s="489"/>
      <c r="K106" s="489"/>
      <c r="L106" s="489"/>
      <c r="M106" s="489"/>
      <c r="N106" s="488"/>
      <c r="O106" s="488"/>
      <c r="P106" s="489"/>
      <c r="Q106" s="489"/>
    </row>
    <row r="107" spans="1:28" ht="38.25" customHeight="1" x14ac:dyDescent="0.25">
      <c r="A107" s="796" t="s">
        <v>2022</v>
      </c>
      <c r="B107" s="796"/>
      <c r="C107" s="678" t="s">
        <v>54</v>
      </c>
      <c r="D107" s="678"/>
      <c r="E107" s="678"/>
      <c r="F107" s="678"/>
      <c r="G107" s="678" t="s">
        <v>54</v>
      </c>
      <c r="H107" s="678"/>
      <c r="I107" s="678"/>
      <c r="J107" s="678"/>
      <c r="K107" s="90" t="s">
        <v>32</v>
      </c>
      <c r="L107" s="90"/>
      <c r="M107" s="678" t="s">
        <v>2180</v>
      </c>
      <c r="N107" s="678"/>
      <c r="O107" s="678"/>
      <c r="P107" s="678"/>
      <c r="Q107" s="678"/>
    </row>
    <row r="108" spans="1:28" ht="138.75" customHeight="1" x14ac:dyDescent="0.25">
      <c r="A108" s="797" t="s">
        <v>2149</v>
      </c>
      <c r="B108" s="797"/>
      <c r="C108" s="798" t="s">
        <v>55</v>
      </c>
      <c r="D108" s="798"/>
      <c r="E108" s="798"/>
      <c r="F108" s="798"/>
      <c r="G108" s="798" t="s">
        <v>1803</v>
      </c>
      <c r="H108" s="798"/>
      <c r="I108" s="798"/>
      <c r="J108" s="798"/>
      <c r="K108" s="678" t="s">
        <v>2175</v>
      </c>
      <c r="L108" s="90"/>
      <c r="M108" s="678" t="s">
        <v>82</v>
      </c>
      <c r="N108" s="678"/>
      <c r="O108" s="678"/>
      <c r="P108" s="678"/>
      <c r="Q108" s="678"/>
    </row>
    <row r="109" spans="1:28" ht="5.25" customHeight="1" x14ac:dyDescent="0.25">
      <c r="A109" s="492"/>
      <c r="B109" s="491"/>
      <c r="C109" s="492"/>
      <c r="D109" s="493"/>
      <c r="E109" s="494"/>
      <c r="F109" s="90"/>
      <c r="G109" s="90"/>
      <c r="H109" s="90"/>
      <c r="I109" s="90"/>
      <c r="J109" s="90"/>
      <c r="K109" s="678"/>
      <c r="L109" s="90"/>
      <c r="M109" s="678"/>
      <c r="N109" s="678"/>
      <c r="O109" s="678"/>
      <c r="P109" s="678"/>
      <c r="Q109" s="678"/>
    </row>
    <row r="110" spans="1:28" s="90" customFormat="1" x14ac:dyDescent="0.25">
      <c r="B110" s="262"/>
      <c r="D110" s="495"/>
      <c r="E110" s="496"/>
      <c r="K110" s="262"/>
      <c r="M110" s="482"/>
      <c r="P110" s="262"/>
      <c r="Q110" s="262"/>
      <c r="S110" s="95"/>
      <c r="T110" s="95"/>
      <c r="U110" s="95"/>
      <c r="V110" s="95"/>
      <c r="W110" s="95"/>
      <c r="X110" s="95"/>
      <c r="Y110" s="95"/>
      <c r="Z110" s="95"/>
      <c r="AA110" s="95"/>
      <c r="AB110" s="95"/>
    </row>
    <row r="111" spans="1:28" s="90" customFormat="1" x14ac:dyDescent="0.25">
      <c r="B111" s="262"/>
      <c r="D111" s="495"/>
      <c r="E111" s="496"/>
      <c r="K111" s="262"/>
      <c r="M111" s="482"/>
      <c r="P111" s="262"/>
      <c r="Q111" s="262"/>
      <c r="S111" s="95"/>
      <c r="T111" s="95"/>
      <c r="U111" s="95"/>
      <c r="V111" s="95"/>
      <c r="W111" s="95"/>
      <c r="X111" s="95"/>
      <c r="Y111" s="95"/>
      <c r="Z111" s="95"/>
      <c r="AA111" s="95"/>
      <c r="AB111" s="95"/>
    </row>
    <row r="118" spans="1:27" ht="34.5" hidden="1" customHeight="1" x14ac:dyDescent="0.25">
      <c r="A118" s="89">
        <v>11</v>
      </c>
      <c r="B118" s="520" t="s">
        <v>1704</v>
      </c>
      <c r="C118" s="171" t="s">
        <v>1</v>
      </c>
      <c r="D118" s="125">
        <v>3</v>
      </c>
      <c r="E118" s="424"/>
      <c r="F118" s="102">
        <v>0.45833333333333298</v>
      </c>
      <c r="G118" s="156">
        <v>18</v>
      </c>
      <c r="H118" s="102">
        <v>0.70833333333333304</v>
      </c>
      <c r="I118" s="156">
        <f>+G118</f>
        <v>18</v>
      </c>
      <c r="J118" s="102"/>
      <c r="K118" s="172" t="s">
        <v>1688</v>
      </c>
      <c r="L118" s="102"/>
      <c r="M118" s="172" t="s">
        <v>1710</v>
      </c>
      <c r="N118" s="126">
        <f>VALUE(DAY(I118)*24*60+VALUE(HOUR(H118)*60+MINUTE(H118)))-SUM(VALUE(DAY(G118)*24*60+VALUE(HOUR(F118)*60+MINUTE(F118))))</f>
        <v>360</v>
      </c>
      <c r="O118" s="89">
        <v>3885</v>
      </c>
      <c r="P118" s="156">
        <f>O118*N118</f>
        <v>1398600</v>
      </c>
      <c r="Q118" s="89">
        <v>2</v>
      </c>
      <c r="S118" s="91">
        <f t="shared" ref="S118:T122" si="12">O118</f>
        <v>3885</v>
      </c>
      <c r="T118" s="91">
        <f t="shared" si="12"/>
        <v>1398600</v>
      </c>
      <c r="U118" s="92"/>
      <c r="V118" s="92"/>
      <c r="W118" s="92"/>
      <c r="X118" s="92"/>
      <c r="Y118" s="93"/>
      <c r="Z118" s="94"/>
      <c r="AA118" s="94"/>
    </row>
    <row r="119" spans="1:27" ht="29.25" hidden="1" customHeight="1" x14ac:dyDescent="0.25">
      <c r="A119" s="89">
        <v>12</v>
      </c>
      <c r="B119" s="520" t="s">
        <v>1705</v>
      </c>
      <c r="C119" s="171" t="s">
        <v>58</v>
      </c>
      <c r="D119" s="125">
        <v>2</v>
      </c>
      <c r="E119" s="424"/>
      <c r="F119" s="102">
        <v>0.45833333333333298</v>
      </c>
      <c r="G119" s="156">
        <v>18</v>
      </c>
      <c r="H119" s="102">
        <v>0.70833333333333304</v>
      </c>
      <c r="I119" s="156">
        <f>+G119</f>
        <v>18</v>
      </c>
      <c r="J119" s="102"/>
      <c r="K119" s="172" t="s">
        <v>1688</v>
      </c>
      <c r="L119" s="102"/>
      <c r="M119" s="172" t="s">
        <v>1711</v>
      </c>
      <c r="N119" s="126">
        <f>VALUE(DAY(I119)*24*60+VALUE(HOUR(H119)*60+MINUTE(H119)))-SUM(VALUE(DAY(G119)*24*60+VALUE(HOUR(F119)*60+MINUTE(F119))))</f>
        <v>360</v>
      </c>
      <c r="O119" s="89">
        <v>3284</v>
      </c>
      <c r="P119" s="156">
        <f>O119*N119</f>
        <v>1182240</v>
      </c>
      <c r="Q119" s="89">
        <v>2</v>
      </c>
      <c r="S119" s="91">
        <f t="shared" si="12"/>
        <v>3284</v>
      </c>
      <c r="T119" s="91">
        <f t="shared" si="12"/>
        <v>1182240</v>
      </c>
      <c r="U119" s="92"/>
      <c r="V119" s="92"/>
      <c r="W119" s="92"/>
      <c r="X119" s="92"/>
      <c r="Y119" s="93"/>
      <c r="Z119" s="94"/>
      <c r="AA119" s="94"/>
    </row>
    <row r="120" spans="1:27" ht="29.25" hidden="1" customHeight="1" x14ac:dyDescent="0.25">
      <c r="A120" s="89">
        <v>13</v>
      </c>
      <c r="B120" s="520" t="s">
        <v>1706</v>
      </c>
      <c r="C120" s="171" t="s">
        <v>1</v>
      </c>
      <c r="D120" s="125">
        <v>2</v>
      </c>
      <c r="E120" s="424"/>
      <c r="F120" s="102">
        <v>0.45833333333333298</v>
      </c>
      <c r="G120" s="156">
        <v>18</v>
      </c>
      <c r="H120" s="102">
        <v>0.70833333333333304</v>
      </c>
      <c r="I120" s="156">
        <f>+G120</f>
        <v>18</v>
      </c>
      <c r="J120" s="102"/>
      <c r="K120" s="172" t="s">
        <v>1688</v>
      </c>
      <c r="L120" s="102"/>
      <c r="M120" s="172" t="s">
        <v>193</v>
      </c>
      <c r="N120" s="126">
        <f>VALUE(DAY(I120)*24*60+VALUE(HOUR(H120)*60+MINUTE(H120)))-SUM(VALUE(DAY(G120)*24*60+VALUE(HOUR(F120)*60+MINUTE(F120))))</f>
        <v>360</v>
      </c>
      <c r="O120" s="89">
        <v>1325</v>
      </c>
      <c r="P120" s="156">
        <f>O120*N120</f>
        <v>477000</v>
      </c>
      <c r="Q120" s="89">
        <v>2</v>
      </c>
      <c r="S120" s="91">
        <f t="shared" si="12"/>
        <v>1325</v>
      </c>
      <c r="T120" s="91">
        <f t="shared" si="12"/>
        <v>477000</v>
      </c>
      <c r="U120" s="92"/>
      <c r="V120" s="92"/>
      <c r="W120" s="92"/>
      <c r="X120" s="92"/>
      <c r="Y120" s="93"/>
      <c r="Z120" s="94"/>
      <c r="AA120" s="94"/>
    </row>
    <row r="121" spans="1:27" ht="29.25" hidden="1" customHeight="1" x14ac:dyDescent="0.25">
      <c r="A121" s="89">
        <v>14</v>
      </c>
      <c r="B121" s="520" t="s">
        <v>1707</v>
      </c>
      <c r="C121" s="171" t="s">
        <v>57</v>
      </c>
      <c r="D121" s="125">
        <v>2</v>
      </c>
      <c r="E121" s="424"/>
      <c r="F121" s="102">
        <v>0.45833333333333298</v>
      </c>
      <c r="G121" s="156">
        <v>18</v>
      </c>
      <c r="H121" s="102">
        <v>0.70833333333333304</v>
      </c>
      <c r="I121" s="156">
        <f>+G121</f>
        <v>18</v>
      </c>
      <c r="J121" s="102"/>
      <c r="K121" s="172" t="s">
        <v>1688</v>
      </c>
      <c r="L121" s="102"/>
      <c r="M121" s="172" t="s">
        <v>1712</v>
      </c>
      <c r="N121" s="126">
        <f>VALUE(DAY(I121)*24*60+VALUE(HOUR(H121)*60+MINUTE(H121)))-SUM(VALUE(DAY(G121)*24*60+VALUE(HOUR(F121)*60+MINUTE(F121))))</f>
        <v>360</v>
      </c>
      <c r="O121" s="89">
        <v>1593</v>
      </c>
      <c r="P121" s="156">
        <f>O121*N121</f>
        <v>573480</v>
      </c>
      <c r="Q121" s="89">
        <v>2</v>
      </c>
      <c r="S121" s="91">
        <f t="shared" si="12"/>
        <v>1593</v>
      </c>
      <c r="T121" s="91">
        <f t="shared" si="12"/>
        <v>573480</v>
      </c>
      <c r="U121" s="92"/>
      <c r="V121" s="92"/>
      <c r="W121" s="92"/>
      <c r="X121" s="92"/>
      <c r="Y121" s="93"/>
      <c r="Z121" s="94"/>
      <c r="AA121" s="94"/>
    </row>
    <row r="122" spans="1:27" ht="45" hidden="1" customHeight="1" x14ac:dyDescent="0.25">
      <c r="A122" s="89">
        <v>23</v>
      </c>
      <c r="B122" s="165" t="s">
        <v>1863</v>
      </c>
      <c r="C122" s="171" t="s">
        <v>60</v>
      </c>
      <c r="D122" s="308">
        <v>2</v>
      </c>
      <c r="E122" s="424"/>
      <c r="F122" s="102">
        <v>0.47916666666666702</v>
      </c>
      <c r="G122" s="156">
        <v>22</v>
      </c>
      <c r="H122" s="102">
        <v>0.70833333333333304</v>
      </c>
      <c r="I122" s="156">
        <f t="shared" ref="I122" si="13">+G122</f>
        <v>22</v>
      </c>
      <c r="J122" s="102"/>
      <c r="K122" s="172" t="s">
        <v>1864</v>
      </c>
      <c r="L122" s="102"/>
      <c r="M122" s="172" t="s">
        <v>296</v>
      </c>
      <c r="N122" s="126">
        <f t="shared" ref="N122" si="14">VALUE(DAY(I122)*24*60+VALUE(HOUR(H122)*60+MINUTE(H122)))-SUM(VALUE(DAY(G122)*24*60+VALUE(HOUR(F122)*60+MINUTE(F122))))</f>
        <v>330</v>
      </c>
      <c r="O122" s="89">
        <v>1516</v>
      </c>
      <c r="P122" s="156">
        <f t="shared" ref="P122" si="15">O122*N122</f>
        <v>500280</v>
      </c>
      <c r="Q122" s="89">
        <v>2</v>
      </c>
      <c r="S122" s="91">
        <f t="shared" si="12"/>
        <v>1516</v>
      </c>
      <c r="T122" s="91">
        <f t="shared" si="12"/>
        <v>500280</v>
      </c>
      <c r="U122" s="92"/>
      <c r="V122" s="92"/>
      <c r="W122" s="92"/>
      <c r="X122" s="92"/>
      <c r="Y122" s="93"/>
      <c r="Z122" s="94"/>
      <c r="AA122" s="94"/>
    </row>
  </sheetData>
  <protectedRanges>
    <protectedRange sqref="L26:L27" name="Range1_6_2_1_1_1_1_1_1"/>
    <protectedRange sqref="M118:M121" name="Range1_6_2_2_1_1_3_1_1_1_1"/>
    <protectedRange sqref="M122 M65 M93" name="Range1_6_2_2_1_1_3_1_1_1_1_1"/>
  </protectedRanges>
  <mergeCells count="88">
    <mergeCell ref="A12:A13"/>
    <mergeCell ref="B12:B13"/>
    <mergeCell ref="L1:Q1"/>
    <mergeCell ref="A2:F2"/>
    <mergeCell ref="G2:Q2"/>
    <mergeCell ref="B3:P3"/>
    <mergeCell ref="B4:Q4"/>
    <mergeCell ref="B5:Q5"/>
    <mergeCell ref="B6:Q6"/>
    <mergeCell ref="B7:F7"/>
    <mergeCell ref="B8:F8"/>
    <mergeCell ref="A10:A11"/>
    <mergeCell ref="B10:B11"/>
    <mergeCell ref="A14:A15"/>
    <mergeCell ref="B14:B15"/>
    <mergeCell ref="B16:F16"/>
    <mergeCell ref="B17:F17"/>
    <mergeCell ref="A18:A20"/>
    <mergeCell ref="B18:B20"/>
    <mergeCell ref="C18:C20"/>
    <mergeCell ref="D18:D20"/>
    <mergeCell ref="F18:I18"/>
    <mergeCell ref="V19:W19"/>
    <mergeCell ref="X19:Y19"/>
    <mergeCell ref="J18:J20"/>
    <mergeCell ref="K18:L19"/>
    <mergeCell ref="M18:M20"/>
    <mergeCell ref="N18:N20"/>
    <mergeCell ref="O18:O20"/>
    <mergeCell ref="P18:P20"/>
    <mergeCell ref="B94:Q94"/>
    <mergeCell ref="Q18:Q20"/>
    <mergeCell ref="R18:R20"/>
    <mergeCell ref="F19:G19"/>
    <mergeCell ref="H19:I19"/>
    <mergeCell ref="B24:C24"/>
    <mergeCell ref="A25:Q25"/>
    <mergeCell ref="B27:Q27"/>
    <mergeCell ref="A28:Q28"/>
    <mergeCell ref="A66:Q66"/>
    <mergeCell ref="A99:B99"/>
    <mergeCell ref="C99:J99"/>
    <mergeCell ref="L99:M99"/>
    <mergeCell ref="P99:Q99"/>
    <mergeCell ref="A95:B95"/>
    <mergeCell ref="C95:J95"/>
    <mergeCell ref="L95:M95"/>
    <mergeCell ref="N95:O95"/>
    <mergeCell ref="P95:Q95"/>
    <mergeCell ref="A96:B96"/>
    <mergeCell ref="C96:J96"/>
    <mergeCell ref="L96:M96"/>
    <mergeCell ref="N96:O96"/>
    <mergeCell ref="P96:Q96"/>
    <mergeCell ref="A97:B97"/>
    <mergeCell ref="C97:J97"/>
    <mergeCell ref="L97:M97"/>
    <mergeCell ref="P97:Q97"/>
    <mergeCell ref="A98:B98"/>
    <mergeCell ref="C98:J98"/>
    <mergeCell ref="L98:M98"/>
    <mergeCell ref="P98:Q98"/>
    <mergeCell ref="A100:B100"/>
    <mergeCell ref="C100:J100"/>
    <mergeCell ref="L100:M100"/>
    <mergeCell ref="P100:Q100"/>
    <mergeCell ref="A102:B102"/>
    <mergeCell ref="C102:J102"/>
    <mergeCell ref="L102:M102"/>
    <mergeCell ref="P102:Q102"/>
    <mergeCell ref="A101:B101"/>
    <mergeCell ref="C101:J101"/>
    <mergeCell ref="L101:M101"/>
    <mergeCell ref="P101:Q101"/>
    <mergeCell ref="B104:Q104"/>
    <mergeCell ref="A103:B103"/>
    <mergeCell ref="C103:J103"/>
    <mergeCell ref="L103:M103"/>
    <mergeCell ref="P103:Q103"/>
    <mergeCell ref="A107:B107"/>
    <mergeCell ref="C107:F107"/>
    <mergeCell ref="G107:J107"/>
    <mergeCell ref="M107:Q107"/>
    <mergeCell ref="A108:B108"/>
    <mergeCell ref="C108:F108"/>
    <mergeCell ref="G108:J108"/>
    <mergeCell ref="K108:K109"/>
    <mergeCell ref="M108:Q109"/>
  </mergeCells>
  <conditionalFormatting sqref="A26">
    <cfRule type="duplicateValues" dxfId="353" priority="5" stopIfTrue="1"/>
  </conditionalFormatting>
  <conditionalFormatting sqref="A27">
    <cfRule type="duplicateValues" dxfId="352" priority="1" stopIfTrue="1"/>
  </conditionalFormatting>
  <conditionalFormatting sqref="B23">
    <cfRule type="duplicateValues" dxfId="351" priority="10" stopIfTrue="1"/>
  </conditionalFormatting>
  <conditionalFormatting sqref="B26">
    <cfRule type="duplicateValues" dxfId="350" priority="6" stopIfTrue="1"/>
    <cfRule type="duplicateValues" dxfId="349" priority="8" stopIfTrue="1"/>
    <cfRule type="duplicateValues" dxfId="348" priority="9" stopIfTrue="1"/>
  </conditionalFormatting>
  <conditionalFormatting sqref="B27">
    <cfRule type="duplicateValues" dxfId="347" priority="2" stopIfTrue="1"/>
    <cfRule type="duplicateValues" dxfId="346" priority="3" stopIfTrue="1"/>
    <cfRule type="duplicateValues" dxfId="345" priority="4" stopIfTrue="1"/>
  </conditionalFormatting>
  <conditionalFormatting sqref="B99:B107 B109:B111">
    <cfRule type="duplicateValues" dxfId="344" priority="97" stopIfTrue="1"/>
  </conditionalFormatting>
  <conditionalFormatting sqref="B103">
    <cfRule type="duplicateValues" dxfId="343" priority="19" stopIfTrue="1"/>
  </conditionalFormatting>
  <conditionalFormatting sqref="B110:B111 B259">
    <cfRule type="duplicateValues" dxfId="342" priority="96" stopIfTrue="1"/>
  </conditionalFormatting>
  <conditionalFormatting sqref="B163:B165">
    <cfRule type="duplicateValues" dxfId="341" priority="59" stopIfTrue="1"/>
  </conditionalFormatting>
  <conditionalFormatting sqref="B166:B167">
    <cfRule type="duplicateValues" dxfId="340" priority="60" stopIfTrue="1"/>
  </conditionalFormatting>
  <conditionalFormatting sqref="B168:B169">
    <cfRule type="duplicateValues" dxfId="339" priority="58" stopIfTrue="1"/>
  </conditionalFormatting>
  <conditionalFormatting sqref="B170">
    <cfRule type="duplicateValues" dxfId="338" priority="57" stopIfTrue="1"/>
  </conditionalFormatting>
  <conditionalFormatting sqref="B188">
    <cfRule type="duplicateValues" dxfId="337" priority="82" stopIfTrue="1"/>
  </conditionalFormatting>
  <conditionalFormatting sqref="B191:B193">
    <cfRule type="duplicateValues" dxfId="336" priority="22" stopIfTrue="1"/>
  </conditionalFormatting>
  <conditionalFormatting sqref="B194:B195">
    <cfRule type="duplicateValues" dxfId="335" priority="23" stopIfTrue="1"/>
  </conditionalFormatting>
  <conditionalFormatting sqref="B196:B197">
    <cfRule type="duplicateValues" dxfId="334" priority="21" stopIfTrue="1"/>
  </conditionalFormatting>
  <conditionalFormatting sqref="B198">
    <cfRule type="duplicateValues" dxfId="333" priority="20" stopIfTrue="1"/>
  </conditionalFormatting>
  <conditionalFormatting sqref="B212:B229 B234:B291 B294">
    <cfRule type="duplicateValues" dxfId="332" priority="83" stopIfTrue="1"/>
  </conditionalFormatting>
  <conditionalFormatting sqref="B216">
    <cfRule type="duplicateValues" dxfId="331" priority="43" stopIfTrue="1"/>
  </conditionalFormatting>
  <conditionalFormatting sqref="B231">
    <cfRule type="duplicateValues" dxfId="330" priority="15" stopIfTrue="1"/>
    <cfRule type="duplicateValues" dxfId="329" priority="71" stopIfTrue="1"/>
  </conditionalFormatting>
  <conditionalFormatting sqref="B240:B257 B262:B319 B322">
    <cfRule type="duplicateValues" dxfId="328" priority="44" stopIfTrue="1"/>
  </conditionalFormatting>
  <conditionalFormatting sqref="B259">
    <cfRule type="duplicateValues" dxfId="327" priority="11" stopIfTrue="1"/>
  </conditionalFormatting>
  <conditionalFormatting sqref="B272">
    <cfRule type="duplicateValues" dxfId="326" priority="80" stopIfTrue="1"/>
  </conditionalFormatting>
  <conditionalFormatting sqref="B273">
    <cfRule type="duplicateValues" dxfId="325" priority="81" stopIfTrue="1"/>
  </conditionalFormatting>
  <conditionalFormatting sqref="B274">
    <cfRule type="duplicateValues" dxfId="324" priority="79" stopIfTrue="1"/>
  </conditionalFormatting>
  <conditionalFormatting sqref="B275">
    <cfRule type="duplicateValues" dxfId="323" priority="74" stopIfTrue="1"/>
  </conditionalFormatting>
  <conditionalFormatting sqref="B276">
    <cfRule type="duplicateValues" dxfId="322" priority="75" stopIfTrue="1"/>
  </conditionalFormatting>
  <conditionalFormatting sqref="B277">
    <cfRule type="duplicateValues" dxfId="321" priority="73" stopIfTrue="1"/>
  </conditionalFormatting>
  <conditionalFormatting sqref="B278">
    <cfRule type="duplicateValues" dxfId="320" priority="67" stopIfTrue="1"/>
  </conditionalFormatting>
  <conditionalFormatting sqref="B278:B280 B282">
    <cfRule type="duplicateValues" dxfId="319" priority="76" stopIfTrue="1"/>
  </conditionalFormatting>
  <conditionalFormatting sqref="B279">
    <cfRule type="duplicateValues" dxfId="318" priority="66" stopIfTrue="1"/>
  </conditionalFormatting>
  <conditionalFormatting sqref="B280">
    <cfRule type="duplicateValues" dxfId="317" priority="70" stopIfTrue="1"/>
  </conditionalFormatting>
  <conditionalFormatting sqref="B281 B289">
    <cfRule type="duplicateValues" dxfId="316" priority="78" stopIfTrue="1"/>
  </conditionalFormatting>
  <conditionalFormatting sqref="B281">
    <cfRule type="duplicateValues" dxfId="315" priority="62" stopIfTrue="1"/>
  </conditionalFormatting>
  <conditionalFormatting sqref="B281:B283">
    <cfRule type="duplicateValues" dxfId="314" priority="69" stopIfTrue="1"/>
  </conditionalFormatting>
  <conditionalFormatting sqref="B282">
    <cfRule type="duplicateValues" dxfId="313" priority="61" stopIfTrue="1"/>
  </conditionalFormatting>
  <conditionalFormatting sqref="B283">
    <cfRule type="duplicateValues" dxfId="312" priority="72" stopIfTrue="1"/>
  </conditionalFormatting>
  <conditionalFormatting sqref="B284:B285">
    <cfRule type="duplicateValues" dxfId="311" priority="77" stopIfTrue="1"/>
  </conditionalFormatting>
  <conditionalFormatting sqref="B285:B287 B289">
    <cfRule type="duplicateValues" dxfId="310" priority="63" stopIfTrue="1"/>
  </conditionalFormatting>
  <conditionalFormatting sqref="B288 B298">
    <cfRule type="duplicateValues" dxfId="309" priority="65" stopIfTrue="1"/>
  </conditionalFormatting>
  <conditionalFormatting sqref="B289">
    <cfRule type="duplicateValues" dxfId="308" priority="16" stopIfTrue="1"/>
  </conditionalFormatting>
  <conditionalFormatting sqref="B293:B294">
    <cfRule type="duplicateValues" dxfId="307" priority="64" stopIfTrue="1"/>
  </conditionalFormatting>
  <conditionalFormatting sqref="B294">
    <cfRule type="duplicateValues" dxfId="306" priority="17" stopIfTrue="1"/>
  </conditionalFormatting>
  <conditionalFormatting sqref="B295">
    <cfRule type="duplicateValues" dxfId="305" priority="94" stopIfTrue="1"/>
  </conditionalFormatting>
  <conditionalFormatting sqref="B296">
    <cfRule type="duplicateValues" dxfId="304" priority="90" stopIfTrue="1"/>
  </conditionalFormatting>
  <conditionalFormatting sqref="B297">
    <cfRule type="duplicateValues" dxfId="303" priority="89" stopIfTrue="1"/>
  </conditionalFormatting>
  <conditionalFormatting sqref="B298">
    <cfRule type="duplicateValues" dxfId="302" priority="95" stopIfTrue="1"/>
  </conditionalFormatting>
  <conditionalFormatting sqref="B299">
    <cfRule type="duplicateValues" dxfId="301" priority="85" stopIfTrue="1"/>
  </conditionalFormatting>
  <conditionalFormatting sqref="B299:B301">
    <cfRule type="duplicateValues" dxfId="300" priority="93" stopIfTrue="1"/>
  </conditionalFormatting>
  <conditionalFormatting sqref="B300">
    <cfRule type="duplicateValues" dxfId="299" priority="84" stopIfTrue="1"/>
  </conditionalFormatting>
  <conditionalFormatting sqref="B301">
    <cfRule type="duplicateValues" dxfId="298" priority="42" stopIfTrue="1"/>
  </conditionalFormatting>
  <conditionalFormatting sqref="B302">
    <cfRule type="duplicateValues" dxfId="297" priority="41" stopIfTrue="1"/>
  </conditionalFormatting>
  <conditionalFormatting sqref="B303">
    <cfRule type="duplicateValues" dxfId="296" priority="36" stopIfTrue="1"/>
  </conditionalFormatting>
  <conditionalFormatting sqref="B303:B305 B307">
    <cfRule type="duplicateValues" dxfId="295" priority="86" stopIfTrue="1"/>
  </conditionalFormatting>
  <conditionalFormatting sqref="B304">
    <cfRule type="duplicateValues" dxfId="294" priority="37" stopIfTrue="1"/>
  </conditionalFormatting>
  <conditionalFormatting sqref="B305">
    <cfRule type="duplicateValues" dxfId="293" priority="35" stopIfTrue="1"/>
  </conditionalFormatting>
  <conditionalFormatting sqref="B306 B316">
    <cfRule type="duplicateValues" dxfId="292" priority="88" stopIfTrue="1"/>
  </conditionalFormatting>
  <conditionalFormatting sqref="B306">
    <cfRule type="duplicateValues" dxfId="291" priority="30" stopIfTrue="1"/>
  </conditionalFormatting>
  <conditionalFormatting sqref="B306:B308 B310">
    <cfRule type="duplicateValues" dxfId="290" priority="38" stopIfTrue="1"/>
  </conditionalFormatting>
  <conditionalFormatting sqref="B307">
    <cfRule type="duplicateValues" dxfId="289" priority="29" stopIfTrue="1"/>
  </conditionalFormatting>
  <conditionalFormatting sqref="B308">
    <cfRule type="duplicateValues" dxfId="288" priority="33" stopIfTrue="1"/>
  </conditionalFormatting>
  <conditionalFormatting sqref="B309 B317">
    <cfRule type="duplicateValues" dxfId="287" priority="40" stopIfTrue="1"/>
  </conditionalFormatting>
  <conditionalFormatting sqref="B309">
    <cfRule type="duplicateValues" dxfId="286" priority="25" stopIfTrue="1"/>
  </conditionalFormatting>
  <conditionalFormatting sqref="B309:B311">
    <cfRule type="duplicateValues" dxfId="285" priority="32" stopIfTrue="1"/>
  </conditionalFormatting>
  <conditionalFormatting sqref="B310">
    <cfRule type="duplicateValues" dxfId="284" priority="24" stopIfTrue="1"/>
  </conditionalFormatting>
  <conditionalFormatting sqref="B311">
    <cfRule type="duplicateValues" dxfId="283" priority="34" stopIfTrue="1"/>
  </conditionalFormatting>
  <conditionalFormatting sqref="B311:B312">
    <cfRule type="duplicateValues" dxfId="282" priority="87" stopIfTrue="1"/>
  </conditionalFormatting>
  <conditionalFormatting sqref="B312:B313">
    <cfRule type="duplicateValues" dxfId="281" priority="39" stopIfTrue="1"/>
  </conditionalFormatting>
  <conditionalFormatting sqref="B313:B315 B317">
    <cfRule type="duplicateValues" dxfId="280" priority="26" stopIfTrue="1"/>
  </conditionalFormatting>
  <conditionalFormatting sqref="B316 B326">
    <cfRule type="duplicateValues" dxfId="279" priority="28" stopIfTrue="1"/>
  </conditionalFormatting>
  <conditionalFormatting sqref="B316">
    <cfRule type="duplicateValues" dxfId="278" priority="18" stopIfTrue="1"/>
  </conditionalFormatting>
  <conditionalFormatting sqref="B317">
    <cfRule type="duplicateValues" dxfId="277" priority="91" stopIfTrue="1"/>
  </conditionalFormatting>
  <conditionalFormatting sqref="B319">
    <cfRule type="duplicateValues" dxfId="276" priority="68" stopIfTrue="1"/>
  </conditionalFormatting>
  <conditionalFormatting sqref="B321:B322">
    <cfRule type="duplicateValues" dxfId="275" priority="27" stopIfTrue="1"/>
  </conditionalFormatting>
  <conditionalFormatting sqref="B322">
    <cfRule type="duplicateValues" dxfId="274" priority="12" stopIfTrue="1"/>
  </conditionalFormatting>
  <conditionalFormatting sqref="B323">
    <cfRule type="duplicateValues" dxfId="273" priority="55" stopIfTrue="1"/>
  </conditionalFormatting>
  <conditionalFormatting sqref="B324">
    <cfRule type="duplicateValues" dxfId="272" priority="51" stopIfTrue="1"/>
  </conditionalFormatting>
  <conditionalFormatting sqref="B325">
    <cfRule type="duplicateValues" dxfId="271" priority="50" stopIfTrue="1"/>
  </conditionalFormatting>
  <conditionalFormatting sqref="B326">
    <cfRule type="duplicateValues" dxfId="270" priority="56" stopIfTrue="1"/>
  </conditionalFormatting>
  <conditionalFormatting sqref="B327">
    <cfRule type="duplicateValues" dxfId="269" priority="46" stopIfTrue="1"/>
  </conditionalFormatting>
  <conditionalFormatting sqref="B327:B329">
    <cfRule type="duplicateValues" dxfId="268" priority="54" stopIfTrue="1"/>
  </conditionalFormatting>
  <conditionalFormatting sqref="B328">
    <cfRule type="duplicateValues" dxfId="267" priority="45" stopIfTrue="1"/>
  </conditionalFormatting>
  <conditionalFormatting sqref="B331:B333 B335">
    <cfRule type="duplicateValues" dxfId="266" priority="47" stopIfTrue="1"/>
  </conditionalFormatting>
  <conditionalFormatting sqref="B334 B344">
    <cfRule type="duplicateValues" dxfId="265" priority="49" stopIfTrue="1"/>
  </conditionalFormatting>
  <conditionalFormatting sqref="B335">
    <cfRule type="duplicateValues" dxfId="264" priority="13" stopIfTrue="1"/>
  </conditionalFormatting>
  <conditionalFormatting sqref="B337">
    <cfRule type="duplicateValues" dxfId="263" priority="92" stopIfTrue="1"/>
  </conditionalFormatting>
  <conditionalFormatting sqref="B339:B340">
    <cfRule type="duplicateValues" dxfId="262" priority="48" stopIfTrue="1"/>
  </conditionalFormatting>
  <conditionalFormatting sqref="B344">
    <cfRule type="duplicateValues" dxfId="261" priority="14" stopIfTrue="1"/>
  </conditionalFormatting>
  <conditionalFormatting sqref="B345">
    <cfRule type="duplicateValues" dxfId="260" priority="52" stopIfTrue="1"/>
  </conditionalFormatting>
  <conditionalFormatting sqref="B347">
    <cfRule type="duplicateValues" dxfId="259" priority="31" stopIfTrue="1"/>
  </conditionalFormatting>
  <conditionalFormatting sqref="B365">
    <cfRule type="duplicateValues" dxfId="258" priority="53" stopIfTrue="1"/>
  </conditionalFormatting>
  <conditionalFormatting sqref="D26:E26">
    <cfRule type="cellIs" dxfId="257" priority="7" operator="equal">
      <formula>0</formula>
    </cfRule>
  </conditionalFormatting>
  <dataValidations count="2">
    <dataValidation type="list" allowBlank="1" showInputMessage="1" showErrorMessage="1" sqref="J22" xr:uid="{00000000-0002-0000-17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118:J122 J24 J31:J32 J34:J40 J65 J42:J63 J67:J93" xr:uid="{00000000-0002-0000-1700-000001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1" manualBreakCount="1">
    <brk id="93" max="16" man="1"/>
  </rowBreaks>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B387"/>
  <sheetViews>
    <sheetView topLeftCell="A20" zoomScaleNormal="100" zoomScaleSheetLayoutView="85" workbookViewId="0">
      <selection activeCell="A58" sqref="A58:XFD58"/>
    </sheetView>
  </sheetViews>
  <sheetFormatPr defaultColWidth="9.140625" defaultRowHeight="15" x14ac:dyDescent="0.25"/>
  <cols>
    <col min="1" max="1" width="5.28515625" style="93" customWidth="1"/>
    <col min="2" max="2" width="29.5703125" style="477" customWidth="1"/>
    <col min="3" max="3" width="15.28515625" style="263" customWidth="1"/>
    <col min="4" max="4" width="13.140625" style="478" customWidth="1"/>
    <col min="5" max="5" width="7.85546875" style="479" hidden="1" customWidth="1"/>
    <col min="6" max="6" width="13.28515625" style="480" customWidth="1"/>
    <col min="7" max="7" width="13.28515625" style="101" customWidth="1"/>
    <col min="8" max="8" width="13.28515625" style="480" customWidth="1"/>
    <col min="9" max="9" width="10.85546875" style="101" customWidth="1"/>
    <col min="10" max="10" width="7.85546875" style="263" customWidth="1"/>
    <col min="11" max="11" width="57.140625" style="477" customWidth="1"/>
    <col min="12" max="12" width="8.5703125" style="101" hidden="1" customWidth="1"/>
    <col min="13" max="13" width="25.42578125" style="477" customWidth="1"/>
    <col min="14" max="14" width="7.7109375" style="92" customWidth="1"/>
    <col min="15" max="15" width="9.140625" style="99" customWidth="1"/>
    <col min="16" max="16" width="10.28515625" style="92" customWidth="1"/>
    <col min="17" max="17" width="6.42578125" style="92" customWidth="1"/>
    <col min="18" max="18" width="12" style="90" customWidth="1"/>
    <col min="19" max="19" width="9.42578125" style="95" customWidth="1"/>
    <col min="20" max="21" width="13.28515625" style="95" customWidth="1"/>
    <col min="22" max="22" width="15.5703125" style="95" customWidth="1"/>
    <col min="23" max="25" width="10.140625" style="95" customWidth="1"/>
    <col min="26" max="26" width="10.7109375" style="95" customWidth="1"/>
    <col min="27" max="27" width="9.7109375" style="95" bestFit="1" customWidth="1"/>
    <col min="28" max="28" width="11.5703125" style="95" customWidth="1"/>
    <col min="29" max="16384" width="9.140625" style="95"/>
  </cols>
  <sheetData>
    <row r="1" spans="1:18" x14ac:dyDescent="0.25">
      <c r="L1" s="806" t="s">
        <v>1687</v>
      </c>
      <c r="M1" s="806"/>
      <c r="N1" s="806"/>
      <c r="O1" s="806"/>
      <c r="P1" s="806"/>
      <c r="Q1" s="806"/>
    </row>
    <row r="2" spans="1:18" ht="46.5" customHeight="1" x14ac:dyDescent="0.25">
      <c r="A2" s="806" t="s">
        <v>909</v>
      </c>
      <c r="B2" s="806"/>
      <c r="C2" s="806"/>
      <c r="D2" s="806"/>
      <c r="E2" s="806"/>
      <c r="F2" s="806"/>
      <c r="G2" s="678" t="s">
        <v>2177</v>
      </c>
      <c r="H2" s="678"/>
      <c r="I2" s="678"/>
      <c r="J2" s="678"/>
      <c r="K2" s="678"/>
      <c r="L2" s="678"/>
      <c r="M2" s="678"/>
      <c r="N2" s="678"/>
      <c r="O2" s="678"/>
      <c r="P2" s="678"/>
      <c r="Q2" s="678"/>
    </row>
    <row r="3" spans="1:18" x14ac:dyDescent="0.25">
      <c r="A3" s="101"/>
      <c r="B3" s="807" t="s">
        <v>33</v>
      </c>
      <c r="C3" s="807"/>
      <c r="D3" s="807"/>
      <c r="E3" s="807"/>
      <c r="F3" s="807"/>
      <c r="G3" s="807"/>
      <c r="H3" s="807"/>
      <c r="I3" s="807"/>
      <c r="J3" s="807"/>
      <c r="K3" s="807"/>
      <c r="L3" s="807"/>
      <c r="M3" s="807"/>
      <c r="N3" s="807"/>
      <c r="O3" s="807"/>
      <c r="P3" s="807"/>
      <c r="Q3" s="481"/>
    </row>
    <row r="4" spans="1:18" s="329" customFormat="1" x14ac:dyDescent="0.2">
      <c r="A4" s="101"/>
      <c r="B4" s="803" t="s">
        <v>1997</v>
      </c>
      <c r="C4" s="803"/>
      <c r="D4" s="803"/>
      <c r="E4" s="803"/>
      <c r="F4" s="803"/>
      <c r="G4" s="803"/>
      <c r="H4" s="803"/>
      <c r="I4" s="803"/>
      <c r="J4" s="803"/>
      <c r="K4" s="803"/>
      <c r="L4" s="803"/>
      <c r="M4" s="803"/>
      <c r="N4" s="803"/>
      <c r="O4" s="803"/>
      <c r="P4" s="803"/>
      <c r="Q4" s="803"/>
      <c r="R4" s="90"/>
    </row>
    <row r="5" spans="1:18" s="329" customFormat="1" ht="20.25" customHeight="1" x14ac:dyDescent="0.2">
      <c r="A5" s="101"/>
      <c r="B5" s="803" t="s">
        <v>1870</v>
      </c>
      <c r="C5" s="803"/>
      <c r="D5" s="803"/>
      <c r="E5" s="803"/>
      <c r="F5" s="803"/>
      <c r="G5" s="803"/>
      <c r="H5" s="803"/>
      <c r="I5" s="803"/>
      <c r="J5" s="803"/>
      <c r="K5" s="803"/>
      <c r="L5" s="803"/>
      <c r="M5" s="803"/>
      <c r="N5" s="803"/>
      <c r="O5" s="803"/>
      <c r="P5" s="803"/>
      <c r="Q5" s="803"/>
      <c r="R5" s="90"/>
    </row>
    <row r="6" spans="1:18" s="329" customFormat="1" ht="20.25" customHeight="1" x14ac:dyDescent="0.2">
      <c r="A6" s="101"/>
      <c r="B6" s="803" t="s">
        <v>1874</v>
      </c>
      <c r="C6" s="803"/>
      <c r="D6" s="803"/>
      <c r="E6" s="803"/>
      <c r="F6" s="803"/>
      <c r="G6" s="803"/>
      <c r="H6" s="803"/>
      <c r="I6" s="803"/>
      <c r="J6" s="803"/>
      <c r="K6" s="803"/>
      <c r="L6" s="803"/>
      <c r="M6" s="803"/>
      <c r="N6" s="803"/>
      <c r="O6" s="803"/>
      <c r="P6" s="803"/>
      <c r="Q6" s="803"/>
      <c r="R6" s="90"/>
    </row>
    <row r="7" spans="1:18" ht="15" customHeight="1" x14ac:dyDescent="0.25">
      <c r="A7" s="90" t="s">
        <v>7</v>
      </c>
      <c r="B7" s="795" t="s">
        <v>2153</v>
      </c>
      <c r="C7" s="795"/>
      <c r="D7" s="795"/>
      <c r="E7" s="795"/>
      <c r="F7" s="795"/>
      <c r="H7" s="483"/>
      <c r="J7" s="90"/>
      <c r="N7" s="99"/>
    </row>
    <row r="8" spans="1:18" ht="15" customHeight="1" x14ac:dyDescent="0.25">
      <c r="A8" s="90"/>
      <c r="B8" s="795"/>
      <c r="C8" s="795"/>
      <c r="D8" s="795"/>
      <c r="E8" s="795"/>
      <c r="F8" s="795"/>
      <c r="H8" s="483"/>
      <c r="J8" s="90"/>
      <c r="N8" s="99"/>
    </row>
    <row r="9" spans="1:18" ht="66.75" customHeight="1" x14ac:dyDescent="0.25">
      <c r="A9" s="502" t="s">
        <v>217</v>
      </c>
      <c r="B9" s="502" t="s">
        <v>18</v>
      </c>
      <c r="C9" s="502" t="s">
        <v>2154</v>
      </c>
      <c r="D9" s="503" t="s">
        <v>2172</v>
      </c>
      <c r="E9" s="503"/>
      <c r="F9" s="503" t="s">
        <v>2173</v>
      </c>
      <c r="G9" s="503" t="s">
        <v>2174</v>
      </c>
      <c r="H9" s="502" t="s">
        <v>108</v>
      </c>
      <c r="I9" s="498"/>
      <c r="J9" s="499"/>
      <c r="N9" s="99"/>
    </row>
    <row r="10" spans="1:18" ht="27.75" customHeight="1" x14ac:dyDescent="0.25">
      <c r="A10" s="808">
        <v>1</v>
      </c>
      <c r="B10" s="808" t="s">
        <v>2155</v>
      </c>
      <c r="C10" s="504" t="s">
        <v>2156</v>
      </c>
      <c r="D10" s="504" t="s">
        <v>2157</v>
      </c>
      <c r="E10" s="504"/>
      <c r="F10" s="504" t="s">
        <v>2158</v>
      </c>
      <c r="G10" s="504" t="s">
        <v>2167</v>
      </c>
      <c r="H10" s="505"/>
      <c r="I10" s="500"/>
      <c r="J10" s="501"/>
      <c r="N10" s="99"/>
    </row>
    <row r="11" spans="1:18" ht="27.75" customHeight="1" x14ac:dyDescent="0.25">
      <c r="A11" s="808"/>
      <c r="B11" s="808"/>
      <c r="C11" s="504" t="s">
        <v>2159</v>
      </c>
      <c r="D11" s="504" t="s">
        <v>2160</v>
      </c>
      <c r="E11" s="504"/>
      <c r="F11" s="504" t="s">
        <v>2161</v>
      </c>
      <c r="G11" s="504" t="s">
        <v>2168</v>
      </c>
      <c r="H11" s="505"/>
      <c r="I11" s="500"/>
      <c r="J11" s="501"/>
      <c r="N11" s="99"/>
    </row>
    <row r="12" spans="1:18" ht="27.75" customHeight="1" x14ac:dyDescent="0.25">
      <c r="A12" s="808">
        <v>2</v>
      </c>
      <c r="B12" s="808" t="s">
        <v>2162</v>
      </c>
      <c r="C12" s="504" t="s">
        <v>2156</v>
      </c>
      <c r="D12" s="504" t="s">
        <v>2157</v>
      </c>
      <c r="E12" s="504"/>
      <c r="F12" s="504" t="s">
        <v>2158</v>
      </c>
      <c r="G12" s="504" t="s">
        <v>2167</v>
      </c>
      <c r="H12" s="505"/>
      <c r="I12" s="500"/>
      <c r="J12" s="501"/>
      <c r="N12" s="99"/>
    </row>
    <row r="13" spans="1:18" ht="27.75" customHeight="1" x14ac:dyDescent="0.25">
      <c r="A13" s="808"/>
      <c r="B13" s="808"/>
      <c r="C13" s="504" t="s">
        <v>2159</v>
      </c>
      <c r="D13" s="504" t="s">
        <v>2160</v>
      </c>
      <c r="E13" s="504"/>
      <c r="F13" s="504" t="s">
        <v>2161</v>
      </c>
      <c r="G13" s="504" t="s">
        <v>2168</v>
      </c>
      <c r="H13" s="505"/>
      <c r="I13" s="500"/>
      <c r="J13" s="501"/>
      <c r="N13" s="99"/>
    </row>
    <row r="14" spans="1:18" ht="27.75" customHeight="1" x14ac:dyDescent="0.25">
      <c r="A14" s="809">
        <v>3</v>
      </c>
      <c r="B14" s="810" t="s">
        <v>2171</v>
      </c>
      <c r="C14" s="504" t="s">
        <v>2156</v>
      </c>
      <c r="D14" s="504" t="s">
        <v>2163</v>
      </c>
      <c r="E14" s="504"/>
      <c r="F14" s="504" t="s">
        <v>2164</v>
      </c>
      <c r="G14" s="504" t="s">
        <v>2169</v>
      </c>
      <c r="H14" s="505"/>
      <c r="I14" s="500"/>
      <c r="J14" s="501"/>
      <c r="N14" s="99"/>
    </row>
    <row r="15" spans="1:18" ht="27.75" customHeight="1" x14ac:dyDescent="0.25">
      <c r="A15" s="809"/>
      <c r="B15" s="810"/>
      <c r="C15" s="504" t="s">
        <v>2159</v>
      </c>
      <c r="D15" s="504" t="s">
        <v>2165</v>
      </c>
      <c r="E15" s="504"/>
      <c r="F15" s="504" t="s">
        <v>2166</v>
      </c>
      <c r="G15" s="504" t="s">
        <v>2170</v>
      </c>
      <c r="H15" s="505"/>
      <c r="I15" s="500"/>
      <c r="J15" s="501"/>
      <c r="N15" s="99"/>
    </row>
    <row r="16" spans="1:18" ht="15" customHeight="1" x14ac:dyDescent="0.25">
      <c r="A16" s="90"/>
      <c r="B16" s="795"/>
      <c r="C16" s="795"/>
      <c r="D16" s="795"/>
      <c r="E16" s="795"/>
      <c r="F16" s="795"/>
      <c r="H16" s="483"/>
      <c r="J16" s="90"/>
      <c r="N16" s="99"/>
    </row>
    <row r="17" spans="1:28" ht="24" customHeight="1" x14ac:dyDescent="0.25">
      <c r="A17" s="90" t="s">
        <v>8</v>
      </c>
      <c r="B17" s="795" t="s">
        <v>6</v>
      </c>
      <c r="C17" s="795"/>
      <c r="D17" s="795"/>
      <c r="E17" s="795"/>
      <c r="F17" s="795"/>
      <c r="H17" s="483"/>
      <c r="J17" s="90"/>
      <c r="N17" s="99"/>
    </row>
    <row r="18" spans="1:28" ht="20.25" customHeight="1" x14ac:dyDescent="0.25">
      <c r="A18" s="670" t="s">
        <v>217</v>
      </c>
      <c r="B18" s="670" t="s">
        <v>14</v>
      </c>
      <c r="C18" s="670" t="s">
        <v>38</v>
      </c>
      <c r="D18" s="671" t="s">
        <v>39</v>
      </c>
      <c r="E18" s="484"/>
      <c r="F18" s="670" t="s">
        <v>15</v>
      </c>
      <c r="G18" s="670"/>
      <c r="H18" s="670"/>
      <c r="I18" s="670"/>
      <c r="J18" s="670" t="s">
        <v>40</v>
      </c>
      <c r="K18" s="668" t="s">
        <v>29</v>
      </c>
      <c r="L18" s="668"/>
      <c r="M18" s="670" t="s">
        <v>30</v>
      </c>
      <c r="N18" s="677" t="s">
        <v>44</v>
      </c>
      <c r="O18" s="677" t="s">
        <v>20</v>
      </c>
      <c r="P18" s="677" t="s">
        <v>22</v>
      </c>
      <c r="Q18" s="677" t="s">
        <v>21</v>
      </c>
      <c r="R18" s="678" t="s">
        <v>35</v>
      </c>
    </row>
    <row r="19" spans="1:28" ht="21" customHeight="1" x14ac:dyDescent="0.25">
      <c r="A19" s="670"/>
      <c r="B19" s="670"/>
      <c r="C19" s="670"/>
      <c r="D19" s="671"/>
      <c r="E19" s="484"/>
      <c r="F19" s="670" t="s">
        <v>16</v>
      </c>
      <c r="G19" s="670"/>
      <c r="H19" s="670" t="s">
        <v>17</v>
      </c>
      <c r="I19" s="670"/>
      <c r="J19" s="670"/>
      <c r="K19" s="668"/>
      <c r="L19" s="668"/>
      <c r="M19" s="670"/>
      <c r="N19" s="677"/>
      <c r="O19" s="677"/>
      <c r="P19" s="677"/>
      <c r="Q19" s="677"/>
      <c r="R19" s="678"/>
      <c r="V19" s="679" t="s">
        <v>36</v>
      </c>
      <c r="W19" s="679"/>
      <c r="X19" s="679" t="s">
        <v>37</v>
      </c>
      <c r="Y19" s="679"/>
    </row>
    <row r="20" spans="1:28" ht="55.5" customHeight="1" x14ac:dyDescent="0.25">
      <c r="A20" s="670"/>
      <c r="B20" s="670"/>
      <c r="C20" s="670"/>
      <c r="D20" s="671"/>
      <c r="E20" s="484"/>
      <c r="F20" s="259" t="s">
        <v>19</v>
      </c>
      <c r="G20" s="255" t="s">
        <v>18</v>
      </c>
      <c r="H20" s="259" t="s">
        <v>19</v>
      </c>
      <c r="I20" s="255" t="s">
        <v>18</v>
      </c>
      <c r="J20" s="670"/>
      <c r="K20" s="257" t="s">
        <v>41</v>
      </c>
      <c r="L20" s="257" t="s">
        <v>42</v>
      </c>
      <c r="M20" s="670"/>
      <c r="N20" s="677"/>
      <c r="O20" s="677"/>
      <c r="P20" s="677"/>
      <c r="Q20" s="677"/>
      <c r="R20" s="678"/>
      <c r="V20" s="93" t="s">
        <v>0</v>
      </c>
      <c r="W20" s="93" t="s">
        <v>2</v>
      </c>
      <c r="X20" s="93" t="s">
        <v>31</v>
      </c>
      <c r="Y20" s="95" t="s">
        <v>3</v>
      </c>
    </row>
    <row r="21" spans="1:28" ht="28.5" customHeight="1" x14ac:dyDescent="0.25">
      <c r="A21" s="255">
        <v>1</v>
      </c>
      <c r="B21" s="255">
        <v>2</v>
      </c>
      <c r="C21" s="255">
        <v>3</v>
      </c>
      <c r="D21" s="256">
        <v>4</v>
      </c>
      <c r="E21" s="484"/>
      <c r="F21" s="255">
        <v>5</v>
      </c>
      <c r="G21" s="255">
        <v>6</v>
      </c>
      <c r="H21" s="255">
        <v>7</v>
      </c>
      <c r="I21" s="255">
        <v>8</v>
      </c>
      <c r="J21" s="255">
        <v>9</v>
      </c>
      <c r="K21" s="255">
        <v>10</v>
      </c>
      <c r="L21" s="255">
        <v>11</v>
      </c>
      <c r="M21" s="255">
        <v>12</v>
      </c>
      <c r="N21" s="258">
        <v>13</v>
      </c>
      <c r="O21" s="258">
        <v>14</v>
      </c>
      <c r="P21" s="258" t="s">
        <v>43</v>
      </c>
      <c r="Q21" s="258">
        <v>16</v>
      </c>
      <c r="V21" s="93"/>
      <c r="W21" s="93"/>
      <c r="X21" s="93"/>
    </row>
    <row r="22" spans="1:28" ht="21" customHeight="1" x14ac:dyDescent="0.25">
      <c r="A22" s="255" t="s">
        <v>23</v>
      </c>
      <c r="B22" s="293" t="s">
        <v>46</v>
      </c>
      <c r="C22" s="485"/>
      <c r="D22" s="486"/>
      <c r="E22" s="487"/>
      <c r="F22" s="261"/>
      <c r="G22" s="89"/>
      <c r="H22" s="261"/>
      <c r="I22" s="89"/>
      <c r="J22" s="257"/>
      <c r="K22" s="154"/>
      <c r="L22" s="155"/>
      <c r="M22" s="154"/>
      <c r="N22" s="126">
        <f>VALUE(DAY(I22)*24*60+VALUE(HOUR(H22)*60+MINUTE(H22)))-SUM(VALUE(DAY(G22)*24*60+VALUE(HOUR(F22)*60+MINUTE(F22))))</f>
        <v>0</v>
      </c>
      <c r="O22" s="158"/>
      <c r="P22" s="158">
        <f>O22*N22</f>
        <v>0</v>
      </c>
      <c r="Q22" s="156"/>
      <c r="R22" s="262" t="s">
        <v>48</v>
      </c>
      <c r="S22" s="263" t="s">
        <v>3</v>
      </c>
      <c r="T22" s="263" t="s">
        <v>31</v>
      </c>
      <c r="U22" s="263" t="s">
        <v>77</v>
      </c>
      <c r="V22" s="93"/>
      <c r="W22" s="93"/>
      <c r="X22" s="93"/>
      <c r="Y22" s="93" t="s">
        <v>3</v>
      </c>
      <c r="Z22" s="94" t="s">
        <v>31</v>
      </c>
      <c r="AA22" s="94"/>
    </row>
    <row r="23" spans="1:28" ht="20.25" customHeight="1" x14ac:dyDescent="0.25">
      <c r="A23" s="89"/>
      <c r="B23" s="154" t="s">
        <v>49</v>
      </c>
      <c r="C23" s="155"/>
      <c r="D23" s="125"/>
      <c r="E23" s="424"/>
      <c r="F23" s="155"/>
      <c r="G23" s="89"/>
      <c r="H23" s="102"/>
      <c r="I23" s="89"/>
      <c r="J23" s="102"/>
      <c r="K23" s="165"/>
      <c r="L23" s="155"/>
      <c r="M23" s="166"/>
      <c r="N23" s="126"/>
      <c r="O23" s="89"/>
      <c r="P23" s="156"/>
      <c r="Q23" s="156"/>
      <c r="R23" s="99"/>
      <c r="S23" s="91"/>
      <c r="T23" s="91"/>
      <c r="U23" s="92"/>
      <c r="V23" s="93"/>
      <c r="W23" s="93"/>
      <c r="X23" s="93"/>
      <c r="Y23" s="93"/>
      <c r="Z23" s="93"/>
      <c r="AA23" s="94"/>
      <c r="AB23" s="94"/>
    </row>
    <row r="24" spans="1:28" ht="21" customHeight="1" x14ac:dyDescent="0.25">
      <c r="A24" s="255" t="s">
        <v>24</v>
      </c>
      <c r="B24" s="676" t="s">
        <v>47</v>
      </c>
      <c r="C24" s="676"/>
      <c r="D24" s="486"/>
      <c r="E24" s="273">
        <f>N24/60*D24</f>
        <v>0</v>
      </c>
      <c r="F24" s="102"/>
      <c r="G24" s="89"/>
      <c r="H24" s="102"/>
      <c r="I24" s="89"/>
      <c r="J24" s="257"/>
      <c r="K24" s="172"/>
      <c r="L24" s="89"/>
      <c r="M24" s="168"/>
      <c r="N24" s="126">
        <f>VALUE(DAY(I24)*24*60+VALUE(HOUR(H24)*60+MINUTE(H24)))-SUM(VALUE(DAY(G24)*24*60+VALUE(HOUR(F24)*60+MINUTE(F24))))</f>
        <v>0</v>
      </c>
      <c r="O24" s="158"/>
      <c r="P24" s="158">
        <f>O24*N24</f>
        <v>0</v>
      </c>
      <c r="Q24" s="89"/>
      <c r="R24" s="90" t="s">
        <v>3</v>
      </c>
      <c r="S24" s="91">
        <f t="shared" ref="S24:T24" si="0">O24</f>
        <v>0</v>
      </c>
      <c r="T24" s="91">
        <f t="shared" si="0"/>
        <v>0</v>
      </c>
      <c r="U24" s="91"/>
      <c r="V24" s="92">
        <f>P24</f>
        <v>0</v>
      </c>
      <c r="W24" s="92">
        <f>O24</f>
        <v>0</v>
      </c>
      <c r="X24" s="92"/>
      <c r="Y24" s="93">
        <f>IF(RIGHT(I24,2)="11",O24,0)</f>
        <v>0</v>
      </c>
      <c r="Z24" s="94">
        <f>IF(RIGHT(I24,2)="11",P24,0)</f>
        <v>0</v>
      </c>
      <c r="AA24" s="94">
        <f>+IF(RIGHT(I24,2)="12",O24,0)</f>
        <v>0</v>
      </c>
      <c r="AB24" s="95">
        <f>+IF(RIGHT(I24,2)="12",P24,0)</f>
        <v>0</v>
      </c>
    </row>
    <row r="25" spans="1:28" ht="27.75" customHeight="1" x14ac:dyDescent="0.25">
      <c r="A25" s="701" t="s">
        <v>2056</v>
      </c>
      <c r="B25" s="702"/>
      <c r="C25" s="702"/>
      <c r="D25" s="702"/>
      <c r="E25" s="702"/>
      <c r="F25" s="702"/>
      <c r="G25" s="702"/>
      <c r="H25" s="702"/>
      <c r="I25" s="702"/>
      <c r="J25" s="702"/>
      <c r="K25" s="702"/>
      <c r="L25" s="702"/>
      <c r="M25" s="702"/>
      <c r="N25" s="702"/>
      <c r="O25" s="702"/>
      <c r="P25" s="702"/>
      <c r="Q25" s="703"/>
      <c r="S25" s="91"/>
      <c r="T25" s="91"/>
      <c r="U25" s="91"/>
      <c r="V25" s="92"/>
      <c r="W25" s="92"/>
      <c r="X25" s="92"/>
      <c r="Y25" s="93"/>
      <c r="Z25" s="94"/>
      <c r="AA25" s="94"/>
    </row>
    <row r="26" spans="1:28" ht="40.5" customHeight="1" x14ac:dyDescent="0.25">
      <c r="A26" s="255">
        <v>1</v>
      </c>
      <c r="B26" s="168" t="s">
        <v>147</v>
      </c>
      <c r="C26" s="89" t="s">
        <v>148</v>
      </c>
      <c r="D26" s="89">
        <v>25</v>
      </c>
      <c r="E26" s="169">
        <v>0.47916666666666669</v>
      </c>
      <c r="F26" s="102">
        <v>0.29166666666666669</v>
      </c>
      <c r="G26" s="156">
        <v>7</v>
      </c>
      <c r="H26" s="102">
        <v>4.1666666666666664E-2</v>
      </c>
      <c r="I26" s="156">
        <v>8</v>
      </c>
      <c r="J26" s="168"/>
      <c r="K26" s="165" t="s">
        <v>150</v>
      </c>
      <c r="L26" s="170"/>
      <c r="M26" s="158"/>
      <c r="N26" s="158"/>
      <c r="O26" s="158"/>
      <c r="P26" s="89"/>
      <c r="Q26" s="89"/>
      <c r="S26" s="91"/>
      <c r="T26" s="91"/>
      <c r="U26" s="91"/>
      <c r="V26" s="92"/>
      <c r="W26" s="92"/>
      <c r="X26" s="92"/>
      <c r="Y26" s="93"/>
      <c r="Z26" s="94"/>
      <c r="AA26" s="94"/>
    </row>
    <row r="27" spans="1:28" ht="30.75" customHeight="1" x14ac:dyDescent="0.25">
      <c r="A27" s="255">
        <v>2</v>
      </c>
      <c r="B27" s="698" t="s">
        <v>2152</v>
      </c>
      <c r="C27" s="699"/>
      <c r="D27" s="699"/>
      <c r="E27" s="699"/>
      <c r="F27" s="699"/>
      <c r="G27" s="699"/>
      <c r="H27" s="699"/>
      <c r="I27" s="699"/>
      <c r="J27" s="699"/>
      <c r="K27" s="699"/>
      <c r="L27" s="699"/>
      <c r="M27" s="699"/>
      <c r="N27" s="699"/>
      <c r="O27" s="699"/>
      <c r="P27" s="699"/>
      <c r="Q27" s="700"/>
      <c r="S27" s="91"/>
      <c r="T27" s="91"/>
      <c r="U27" s="91"/>
      <c r="V27" s="92"/>
      <c r="W27" s="92"/>
      <c r="X27" s="92"/>
      <c r="Y27" s="93"/>
      <c r="Z27" s="94"/>
      <c r="AA27" s="94"/>
    </row>
    <row r="28" spans="1:28" ht="27.75" customHeight="1" x14ac:dyDescent="0.25">
      <c r="A28" s="701" t="s">
        <v>1998</v>
      </c>
      <c r="B28" s="702"/>
      <c r="C28" s="702"/>
      <c r="D28" s="702"/>
      <c r="E28" s="702"/>
      <c r="F28" s="702"/>
      <c r="G28" s="702"/>
      <c r="H28" s="702"/>
      <c r="I28" s="702"/>
      <c r="J28" s="702"/>
      <c r="K28" s="702"/>
      <c r="L28" s="702"/>
      <c r="M28" s="702"/>
      <c r="N28" s="702"/>
      <c r="O28" s="702"/>
      <c r="P28" s="702"/>
      <c r="Q28" s="703"/>
      <c r="S28" s="91"/>
      <c r="T28" s="91"/>
      <c r="U28" s="91"/>
      <c r="V28" s="92"/>
      <c r="W28" s="92"/>
      <c r="X28" s="92"/>
      <c r="Y28" s="93"/>
      <c r="Z28" s="94"/>
      <c r="AA28" s="94"/>
    </row>
    <row r="29" spans="1:28" ht="30" customHeight="1" x14ac:dyDescent="0.25">
      <c r="A29" s="89">
        <v>1</v>
      </c>
      <c r="B29" s="14" t="s">
        <v>1978</v>
      </c>
      <c r="C29" s="20" t="s">
        <v>60</v>
      </c>
      <c r="D29" s="98">
        <v>2.1896511418666664</v>
      </c>
      <c r="E29" s="424"/>
      <c r="F29" s="102">
        <v>0.3125</v>
      </c>
      <c r="G29" s="156">
        <v>7</v>
      </c>
      <c r="H29" s="102">
        <v>0.5</v>
      </c>
      <c r="I29" s="156">
        <f t="shared" ref="I29:I54" si="1">+G29</f>
        <v>7</v>
      </c>
      <c r="J29" s="102"/>
      <c r="K29" s="172" t="s">
        <v>1872</v>
      </c>
      <c r="L29" s="102"/>
      <c r="M29" s="14" t="s">
        <v>1978</v>
      </c>
      <c r="N29" s="126">
        <f t="shared" ref="N29:N54" si="2">VALUE(DAY(I29)*24*60+VALUE(HOUR(H29)*60+MINUTE(H29)))-SUM(VALUE(DAY(G29)*24*60+VALUE(HOUR(F29)*60+MINUTE(F29))))</f>
        <v>270</v>
      </c>
      <c r="O29" s="89">
        <v>2390</v>
      </c>
      <c r="P29" s="156">
        <f t="shared" ref="P29:P54" si="3">O29*N29</f>
        <v>645300</v>
      </c>
      <c r="Q29" s="89">
        <v>2</v>
      </c>
      <c r="S29" s="91">
        <f>O29</f>
        <v>2390</v>
      </c>
      <c r="T29" s="91">
        <f>P29</f>
        <v>645300</v>
      </c>
      <c r="U29" s="92"/>
      <c r="V29" s="92"/>
      <c r="W29" s="92"/>
      <c r="X29" s="92"/>
      <c r="Y29" s="93"/>
      <c r="Z29" s="94"/>
      <c r="AA29" s="94"/>
    </row>
    <row r="30" spans="1:28" ht="30" customHeight="1" x14ac:dyDescent="0.25">
      <c r="A30" s="89">
        <v>2</v>
      </c>
      <c r="B30" s="14" t="s">
        <v>1999</v>
      </c>
      <c r="C30" s="20" t="s">
        <v>60</v>
      </c>
      <c r="D30" s="98">
        <v>0.82177312120000001</v>
      </c>
      <c r="E30" s="424"/>
      <c r="F30" s="102">
        <v>0.3125</v>
      </c>
      <c r="G30" s="156">
        <v>7</v>
      </c>
      <c r="H30" s="102">
        <v>0.5</v>
      </c>
      <c r="I30" s="156">
        <f t="shared" si="1"/>
        <v>7</v>
      </c>
      <c r="J30" s="102"/>
      <c r="K30" s="172" t="s">
        <v>1872</v>
      </c>
      <c r="L30" s="102"/>
      <c r="M30" s="14" t="s">
        <v>1999</v>
      </c>
      <c r="N30" s="126">
        <f t="shared" si="2"/>
        <v>270</v>
      </c>
      <c r="O30" s="89">
        <v>1173</v>
      </c>
      <c r="P30" s="156">
        <f t="shared" si="3"/>
        <v>316710</v>
      </c>
      <c r="Q30" s="89">
        <v>2</v>
      </c>
      <c r="S30" s="91">
        <f t="shared" ref="S30:S31" si="4">O30</f>
        <v>1173</v>
      </c>
      <c r="T30" s="91">
        <f t="shared" ref="T30:T31" si="5">P30</f>
        <v>316710</v>
      </c>
      <c r="U30" s="92"/>
      <c r="V30" s="92"/>
      <c r="W30" s="92"/>
      <c r="X30" s="92"/>
      <c r="Y30" s="93"/>
      <c r="Z30" s="94"/>
      <c r="AA30" s="94"/>
    </row>
    <row r="31" spans="1:28" ht="30" customHeight="1" x14ac:dyDescent="0.25">
      <c r="A31" s="89">
        <v>3</v>
      </c>
      <c r="B31" s="14" t="s">
        <v>2000</v>
      </c>
      <c r="C31" s="20" t="s">
        <v>60</v>
      </c>
      <c r="D31" s="98">
        <v>1.7034615793600001</v>
      </c>
      <c r="E31" s="424"/>
      <c r="F31" s="102">
        <v>0.3125</v>
      </c>
      <c r="G31" s="156">
        <v>7</v>
      </c>
      <c r="H31" s="102">
        <v>0.5</v>
      </c>
      <c r="I31" s="156">
        <f t="shared" si="1"/>
        <v>7</v>
      </c>
      <c r="J31" s="451"/>
      <c r="K31" s="172" t="s">
        <v>1872</v>
      </c>
      <c r="L31" s="453"/>
      <c r="M31" s="14" t="s">
        <v>2000</v>
      </c>
      <c r="N31" s="455">
        <f t="shared" si="2"/>
        <v>270</v>
      </c>
      <c r="O31" s="89">
        <v>1986</v>
      </c>
      <c r="P31" s="454">
        <f t="shared" si="3"/>
        <v>536220</v>
      </c>
      <c r="Q31" s="89">
        <v>2</v>
      </c>
      <c r="S31" s="91">
        <f t="shared" si="4"/>
        <v>1986</v>
      </c>
      <c r="T31" s="91">
        <f t="shared" si="5"/>
        <v>536220</v>
      </c>
      <c r="U31" s="92"/>
      <c r="V31" s="92"/>
      <c r="W31" s="92"/>
      <c r="X31" s="92"/>
      <c r="Y31" s="93"/>
      <c r="Z31" s="94"/>
      <c r="AA31" s="94"/>
    </row>
    <row r="32" spans="1:28" ht="30" customHeight="1" x14ac:dyDescent="0.25">
      <c r="A32" s="89">
        <v>4</v>
      </c>
      <c r="B32" s="14" t="s">
        <v>2120</v>
      </c>
      <c r="C32" s="20" t="s">
        <v>60</v>
      </c>
      <c r="D32" s="98">
        <v>7.6</v>
      </c>
      <c r="E32" s="424"/>
      <c r="F32" s="102">
        <v>0.3125</v>
      </c>
      <c r="G32" s="156">
        <v>7</v>
      </c>
      <c r="H32" s="102">
        <v>0.5</v>
      </c>
      <c r="I32" s="156">
        <f t="shared" ref="I32" si="6">+G32</f>
        <v>7</v>
      </c>
      <c r="J32" s="451"/>
      <c r="K32" s="172" t="s">
        <v>1872</v>
      </c>
      <c r="L32" s="453"/>
      <c r="M32" s="14" t="s">
        <v>2000</v>
      </c>
      <c r="N32" s="455">
        <f t="shared" ref="N32" si="7">VALUE(DAY(I32)*24*60+VALUE(HOUR(H32)*60+MINUTE(H32)))-SUM(VALUE(DAY(G32)*24*60+VALUE(HOUR(F32)*60+MINUTE(F32))))</f>
        <v>270</v>
      </c>
      <c r="O32" s="193">
        <v>4367</v>
      </c>
      <c r="P32" s="454">
        <f t="shared" ref="P32" si="8">O32*N32</f>
        <v>1179090</v>
      </c>
      <c r="Q32" s="89">
        <v>2</v>
      </c>
      <c r="S32" s="91">
        <f t="shared" ref="S32" si="9">O32</f>
        <v>4367</v>
      </c>
      <c r="T32" s="91">
        <f t="shared" ref="T32" si="10">P32</f>
        <v>1179090</v>
      </c>
      <c r="U32" s="92"/>
      <c r="V32" s="92"/>
      <c r="W32" s="92"/>
      <c r="X32" s="92"/>
      <c r="Y32" s="93"/>
      <c r="Z32" s="94"/>
      <c r="AA32" s="94"/>
    </row>
    <row r="33" spans="1:27" ht="60" x14ac:dyDescent="0.25">
      <c r="A33" s="89">
        <v>5</v>
      </c>
      <c r="B33" s="14" t="s">
        <v>2135</v>
      </c>
      <c r="C33" s="20" t="s">
        <v>60</v>
      </c>
      <c r="D33" s="98">
        <v>2.4482230059200001</v>
      </c>
      <c r="E33" s="424"/>
      <c r="F33" s="102">
        <v>0.3125</v>
      </c>
      <c r="G33" s="156">
        <v>7</v>
      </c>
      <c r="H33" s="102">
        <v>0.5</v>
      </c>
      <c r="I33" s="156">
        <f t="shared" ref="I33" si="11">+G33</f>
        <v>7</v>
      </c>
      <c r="J33" s="451"/>
      <c r="K33" s="172" t="s">
        <v>1872</v>
      </c>
      <c r="L33" s="453"/>
      <c r="M33" s="14" t="s">
        <v>2132</v>
      </c>
      <c r="N33" s="455">
        <f t="shared" ref="N33" si="12">VALUE(DAY(I33)*24*60+VALUE(HOUR(H33)*60+MINUTE(H33)))-SUM(VALUE(DAY(G33)*24*60+VALUE(HOUR(F33)*60+MINUTE(F33))))</f>
        <v>270</v>
      </c>
      <c r="O33" s="193"/>
      <c r="P33" s="454">
        <f t="shared" ref="P33" si="13">O33*N33</f>
        <v>0</v>
      </c>
      <c r="Q33" s="89">
        <v>2</v>
      </c>
      <c r="S33" s="91">
        <f t="shared" ref="S33:S36" si="14">O33</f>
        <v>0</v>
      </c>
      <c r="T33" s="91">
        <f t="shared" ref="T33:T36" si="15">P33</f>
        <v>0</v>
      </c>
      <c r="U33" s="92"/>
      <c r="V33" s="92"/>
      <c r="W33" s="92"/>
      <c r="X33" s="92"/>
      <c r="Y33" s="93"/>
      <c r="Z33" s="94"/>
      <c r="AA33" s="94"/>
    </row>
    <row r="34" spans="1:27" ht="60" x14ac:dyDescent="0.25">
      <c r="A34" s="89">
        <v>6</v>
      </c>
      <c r="B34" s="14" t="s">
        <v>2135</v>
      </c>
      <c r="C34" s="20" t="s">
        <v>60</v>
      </c>
      <c r="D34" s="98">
        <v>5.1299295383200008</v>
      </c>
      <c r="E34" s="424"/>
      <c r="F34" s="102">
        <v>0.3125</v>
      </c>
      <c r="G34" s="156">
        <v>7</v>
      </c>
      <c r="H34" s="102">
        <v>0.5</v>
      </c>
      <c r="I34" s="156">
        <f t="shared" ref="I34:I35" si="16">+G34</f>
        <v>7</v>
      </c>
      <c r="J34" s="451"/>
      <c r="K34" s="172" t="s">
        <v>1872</v>
      </c>
      <c r="L34" s="453"/>
      <c r="M34" s="14" t="s">
        <v>2132</v>
      </c>
      <c r="N34" s="455">
        <f t="shared" ref="N34:N35" si="17">VALUE(DAY(I34)*24*60+VALUE(HOUR(H34)*60+MINUTE(H34)))-SUM(VALUE(DAY(G34)*24*60+VALUE(HOUR(F34)*60+MINUTE(F34))))</f>
        <v>270</v>
      </c>
      <c r="O34" s="193"/>
      <c r="P34" s="454">
        <f t="shared" ref="P34:P35" si="18">O34*N34</f>
        <v>0</v>
      </c>
      <c r="Q34" s="89">
        <v>2</v>
      </c>
      <c r="S34" s="91">
        <f t="shared" ref="S34:S35" si="19">O34</f>
        <v>0</v>
      </c>
      <c r="T34" s="91">
        <f t="shared" ref="T34:T35" si="20">P34</f>
        <v>0</v>
      </c>
      <c r="U34" s="92"/>
      <c r="V34" s="92"/>
      <c r="W34" s="92"/>
      <c r="X34" s="92"/>
      <c r="Y34" s="93"/>
      <c r="Z34" s="94"/>
      <c r="AA34" s="94"/>
    </row>
    <row r="35" spans="1:27" ht="30" customHeight="1" x14ac:dyDescent="0.25">
      <c r="A35" s="89">
        <v>7</v>
      </c>
      <c r="B35" s="14" t="s">
        <v>2067</v>
      </c>
      <c r="C35" s="20" t="s">
        <v>2077</v>
      </c>
      <c r="D35" s="98">
        <v>3.4991000102222212</v>
      </c>
      <c r="E35" s="424"/>
      <c r="F35" s="102">
        <v>0.3125</v>
      </c>
      <c r="G35" s="156">
        <v>7</v>
      </c>
      <c r="H35" s="102">
        <v>0.66666666666666696</v>
      </c>
      <c r="I35" s="156">
        <f t="shared" si="16"/>
        <v>7</v>
      </c>
      <c r="J35" s="102"/>
      <c r="K35" s="172" t="s">
        <v>1872</v>
      </c>
      <c r="L35" s="102"/>
      <c r="M35" s="14" t="s">
        <v>2067</v>
      </c>
      <c r="N35" s="126">
        <f t="shared" si="17"/>
        <v>510</v>
      </c>
      <c r="O35" s="89">
        <f>2635+1562</f>
        <v>4197</v>
      </c>
      <c r="P35" s="156">
        <f t="shared" si="18"/>
        <v>2140470</v>
      </c>
      <c r="Q35" s="89">
        <v>2</v>
      </c>
      <c r="S35" s="91">
        <f t="shared" si="19"/>
        <v>4197</v>
      </c>
      <c r="T35" s="91">
        <f t="shared" si="20"/>
        <v>2140470</v>
      </c>
      <c r="U35" s="92"/>
      <c r="V35" s="92"/>
      <c r="W35" s="92"/>
      <c r="X35" s="92"/>
      <c r="Y35" s="93"/>
      <c r="Z35" s="94"/>
      <c r="AA35" s="94"/>
    </row>
    <row r="36" spans="1:27" ht="30" customHeight="1" x14ac:dyDescent="0.25">
      <c r="A36" s="89">
        <v>8</v>
      </c>
      <c r="B36" s="14" t="s">
        <v>2001</v>
      </c>
      <c r="C36" s="20" t="s">
        <v>2023</v>
      </c>
      <c r="D36" s="98">
        <v>12.429947101333333</v>
      </c>
      <c r="E36" s="424"/>
      <c r="F36" s="102">
        <v>0.3125</v>
      </c>
      <c r="G36" s="156">
        <v>7</v>
      </c>
      <c r="H36" s="102">
        <v>0.66666666666666663</v>
      </c>
      <c r="I36" s="156">
        <f t="shared" si="1"/>
        <v>7</v>
      </c>
      <c r="J36" s="102"/>
      <c r="K36" s="172" t="s">
        <v>1872</v>
      </c>
      <c r="L36" s="102"/>
      <c r="M36" s="14" t="s">
        <v>2001</v>
      </c>
      <c r="N36" s="126">
        <f t="shared" si="2"/>
        <v>510</v>
      </c>
      <c r="O36" s="89">
        <f>1153+11646</f>
        <v>12799</v>
      </c>
      <c r="P36" s="156">
        <f t="shared" si="3"/>
        <v>6527490</v>
      </c>
      <c r="Q36" s="89">
        <v>2</v>
      </c>
      <c r="S36" s="91">
        <f t="shared" si="14"/>
        <v>12799</v>
      </c>
      <c r="T36" s="91">
        <f t="shared" si="15"/>
        <v>6527490</v>
      </c>
      <c r="U36" s="92"/>
      <c r="V36" s="92"/>
      <c r="W36" s="92"/>
      <c r="X36" s="92"/>
      <c r="Y36" s="93"/>
      <c r="Z36" s="94"/>
      <c r="AA36" s="94"/>
    </row>
    <row r="37" spans="1:27" ht="30" customHeight="1" x14ac:dyDescent="0.25">
      <c r="A37" s="89">
        <v>9</v>
      </c>
      <c r="B37" s="14" t="s">
        <v>2002</v>
      </c>
      <c r="C37" s="20" t="s">
        <v>1</v>
      </c>
      <c r="D37" s="98">
        <v>2.6014296576296294</v>
      </c>
      <c r="E37" s="424"/>
      <c r="F37" s="102">
        <v>0.33333333333333331</v>
      </c>
      <c r="G37" s="156">
        <v>7</v>
      </c>
      <c r="H37" s="102">
        <v>0.66666666666666663</v>
      </c>
      <c r="I37" s="156">
        <f t="shared" si="1"/>
        <v>7</v>
      </c>
      <c r="J37" s="102"/>
      <c r="K37" s="172" t="s">
        <v>1872</v>
      </c>
      <c r="L37" s="102"/>
      <c r="M37" s="14" t="s">
        <v>2002</v>
      </c>
      <c r="N37" s="126">
        <f t="shared" si="2"/>
        <v>480</v>
      </c>
      <c r="O37" s="89">
        <v>3105</v>
      </c>
      <c r="P37" s="156">
        <f t="shared" si="3"/>
        <v>1490400</v>
      </c>
      <c r="Q37" s="89">
        <v>2</v>
      </c>
      <c r="S37" s="91">
        <f t="shared" ref="S37:S39" si="21">O37</f>
        <v>3105</v>
      </c>
      <c r="T37" s="91">
        <f t="shared" ref="T37:T39" si="22">P37</f>
        <v>1490400</v>
      </c>
      <c r="U37" s="92"/>
      <c r="V37" s="92"/>
      <c r="W37" s="92"/>
      <c r="X37" s="92"/>
      <c r="Y37" s="93"/>
      <c r="Z37" s="94"/>
      <c r="AA37" s="94"/>
    </row>
    <row r="38" spans="1:27" ht="30" customHeight="1" x14ac:dyDescent="0.25">
      <c r="A38" s="89">
        <v>10</v>
      </c>
      <c r="B38" s="14" t="s">
        <v>2003</v>
      </c>
      <c r="C38" s="20" t="s">
        <v>1</v>
      </c>
      <c r="D38" s="98">
        <v>2.4436005471111111</v>
      </c>
      <c r="E38" s="424"/>
      <c r="F38" s="102">
        <v>0.33333333333333331</v>
      </c>
      <c r="G38" s="156">
        <v>7</v>
      </c>
      <c r="H38" s="102">
        <v>0.66666666666666663</v>
      </c>
      <c r="I38" s="156">
        <f t="shared" si="1"/>
        <v>7</v>
      </c>
      <c r="J38" s="102"/>
      <c r="K38" s="172" t="s">
        <v>1872</v>
      </c>
      <c r="L38" s="102"/>
      <c r="M38" s="14" t="s">
        <v>2003</v>
      </c>
      <c r="N38" s="126">
        <f t="shared" si="2"/>
        <v>480</v>
      </c>
      <c r="O38" s="89">
        <v>4381</v>
      </c>
      <c r="P38" s="156">
        <f t="shared" si="3"/>
        <v>2102880</v>
      </c>
      <c r="Q38" s="89">
        <v>2</v>
      </c>
      <c r="S38" s="91">
        <f t="shared" si="21"/>
        <v>4381</v>
      </c>
      <c r="T38" s="91">
        <f t="shared" si="22"/>
        <v>2102880</v>
      </c>
      <c r="U38" s="92"/>
      <c r="V38" s="92"/>
      <c r="W38" s="92"/>
      <c r="X38" s="92"/>
      <c r="Y38" s="93"/>
      <c r="Z38" s="94"/>
      <c r="AA38" s="94"/>
    </row>
    <row r="39" spans="1:27" ht="30" customHeight="1" x14ac:dyDescent="0.25">
      <c r="A39" s="89">
        <v>11</v>
      </c>
      <c r="B39" s="14" t="s">
        <v>2004</v>
      </c>
      <c r="C39" s="20" t="s">
        <v>2005</v>
      </c>
      <c r="D39" s="98">
        <v>4.9491938225925933</v>
      </c>
      <c r="E39" s="424"/>
      <c r="F39" s="102">
        <v>0.3125</v>
      </c>
      <c r="G39" s="156">
        <v>7</v>
      </c>
      <c r="H39" s="102">
        <v>0.66666666666666696</v>
      </c>
      <c r="I39" s="156">
        <f t="shared" si="1"/>
        <v>7</v>
      </c>
      <c r="J39" s="451"/>
      <c r="K39" s="172" t="s">
        <v>1872</v>
      </c>
      <c r="L39" s="453"/>
      <c r="M39" s="14" t="s">
        <v>2004</v>
      </c>
      <c r="N39" s="455">
        <f t="shared" si="2"/>
        <v>510</v>
      </c>
      <c r="O39" s="89">
        <v>2150</v>
      </c>
      <c r="P39" s="454">
        <f t="shared" si="3"/>
        <v>1096500</v>
      </c>
      <c r="Q39" s="89">
        <v>2</v>
      </c>
      <c r="S39" s="91">
        <f t="shared" si="21"/>
        <v>2150</v>
      </c>
      <c r="T39" s="91">
        <f t="shared" si="22"/>
        <v>1096500</v>
      </c>
      <c r="U39" s="92"/>
      <c r="V39" s="92"/>
      <c r="W39" s="92"/>
      <c r="X39" s="92"/>
      <c r="Y39" s="93"/>
      <c r="Z39" s="94"/>
      <c r="AA39" s="94"/>
    </row>
    <row r="40" spans="1:27" ht="30" customHeight="1" x14ac:dyDescent="0.25">
      <c r="A40" s="89">
        <v>12</v>
      </c>
      <c r="B40" s="14" t="s">
        <v>2006</v>
      </c>
      <c r="C40" s="20" t="s">
        <v>59</v>
      </c>
      <c r="D40" s="98">
        <v>1.0787984854074069</v>
      </c>
      <c r="E40" s="424"/>
      <c r="F40" s="102">
        <v>0.33333333333333331</v>
      </c>
      <c r="G40" s="156">
        <v>7</v>
      </c>
      <c r="H40" s="102">
        <v>0.66666666666666696</v>
      </c>
      <c r="I40" s="156">
        <f t="shared" si="1"/>
        <v>7</v>
      </c>
      <c r="J40" s="102"/>
      <c r="K40" s="172" t="s">
        <v>1872</v>
      </c>
      <c r="L40" s="102"/>
      <c r="M40" s="14" t="s">
        <v>2006</v>
      </c>
      <c r="N40" s="126">
        <f t="shared" si="2"/>
        <v>480</v>
      </c>
      <c r="O40" s="89">
        <v>1272</v>
      </c>
      <c r="P40" s="156">
        <f t="shared" si="3"/>
        <v>610560</v>
      </c>
      <c r="Q40" s="89">
        <v>2</v>
      </c>
      <c r="S40" s="91">
        <f>O40</f>
        <v>1272</v>
      </c>
      <c r="T40" s="91">
        <f>P40</f>
        <v>610560</v>
      </c>
      <c r="U40" s="92"/>
      <c r="V40" s="92"/>
      <c r="W40" s="92"/>
      <c r="X40" s="92"/>
      <c r="Y40" s="93"/>
      <c r="Z40" s="94"/>
      <c r="AA40" s="94"/>
    </row>
    <row r="41" spans="1:27" ht="30" customHeight="1" x14ac:dyDescent="0.25">
      <c r="A41" s="89">
        <v>13</v>
      </c>
      <c r="B41" s="14" t="s">
        <v>2007</v>
      </c>
      <c r="C41" s="20" t="s">
        <v>2147</v>
      </c>
      <c r="D41" s="98">
        <v>2.5383323490370366</v>
      </c>
      <c r="E41" s="424"/>
      <c r="F41" s="102">
        <v>0.33333333333333331</v>
      </c>
      <c r="G41" s="156">
        <v>7</v>
      </c>
      <c r="H41" s="102">
        <v>0.66666666666666696</v>
      </c>
      <c r="I41" s="156">
        <f t="shared" si="1"/>
        <v>7</v>
      </c>
      <c r="J41" s="102"/>
      <c r="K41" s="172" t="s">
        <v>1872</v>
      </c>
      <c r="L41" s="102"/>
      <c r="M41" s="14" t="s">
        <v>2007</v>
      </c>
      <c r="N41" s="126">
        <f t="shared" si="2"/>
        <v>480</v>
      </c>
      <c r="O41" s="89">
        <v>1576</v>
      </c>
      <c r="P41" s="156">
        <f t="shared" si="3"/>
        <v>756480</v>
      </c>
      <c r="Q41" s="89">
        <v>2</v>
      </c>
      <c r="S41" s="91">
        <f t="shared" ref="S41:S43" si="23">O41</f>
        <v>1576</v>
      </c>
      <c r="T41" s="91">
        <f t="shared" ref="T41:T43" si="24">P41</f>
        <v>756480</v>
      </c>
      <c r="U41" s="92"/>
      <c r="V41" s="92"/>
      <c r="W41" s="92"/>
      <c r="X41" s="92"/>
      <c r="Y41" s="93"/>
      <c r="Z41" s="94"/>
      <c r="AA41" s="94"/>
    </row>
    <row r="42" spans="1:27" ht="30" customHeight="1" x14ac:dyDescent="0.25">
      <c r="A42" s="89">
        <v>14</v>
      </c>
      <c r="B42" s="14" t="s">
        <v>2008</v>
      </c>
      <c r="C42" s="20" t="s">
        <v>168</v>
      </c>
      <c r="D42" s="98">
        <v>9.64481631251852</v>
      </c>
      <c r="E42" s="424"/>
      <c r="F42" s="102">
        <v>0.3125</v>
      </c>
      <c r="G42" s="156">
        <v>7</v>
      </c>
      <c r="H42" s="102">
        <v>0.66666666666666696</v>
      </c>
      <c r="I42" s="156">
        <f t="shared" si="1"/>
        <v>7</v>
      </c>
      <c r="J42" s="102"/>
      <c r="K42" s="172" t="s">
        <v>1872</v>
      </c>
      <c r="L42" s="102"/>
      <c r="M42" s="14" t="s">
        <v>2008</v>
      </c>
      <c r="N42" s="126">
        <f t="shared" si="2"/>
        <v>510</v>
      </c>
      <c r="O42" s="89">
        <f>13453+4272</f>
        <v>17725</v>
      </c>
      <c r="P42" s="156">
        <f t="shared" si="3"/>
        <v>9039750</v>
      </c>
      <c r="Q42" s="89">
        <v>2</v>
      </c>
      <c r="S42" s="91">
        <f t="shared" si="23"/>
        <v>17725</v>
      </c>
      <c r="T42" s="91">
        <f t="shared" si="24"/>
        <v>9039750</v>
      </c>
      <c r="U42" s="92"/>
      <c r="V42" s="92"/>
      <c r="W42" s="92"/>
      <c r="X42" s="92"/>
      <c r="Y42" s="93"/>
      <c r="Z42" s="94"/>
      <c r="AA42" s="94"/>
    </row>
    <row r="43" spans="1:27" ht="30" customHeight="1" x14ac:dyDescent="0.25">
      <c r="A43" s="89">
        <v>15</v>
      </c>
      <c r="B43" s="14" t="s">
        <v>2009</v>
      </c>
      <c r="C43" s="20" t="s">
        <v>2010</v>
      </c>
      <c r="D43" s="98">
        <v>2.291458749185185</v>
      </c>
      <c r="E43" s="424"/>
      <c r="F43" s="102">
        <v>0.33333333333333331</v>
      </c>
      <c r="G43" s="156">
        <v>7</v>
      </c>
      <c r="H43" s="102">
        <v>0.66666666666666696</v>
      </c>
      <c r="I43" s="156">
        <f t="shared" si="1"/>
        <v>7</v>
      </c>
      <c r="J43" s="451"/>
      <c r="K43" s="172" t="s">
        <v>1872</v>
      </c>
      <c r="L43" s="453"/>
      <c r="M43" s="14" t="s">
        <v>2009</v>
      </c>
      <c r="N43" s="455">
        <f t="shared" si="2"/>
        <v>480</v>
      </c>
      <c r="O43" s="193">
        <f>260+2765</f>
        <v>3025</v>
      </c>
      <c r="P43" s="454">
        <f t="shared" si="3"/>
        <v>1452000</v>
      </c>
      <c r="Q43" s="89">
        <v>2</v>
      </c>
      <c r="S43" s="91">
        <f t="shared" si="23"/>
        <v>3025</v>
      </c>
      <c r="T43" s="91">
        <f t="shared" si="24"/>
        <v>1452000</v>
      </c>
      <c r="U43" s="92"/>
      <c r="V43" s="92"/>
      <c r="W43" s="92"/>
      <c r="X43" s="92"/>
      <c r="Y43" s="93"/>
      <c r="Z43" s="94"/>
      <c r="AA43" s="94"/>
    </row>
    <row r="44" spans="1:27" ht="30" customHeight="1" x14ac:dyDescent="0.25">
      <c r="A44" s="89">
        <v>16</v>
      </c>
      <c r="B44" s="14" t="s">
        <v>2011</v>
      </c>
      <c r="C44" s="20" t="s">
        <v>1</v>
      </c>
      <c r="D44" s="98">
        <v>2.540541755407407</v>
      </c>
      <c r="E44" s="424"/>
      <c r="F44" s="102">
        <v>0.33333333333333331</v>
      </c>
      <c r="G44" s="156">
        <v>7</v>
      </c>
      <c r="H44" s="102">
        <v>0.66666666666666696</v>
      </c>
      <c r="I44" s="156">
        <f t="shared" si="1"/>
        <v>7</v>
      </c>
      <c r="J44" s="102"/>
      <c r="K44" s="172" t="s">
        <v>1872</v>
      </c>
      <c r="L44" s="102"/>
      <c r="M44" s="14" t="s">
        <v>2011</v>
      </c>
      <c r="N44" s="126">
        <f t="shared" si="2"/>
        <v>480</v>
      </c>
      <c r="O44" s="89">
        <v>4020</v>
      </c>
      <c r="P44" s="156">
        <f t="shared" si="3"/>
        <v>1929600</v>
      </c>
      <c r="Q44" s="89">
        <v>2</v>
      </c>
      <c r="S44" s="91">
        <f>O44</f>
        <v>4020</v>
      </c>
      <c r="T44" s="91">
        <f>P44</f>
        <v>1929600</v>
      </c>
      <c r="U44" s="92"/>
      <c r="V44" s="92"/>
      <c r="W44" s="92"/>
      <c r="X44" s="92"/>
      <c r="Y44" s="93"/>
      <c r="Z44" s="94"/>
      <c r="AA44" s="94"/>
    </row>
    <row r="45" spans="1:27" ht="30" customHeight="1" x14ac:dyDescent="0.25">
      <c r="A45" s="89">
        <v>17</v>
      </c>
      <c r="B45" s="14" t="s">
        <v>2012</v>
      </c>
      <c r="C45" s="20" t="s">
        <v>1</v>
      </c>
      <c r="D45" s="98">
        <v>3.6716578032592597</v>
      </c>
      <c r="E45" s="424"/>
      <c r="F45" s="102">
        <v>0.3125</v>
      </c>
      <c r="G45" s="156">
        <v>7</v>
      </c>
      <c r="H45" s="102">
        <v>0.66666666666666696</v>
      </c>
      <c r="I45" s="156">
        <f t="shared" si="1"/>
        <v>7</v>
      </c>
      <c r="J45" s="102"/>
      <c r="K45" s="172" t="s">
        <v>1872</v>
      </c>
      <c r="L45" s="102"/>
      <c r="M45" s="14" t="s">
        <v>2012</v>
      </c>
      <c r="N45" s="126">
        <f t="shared" si="2"/>
        <v>510</v>
      </c>
      <c r="O45" s="89">
        <v>2797</v>
      </c>
      <c r="P45" s="156">
        <f t="shared" si="3"/>
        <v>1426470</v>
      </c>
      <c r="Q45" s="89">
        <v>2</v>
      </c>
      <c r="S45" s="91">
        <f t="shared" ref="S45:S47" si="25">O45</f>
        <v>2797</v>
      </c>
      <c r="T45" s="91">
        <f t="shared" ref="T45:T47" si="26">P45</f>
        <v>1426470</v>
      </c>
      <c r="U45" s="92"/>
      <c r="V45" s="92"/>
      <c r="W45" s="92"/>
      <c r="X45" s="92"/>
      <c r="Y45" s="93"/>
      <c r="Z45" s="94"/>
      <c r="AA45" s="94"/>
    </row>
    <row r="46" spans="1:27" ht="30" customHeight="1" x14ac:dyDescent="0.25">
      <c r="A46" s="89">
        <v>18</v>
      </c>
      <c r="B46" s="14" t="s">
        <v>2013</v>
      </c>
      <c r="C46" s="20" t="s">
        <v>2024</v>
      </c>
      <c r="D46" s="98">
        <v>4.5409030508148156</v>
      </c>
      <c r="E46" s="424"/>
      <c r="F46" s="102">
        <v>0.33333333333333331</v>
      </c>
      <c r="G46" s="156">
        <v>7</v>
      </c>
      <c r="H46" s="102">
        <v>0.66666666666666696</v>
      </c>
      <c r="I46" s="156">
        <f t="shared" si="1"/>
        <v>7</v>
      </c>
      <c r="J46" s="102"/>
      <c r="K46" s="172" t="s">
        <v>1872</v>
      </c>
      <c r="L46" s="102"/>
      <c r="M46" s="14" t="s">
        <v>2013</v>
      </c>
      <c r="N46" s="126">
        <f t="shared" si="2"/>
        <v>480</v>
      </c>
      <c r="O46" s="89">
        <f>1955+5798</f>
        <v>7753</v>
      </c>
      <c r="P46" s="156">
        <f t="shared" si="3"/>
        <v>3721440</v>
      </c>
      <c r="Q46" s="89">
        <v>2</v>
      </c>
      <c r="S46" s="91">
        <f t="shared" si="25"/>
        <v>7753</v>
      </c>
      <c r="T46" s="91">
        <f t="shared" si="26"/>
        <v>3721440</v>
      </c>
      <c r="U46" s="92"/>
      <c r="V46" s="92"/>
      <c r="W46" s="92"/>
      <c r="X46" s="92"/>
      <c r="Y46" s="93"/>
      <c r="Z46" s="94"/>
      <c r="AA46" s="94"/>
    </row>
    <row r="47" spans="1:27" ht="30" customHeight="1" x14ac:dyDescent="0.25">
      <c r="A47" s="89">
        <v>19</v>
      </c>
      <c r="B47" s="14" t="s">
        <v>2014</v>
      </c>
      <c r="C47" s="20" t="s">
        <v>64</v>
      </c>
      <c r="D47" s="98">
        <v>8.9241961831851846</v>
      </c>
      <c r="E47" s="424"/>
      <c r="F47" s="102">
        <v>0.3125</v>
      </c>
      <c r="G47" s="156">
        <v>7</v>
      </c>
      <c r="H47" s="102">
        <v>0.66666666666666696</v>
      </c>
      <c r="I47" s="156">
        <f t="shared" si="1"/>
        <v>7</v>
      </c>
      <c r="J47" s="451"/>
      <c r="K47" s="172" t="s">
        <v>1872</v>
      </c>
      <c r="L47" s="453"/>
      <c r="M47" s="14" t="s">
        <v>2014</v>
      </c>
      <c r="N47" s="455">
        <f t="shared" si="2"/>
        <v>510</v>
      </c>
      <c r="O47" s="193">
        <v>3481</v>
      </c>
      <c r="P47" s="454">
        <f t="shared" si="3"/>
        <v>1775310</v>
      </c>
      <c r="Q47" s="89">
        <v>2</v>
      </c>
      <c r="S47" s="91">
        <f t="shared" si="25"/>
        <v>3481</v>
      </c>
      <c r="T47" s="91">
        <f t="shared" si="26"/>
        <v>1775310</v>
      </c>
      <c r="U47" s="92"/>
      <c r="V47" s="92"/>
      <c r="W47" s="92"/>
      <c r="X47" s="92"/>
      <c r="Y47" s="93"/>
      <c r="Z47" s="94"/>
      <c r="AA47" s="94"/>
    </row>
    <row r="48" spans="1:27" ht="30" customHeight="1" x14ac:dyDescent="0.25">
      <c r="A48" s="89">
        <v>20</v>
      </c>
      <c r="B48" s="14" t="s">
        <v>2015</v>
      </c>
      <c r="C48" s="20" t="s">
        <v>2025</v>
      </c>
      <c r="D48" s="98">
        <v>9.3239579827111108</v>
      </c>
      <c r="E48" s="424"/>
      <c r="F48" s="102">
        <v>0.33333333333333331</v>
      </c>
      <c r="G48" s="156">
        <v>7</v>
      </c>
      <c r="H48" s="102">
        <v>0.66666666666666696</v>
      </c>
      <c r="I48" s="156">
        <f t="shared" si="1"/>
        <v>7</v>
      </c>
      <c r="J48" s="102"/>
      <c r="K48" s="172" t="s">
        <v>1872</v>
      </c>
      <c r="L48" s="102"/>
      <c r="M48" s="14" t="s">
        <v>2015</v>
      </c>
      <c r="N48" s="126">
        <f t="shared" si="2"/>
        <v>480</v>
      </c>
      <c r="O48" s="89">
        <v>10483</v>
      </c>
      <c r="P48" s="156">
        <f t="shared" si="3"/>
        <v>5031840</v>
      </c>
      <c r="Q48" s="89">
        <v>2</v>
      </c>
      <c r="S48" s="91">
        <f>O48</f>
        <v>10483</v>
      </c>
      <c r="T48" s="91">
        <f>P48</f>
        <v>5031840</v>
      </c>
      <c r="U48" s="92"/>
      <c r="V48" s="92"/>
      <c r="W48" s="92"/>
      <c r="X48" s="92"/>
      <c r="Y48" s="93"/>
      <c r="Z48" s="94"/>
      <c r="AA48" s="94"/>
    </row>
    <row r="49" spans="1:27" ht="30" customHeight="1" x14ac:dyDescent="0.25">
      <c r="A49" s="89">
        <v>21</v>
      </c>
      <c r="B49" s="14" t="s">
        <v>2016</v>
      </c>
      <c r="C49" s="20" t="s">
        <v>61</v>
      </c>
      <c r="D49" s="98">
        <v>1.8946799841481479</v>
      </c>
      <c r="E49" s="424"/>
      <c r="F49" s="102">
        <v>0.33333333333333331</v>
      </c>
      <c r="G49" s="156">
        <v>7</v>
      </c>
      <c r="H49" s="102">
        <v>0.66666666666666696</v>
      </c>
      <c r="I49" s="156">
        <f t="shared" si="1"/>
        <v>7</v>
      </c>
      <c r="J49" s="102"/>
      <c r="K49" s="172" t="s">
        <v>1872</v>
      </c>
      <c r="L49" s="102"/>
      <c r="M49" s="14" t="s">
        <v>2016</v>
      </c>
      <c r="N49" s="126">
        <f t="shared" si="2"/>
        <v>480</v>
      </c>
      <c r="O49" s="89">
        <v>1214</v>
      </c>
      <c r="P49" s="156">
        <f t="shared" si="3"/>
        <v>582720</v>
      </c>
      <c r="Q49" s="89">
        <v>2</v>
      </c>
      <c r="S49" s="91">
        <f t="shared" ref="S49:S51" si="27">O49</f>
        <v>1214</v>
      </c>
      <c r="T49" s="91">
        <f t="shared" ref="T49:T51" si="28">P49</f>
        <v>582720</v>
      </c>
      <c r="U49" s="92"/>
      <c r="V49" s="92"/>
      <c r="W49" s="92"/>
      <c r="X49" s="92"/>
      <c r="Y49" s="93"/>
      <c r="Z49" s="94"/>
      <c r="AA49" s="94"/>
    </row>
    <row r="50" spans="1:27" ht="30" customHeight="1" x14ac:dyDescent="0.25">
      <c r="A50" s="89">
        <v>22</v>
      </c>
      <c r="B50" s="14" t="s">
        <v>2017</v>
      </c>
      <c r="C50" s="20" t="s">
        <v>1895</v>
      </c>
      <c r="D50" s="98">
        <v>5.3412607268888888</v>
      </c>
      <c r="E50" s="424"/>
      <c r="F50" s="102">
        <v>0.3125</v>
      </c>
      <c r="G50" s="156">
        <v>7</v>
      </c>
      <c r="H50" s="102">
        <v>0.66666666666666696</v>
      </c>
      <c r="I50" s="156">
        <f t="shared" si="1"/>
        <v>7</v>
      </c>
      <c r="J50" s="102"/>
      <c r="K50" s="172" t="s">
        <v>1872</v>
      </c>
      <c r="L50" s="102"/>
      <c r="M50" s="14" t="s">
        <v>2017</v>
      </c>
      <c r="N50" s="126">
        <f t="shared" si="2"/>
        <v>510</v>
      </c>
      <c r="O50" s="89">
        <f>4906+1693</f>
        <v>6599</v>
      </c>
      <c r="P50" s="156">
        <f t="shared" si="3"/>
        <v>3365490</v>
      </c>
      <c r="Q50" s="89">
        <v>2</v>
      </c>
      <c r="S50" s="91">
        <f t="shared" si="27"/>
        <v>6599</v>
      </c>
      <c r="T50" s="91">
        <f t="shared" si="28"/>
        <v>3365490</v>
      </c>
      <c r="U50" s="92"/>
      <c r="V50" s="92"/>
      <c r="W50" s="92"/>
      <c r="X50" s="92"/>
      <c r="Y50" s="93"/>
      <c r="Z50" s="94"/>
      <c r="AA50" s="94"/>
    </row>
    <row r="51" spans="1:27" ht="30" customHeight="1" x14ac:dyDescent="0.25">
      <c r="A51" s="89">
        <v>23</v>
      </c>
      <c r="B51" s="14" t="s">
        <v>2018</v>
      </c>
      <c r="C51" s="20" t="s">
        <v>63</v>
      </c>
      <c r="D51" s="98">
        <v>4.0309685617777786</v>
      </c>
      <c r="E51" s="424"/>
      <c r="F51" s="102">
        <v>0.33333333333333331</v>
      </c>
      <c r="G51" s="156">
        <v>7</v>
      </c>
      <c r="H51" s="102">
        <v>0.66666666666666696</v>
      </c>
      <c r="I51" s="156">
        <f t="shared" si="1"/>
        <v>7</v>
      </c>
      <c r="J51" s="451"/>
      <c r="K51" s="172" t="s">
        <v>1872</v>
      </c>
      <c r="L51" s="453"/>
      <c r="M51" s="14" t="s">
        <v>2018</v>
      </c>
      <c r="N51" s="455">
        <f t="shared" si="2"/>
        <v>480</v>
      </c>
      <c r="O51" s="193">
        <v>7193</v>
      </c>
      <c r="P51" s="454">
        <f t="shared" si="3"/>
        <v>3452640</v>
      </c>
      <c r="Q51" s="89">
        <v>2</v>
      </c>
      <c r="S51" s="91">
        <f t="shared" si="27"/>
        <v>7193</v>
      </c>
      <c r="T51" s="91">
        <f t="shared" si="28"/>
        <v>3452640</v>
      </c>
      <c r="U51" s="92"/>
      <c r="V51" s="92"/>
      <c r="W51" s="92"/>
      <c r="X51" s="92"/>
      <c r="Y51" s="93"/>
      <c r="Z51" s="94"/>
      <c r="AA51" s="94"/>
    </row>
    <row r="52" spans="1:27" ht="30" customHeight="1" x14ac:dyDescent="0.25">
      <c r="A52" s="89">
        <v>24</v>
      </c>
      <c r="B52" s="14" t="s">
        <v>2019</v>
      </c>
      <c r="C52" s="20" t="s">
        <v>63</v>
      </c>
      <c r="D52" s="98">
        <v>5.4764140169629627</v>
      </c>
      <c r="E52" s="424"/>
      <c r="F52" s="102">
        <v>0.3125</v>
      </c>
      <c r="G52" s="156">
        <v>7</v>
      </c>
      <c r="H52" s="102">
        <v>0.66666666666666696</v>
      </c>
      <c r="I52" s="156">
        <f t="shared" si="1"/>
        <v>7</v>
      </c>
      <c r="J52" s="102"/>
      <c r="K52" s="172" t="s">
        <v>1872</v>
      </c>
      <c r="L52" s="102"/>
      <c r="M52" s="14" t="s">
        <v>2019</v>
      </c>
      <c r="N52" s="126">
        <f t="shared" si="2"/>
        <v>510</v>
      </c>
      <c r="O52" s="89">
        <v>11992</v>
      </c>
      <c r="P52" s="156">
        <f t="shared" si="3"/>
        <v>6115920</v>
      </c>
      <c r="Q52" s="89">
        <v>2</v>
      </c>
      <c r="S52" s="91">
        <f>O52</f>
        <v>11992</v>
      </c>
      <c r="T52" s="91">
        <f>P52</f>
        <v>6115920</v>
      </c>
      <c r="U52" s="92"/>
      <c r="V52" s="92"/>
      <c r="W52" s="92"/>
      <c r="X52" s="92"/>
      <c r="Y52" s="93"/>
      <c r="Z52" s="94"/>
      <c r="AA52" s="94"/>
    </row>
    <row r="53" spans="1:27" ht="30" customHeight="1" x14ac:dyDescent="0.25">
      <c r="A53" s="89">
        <v>25</v>
      </c>
      <c r="B53" s="14" t="s">
        <v>2020</v>
      </c>
      <c r="C53" s="20" t="s">
        <v>63</v>
      </c>
      <c r="D53" s="98">
        <v>5.399065466622222</v>
      </c>
      <c r="E53" s="424"/>
      <c r="F53" s="102">
        <v>0.3125</v>
      </c>
      <c r="G53" s="156">
        <v>7</v>
      </c>
      <c r="H53" s="102">
        <v>0.66666666666666696</v>
      </c>
      <c r="I53" s="156">
        <f t="shared" si="1"/>
        <v>7</v>
      </c>
      <c r="J53" s="102"/>
      <c r="K53" s="172" t="s">
        <v>1872</v>
      </c>
      <c r="L53" s="102"/>
      <c r="M53" s="14" t="s">
        <v>2020</v>
      </c>
      <c r="N53" s="126">
        <f t="shared" si="2"/>
        <v>510</v>
      </c>
      <c r="O53" s="89">
        <v>6868</v>
      </c>
      <c r="P53" s="156">
        <f t="shared" si="3"/>
        <v>3502680</v>
      </c>
      <c r="Q53" s="89">
        <v>2</v>
      </c>
      <c r="S53" s="91">
        <f t="shared" ref="S53:S54" si="29">O53</f>
        <v>6868</v>
      </c>
      <c r="T53" s="91">
        <f t="shared" ref="T53:T54" si="30">P53</f>
        <v>3502680</v>
      </c>
      <c r="U53" s="92"/>
      <c r="V53" s="92"/>
      <c r="W53" s="92"/>
      <c r="X53" s="92"/>
      <c r="Y53" s="93"/>
      <c r="Z53" s="94"/>
      <c r="AA53" s="94"/>
    </row>
    <row r="54" spans="1:27" ht="30" customHeight="1" x14ac:dyDescent="0.25">
      <c r="A54" s="89">
        <v>26</v>
      </c>
      <c r="B54" s="14" t="s">
        <v>2021</v>
      </c>
      <c r="C54" s="20" t="s">
        <v>57</v>
      </c>
      <c r="D54" s="98">
        <v>5.6038503434814819</v>
      </c>
      <c r="E54" s="424"/>
      <c r="F54" s="102">
        <v>0.3125</v>
      </c>
      <c r="G54" s="156">
        <v>7</v>
      </c>
      <c r="H54" s="102">
        <v>0.66666666666666696</v>
      </c>
      <c r="I54" s="156">
        <f t="shared" si="1"/>
        <v>7</v>
      </c>
      <c r="J54" s="102"/>
      <c r="K54" s="172" t="s">
        <v>1872</v>
      </c>
      <c r="L54" s="102"/>
      <c r="M54" s="14" t="s">
        <v>2021</v>
      </c>
      <c r="N54" s="126">
        <f t="shared" si="2"/>
        <v>510</v>
      </c>
      <c r="O54" s="89">
        <v>8080</v>
      </c>
      <c r="P54" s="156">
        <f t="shared" si="3"/>
        <v>4120800</v>
      </c>
      <c r="Q54" s="89">
        <v>2</v>
      </c>
      <c r="S54" s="91">
        <f t="shared" si="29"/>
        <v>8080</v>
      </c>
      <c r="T54" s="91">
        <f t="shared" si="30"/>
        <v>4120800</v>
      </c>
      <c r="U54" s="92"/>
      <c r="V54" s="92"/>
      <c r="W54" s="92"/>
      <c r="X54" s="92"/>
      <c r="Y54" s="93"/>
      <c r="Z54" s="94"/>
      <c r="AA54" s="94"/>
    </row>
    <row r="55" spans="1:27" ht="31.5" customHeight="1" x14ac:dyDescent="0.25">
      <c r="A55" s="89">
        <v>27</v>
      </c>
      <c r="B55" s="14" t="s">
        <v>1981</v>
      </c>
      <c r="C55" s="20"/>
      <c r="D55" s="98">
        <f>D90</f>
        <v>76.882593657568634</v>
      </c>
      <c r="E55" s="424"/>
      <c r="F55" s="102"/>
      <c r="G55" s="156"/>
      <c r="H55" s="102"/>
      <c r="I55" s="156"/>
      <c r="J55" s="102"/>
      <c r="K55" s="172"/>
      <c r="L55" s="102"/>
      <c r="M55" s="14"/>
      <c r="N55" s="126"/>
      <c r="O55" s="89"/>
      <c r="P55" s="156"/>
      <c r="Q55" s="89"/>
      <c r="S55" s="91">
        <f t="shared" ref="S55:S98" si="31">O55</f>
        <v>0</v>
      </c>
      <c r="T55" s="91">
        <f t="shared" ref="T55:T98" si="32">P55</f>
        <v>0</v>
      </c>
      <c r="U55" s="92"/>
      <c r="V55" s="92"/>
      <c r="W55" s="92"/>
      <c r="X55" s="92"/>
      <c r="Y55" s="93"/>
      <c r="Z55" s="94"/>
      <c r="AA55" s="94"/>
    </row>
    <row r="56" spans="1:27" s="94" customFormat="1" ht="30.75" customHeight="1" x14ac:dyDescent="0.2">
      <c r="A56" s="255"/>
      <c r="B56" s="25" t="s">
        <v>1865</v>
      </c>
      <c r="C56" s="446"/>
      <c r="D56" s="447">
        <f>SUM(D29:D54)</f>
        <v>118.11721129696296</v>
      </c>
      <c r="E56" s="448"/>
      <c r="F56" s="169"/>
      <c r="G56" s="258"/>
      <c r="H56" s="169"/>
      <c r="I56" s="258"/>
      <c r="J56" s="169"/>
      <c r="K56" s="449"/>
      <c r="L56" s="169"/>
      <c r="M56" s="449"/>
      <c r="N56" s="450"/>
      <c r="O56" s="255"/>
      <c r="P56" s="258"/>
      <c r="Q56" s="255"/>
      <c r="R56" s="90"/>
      <c r="S56" s="91">
        <f t="shared" si="31"/>
        <v>0</v>
      </c>
      <c r="T56" s="91">
        <f t="shared" si="32"/>
        <v>0</v>
      </c>
      <c r="U56" s="91"/>
      <c r="V56" s="91"/>
      <c r="W56" s="91"/>
      <c r="X56" s="91"/>
      <c r="Y56" s="263"/>
    </row>
    <row r="57" spans="1:27" s="94" customFormat="1" ht="31.5" customHeight="1" x14ac:dyDescent="0.2">
      <c r="A57" s="255"/>
      <c r="B57" s="25" t="s">
        <v>1896</v>
      </c>
      <c r="C57" s="446"/>
      <c r="D57" s="447">
        <f>+D55+D56</f>
        <v>194.99980495453161</v>
      </c>
      <c r="E57" s="448"/>
      <c r="F57" s="169"/>
      <c r="G57" s="258"/>
      <c r="H57" s="169"/>
      <c r="I57" s="258"/>
      <c r="J57" s="169"/>
      <c r="K57" s="449"/>
      <c r="L57" s="169"/>
      <c r="M57" s="449"/>
      <c r="N57" s="450"/>
      <c r="O57" s="255"/>
      <c r="P57" s="258"/>
      <c r="Q57" s="255"/>
      <c r="R57" s="90"/>
      <c r="S57" s="91">
        <f t="shared" si="31"/>
        <v>0</v>
      </c>
      <c r="T57" s="91">
        <f t="shared" si="32"/>
        <v>0</v>
      </c>
      <c r="U57" s="91"/>
      <c r="V57" s="91"/>
      <c r="W57" s="91"/>
      <c r="X57" s="91"/>
      <c r="Y57" s="263"/>
    </row>
    <row r="58" spans="1:27" ht="27.75" customHeight="1" x14ac:dyDescent="0.25">
      <c r="A58" s="701" t="s">
        <v>2026</v>
      </c>
      <c r="B58" s="702"/>
      <c r="C58" s="702"/>
      <c r="D58" s="702"/>
      <c r="E58" s="702"/>
      <c r="F58" s="702"/>
      <c r="G58" s="702"/>
      <c r="H58" s="702"/>
      <c r="I58" s="702"/>
      <c r="J58" s="702"/>
      <c r="K58" s="702"/>
      <c r="L58" s="702"/>
      <c r="M58" s="702"/>
      <c r="N58" s="702"/>
      <c r="O58" s="702"/>
      <c r="P58" s="702"/>
      <c r="Q58" s="703"/>
      <c r="S58" s="91">
        <f t="shared" si="31"/>
        <v>0</v>
      </c>
      <c r="T58" s="91">
        <f t="shared" si="32"/>
        <v>0</v>
      </c>
      <c r="U58" s="91"/>
      <c r="V58" s="92"/>
      <c r="W58" s="92"/>
      <c r="X58" s="92"/>
      <c r="Y58" s="93"/>
      <c r="Z58" s="94"/>
      <c r="AA58" s="94"/>
    </row>
    <row r="59" spans="1:27" s="469" customFormat="1" ht="33" customHeight="1" x14ac:dyDescent="0.25">
      <c r="A59" s="89">
        <v>1</v>
      </c>
      <c r="B59" s="14" t="s">
        <v>1993</v>
      </c>
      <c r="C59" s="20" t="s">
        <v>1</v>
      </c>
      <c r="D59" s="98">
        <v>1.1076077060833334</v>
      </c>
      <c r="E59" s="424"/>
      <c r="F59" s="102">
        <v>0.66666666666666663</v>
      </c>
      <c r="G59" s="156">
        <v>7</v>
      </c>
      <c r="H59" s="102">
        <v>0.99930555555555556</v>
      </c>
      <c r="I59" s="156">
        <f t="shared" ref="I59" si="33">+G59</f>
        <v>7</v>
      </c>
      <c r="J59" s="102"/>
      <c r="K59" s="172" t="s">
        <v>1872</v>
      </c>
      <c r="L59" s="102"/>
      <c r="M59" s="14" t="s">
        <v>1993</v>
      </c>
      <c r="N59" s="126">
        <f t="shared" ref="N59" si="34">VALUE(DAY(I59)*24*60+VALUE(HOUR(H59)*60+MINUTE(H59)))-SUM(VALUE(DAY(G59)*24*60+VALUE(HOUR(F59)*60+MINUTE(F59))))</f>
        <v>479</v>
      </c>
      <c r="O59" s="89">
        <v>1289</v>
      </c>
      <c r="P59" s="156">
        <f t="shared" ref="P59" si="35">O59*N59</f>
        <v>617431</v>
      </c>
      <c r="Q59" s="89">
        <v>2</v>
      </c>
      <c r="R59" s="265"/>
      <c r="S59" s="91">
        <f t="shared" si="31"/>
        <v>1289</v>
      </c>
      <c r="T59" s="91">
        <f t="shared" si="32"/>
        <v>617431</v>
      </c>
      <c r="U59" s="466"/>
      <c r="V59" s="466"/>
      <c r="W59" s="466"/>
      <c r="X59" s="466"/>
      <c r="Y59" s="467"/>
      <c r="Z59" s="468"/>
      <c r="AA59" s="468"/>
    </row>
    <row r="60" spans="1:27" s="469" customFormat="1" ht="33" customHeight="1" x14ac:dyDescent="0.25">
      <c r="A60" s="89">
        <v>2</v>
      </c>
      <c r="B60" s="14" t="s">
        <v>2027</v>
      </c>
      <c r="C60" s="20" t="s">
        <v>2041</v>
      </c>
      <c r="D60" s="98">
        <v>9.8166715414999981</v>
      </c>
      <c r="E60" s="472"/>
      <c r="F60" s="102">
        <v>0.66666666666666663</v>
      </c>
      <c r="G60" s="156">
        <v>7</v>
      </c>
      <c r="H60" s="102">
        <v>0.99930555555555556</v>
      </c>
      <c r="I60" s="156">
        <f t="shared" ref="I60:I62" si="36">+G60</f>
        <v>7</v>
      </c>
      <c r="J60" s="429"/>
      <c r="K60" s="172" t="s">
        <v>1872</v>
      </c>
      <c r="L60" s="429"/>
      <c r="M60" s="14" t="s">
        <v>2027</v>
      </c>
      <c r="N60" s="126">
        <f t="shared" ref="N60:N73" si="37">VALUE(DAY(I60)*24*60+VALUE(HOUR(H60)*60+MINUTE(H60)))-SUM(VALUE(DAY(G60)*24*60+VALUE(HOUR(F60)*60+MINUTE(F60))))</f>
        <v>479</v>
      </c>
      <c r="O60" s="89">
        <f>2520+11733</f>
        <v>14253</v>
      </c>
      <c r="P60" s="156">
        <f t="shared" ref="P60:P73" si="38">O60*N60</f>
        <v>6827187</v>
      </c>
      <c r="Q60" s="89">
        <v>2</v>
      </c>
      <c r="R60" s="265"/>
      <c r="S60" s="91">
        <f t="shared" si="31"/>
        <v>14253</v>
      </c>
      <c r="T60" s="91">
        <f t="shared" si="32"/>
        <v>6827187</v>
      </c>
      <c r="U60" s="466"/>
      <c r="V60" s="466"/>
      <c r="W60" s="466"/>
      <c r="X60" s="466"/>
      <c r="Y60" s="467"/>
      <c r="Z60" s="468"/>
      <c r="AA60" s="468"/>
    </row>
    <row r="61" spans="1:27" s="469" customFormat="1" ht="42" customHeight="1" x14ac:dyDescent="0.25">
      <c r="A61" s="89">
        <v>3</v>
      </c>
      <c r="B61" s="14" t="s">
        <v>2028</v>
      </c>
      <c r="C61" s="20" t="s">
        <v>2042</v>
      </c>
      <c r="D61" s="98">
        <v>8.3561843853999989</v>
      </c>
      <c r="E61" s="472"/>
      <c r="F61" s="102">
        <v>0.66666666666666663</v>
      </c>
      <c r="G61" s="156">
        <v>7</v>
      </c>
      <c r="H61" s="102">
        <v>0.99930555555555556</v>
      </c>
      <c r="I61" s="156">
        <f t="shared" si="36"/>
        <v>7</v>
      </c>
      <c r="J61" s="429"/>
      <c r="K61" s="172" t="s">
        <v>1872</v>
      </c>
      <c r="L61" s="429"/>
      <c r="M61" s="14" t="s">
        <v>2028</v>
      </c>
      <c r="N61" s="126">
        <f t="shared" si="37"/>
        <v>479</v>
      </c>
      <c r="O61" s="89">
        <f>1233+1469+2516</f>
        <v>5218</v>
      </c>
      <c r="P61" s="156">
        <f t="shared" si="38"/>
        <v>2499422</v>
      </c>
      <c r="Q61" s="89">
        <v>2</v>
      </c>
      <c r="R61" s="265"/>
      <c r="S61" s="91">
        <f t="shared" si="31"/>
        <v>5218</v>
      </c>
      <c r="T61" s="91">
        <f t="shared" si="32"/>
        <v>2499422</v>
      </c>
      <c r="U61" s="466"/>
      <c r="V61" s="466"/>
      <c r="W61" s="466"/>
      <c r="X61" s="466"/>
      <c r="Y61" s="467"/>
      <c r="Z61" s="468"/>
      <c r="AA61" s="468"/>
    </row>
    <row r="62" spans="1:27" s="469" customFormat="1" ht="33" customHeight="1" x14ac:dyDescent="0.25">
      <c r="A62" s="89">
        <v>4</v>
      </c>
      <c r="B62" s="14" t="s">
        <v>2029</v>
      </c>
      <c r="C62" s="20" t="s">
        <v>59</v>
      </c>
      <c r="D62" s="98">
        <v>5.3568540752999994</v>
      </c>
      <c r="E62" s="472"/>
      <c r="F62" s="102">
        <v>0.66666666666666663</v>
      </c>
      <c r="G62" s="156">
        <v>7</v>
      </c>
      <c r="H62" s="102">
        <v>0.999305555555556</v>
      </c>
      <c r="I62" s="156">
        <f t="shared" si="36"/>
        <v>7</v>
      </c>
      <c r="J62" s="429"/>
      <c r="K62" s="172" t="s">
        <v>1872</v>
      </c>
      <c r="L62" s="429"/>
      <c r="M62" s="14" t="s">
        <v>2029</v>
      </c>
      <c r="N62" s="126">
        <f t="shared" si="37"/>
        <v>479</v>
      </c>
      <c r="O62" s="89">
        <v>7916</v>
      </c>
      <c r="P62" s="156">
        <f t="shared" si="38"/>
        <v>3791764</v>
      </c>
      <c r="Q62" s="89">
        <v>2</v>
      </c>
      <c r="R62" s="265"/>
      <c r="S62" s="91">
        <f t="shared" si="31"/>
        <v>7916</v>
      </c>
      <c r="T62" s="91">
        <f t="shared" si="32"/>
        <v>3791764</v>
      </c>
      <c r="U62" s="466"/>
      <c r="V62" s="466"/>
      <c r="W62" s="466"/>
      <c r="X62" s="466"/>
      <c r="Y62" s="467"/>
      <c r="Z62" s="468"/>
      <c r="AA62" s="468"/>
    </row>
    <row r="63" spans="1:27" s="469" customFormat="1" ht="33" customHeight="1" x14ac:dyDescent="0.25">
      <c r="A63" s="89">
        <v>5</v>
      </c>
      <c r="B63" s="14" t="s">
        <v>2030</v>
      </c>
      <c r="C63" s="20" t="s">
        <v>28</v>
      </c>
      <c r="D63" s="98">
        <v>7.6209935088333332</v>
      </c>
      <c r="E63" s="472"/>
      <c r="F63" s="102">
        <v>0.66666666666666663</v>
      </c>
      <c r="G63" s="156">
        <v>7</v>
      </c>
      <c r="H63" s="102">
        <v>0.999305555555556</v>
      </c>
      <c r="I63" s="156">
        <f t="shared" ref="I63:I73" si="39">+G63</f>
        <v>7</v>
      </c>
      <c r="J63" s="429"/>
      <c r="K63" s="172" t="s">
        <v>1872</v>
      </c>
      <c r="L63" s="429"/>
      <c r="M63" s="14" t="s">
        <v>2030</v>
      </c>
      <c r="N63" s="126">
        <f t="shared" si="37"/>
        <v>479</v>
      </c>
      <c r="O63" s="89">
        <v>13850</v>
      </c>
      <c r="P63" s="156">
        <f t="shared" si="38"/>
        <v>6634150</v>
      </c>
      <c r="Q63" s="89">
        <v>2</v>
      </c>
      <c r="R63" s="265"/>
      <c r="S63" s="91">
        <f t="shared" si="31"/>
        <v>13850</v>
      </c>
      <c r="T63" s="91">
        <f t="shared" si="32"/>
        <v>6634150</v>
      </c>
      <c r="U63" s="466"/>
      <c r="V63" s="466"/>
      <c r="W63" s="466"/>
      <c r="X63" s="466"/>
      <c r="Y63" s="467"/>
      <c r="Z63" s="468"/>
      <c r="AA63" s="468"/>
    </row>
    <row r="64" spans="1:27" s="469" customFormat="1" ht="33" customHeight="1" x14ac:dyDescent="0.25">
      <c r="A64" s="89">
        <v>6</v>
      </c>
      <c r="B64" s="14" t="s">
        <v>2031</v>
      </c>
      <c r="C64" s="20" t="s">
        <v>28</v>
      </c>
      <c r="D64" s="98">
        <v>0.81225082366666668</v>
      </c>
      <c r="E64" s="472"/>
      <c r="F64" s="102">
        <v>0.66666666666666663</v>
      </c>
      <c r="G64" s="156">
        <v>7</v>
      </c>
      <c r="H64" s="102">
        <v>0.999305555555556</v>
      </c>
      <c r="I64" s="156">
        <f t="shared" si="39"/>
        <v>7</v>
      </c>
      <c r="J64" s="429"/>
      <c r="K64" s="172" t="s">
        <v>1872</v>
      </c>
      <c r="L64" s="429"/>
      <c r="M64" s="14" t="s">
        <v>2031</v>
      </c>
      <c r="N64" s="126">
        <f t="shared" si="37"/>
        <v>479</v>
      </c>
      <c r="O64" s="89">
        <v>706</v>
      </c>
      <c r="P64" s="156">
        <f t="shared" si="38"/>
        <v>338174</v>
      </c>
      <c r="Q64" s="89">
        <v>2</v>
      </c>
      <c r="R64" s="265"/>
      <c r="S64" s="91">
        <f t="shared" si="31"/>
        <v>706</v>
      </c>
      <c r="T64" s="91">
        <f t="shared" si="32"/>
        <v>338174</v>
      </c>
      <c r="U64" s="466"/>
      <c r="V64" s="466"/>
      <c r="W64" s="466"/>
      <c r="X64" s="466"/>
      <c r="Y64" s="467"/>
      <c r="Z64" s="468"/>
      <c r="AA64" s="468"/>
    </row>
    <row r="65" spans="1:27" s="469" customFormat="1" ht="33" customHeight="1" x14ac:dyDescent="0.25">
      <c r="A65" s="89">
        <v>7</v>
      </c>
      <c r="B65" s="14" t="s">
        <v>2032</v>
      </c>
      <c r="C65" s="20" t="s">
        <v>28</v>
      </c>
      <c r="D65" s="98">
        <v>14.635829387333331</v>
      </c>
      <c r="E65" s="472"/>
      <c r="F65" s="102">
        <v>0.66666666666666663</v>
      </c>
      <c r="G65" s="156">
        <v>7</v>
      </c>
      <c r="H65" s="102">
        <v>0.999305555555556</v>
      </c>
      <c r="I65" s="156">
        <f t="shared" si="39"/>
        <v>7</v>
      </c>
      <c r="J65" s="429"/>
      <c r="K65" s="172" t="s">
        <v>1872</v>
      </c>
      <c r="L65" s="429"/>
      <c r="M65" s="14" t="s">
        <v>2032</v>
      </c>
      <c r="N65" s="126">
        <f t="shared" si="37"/>
        <v>479</v>
      </c>
      <c r="O65" s="89">
        <v>25962</v>
      </c>
      <c r="P65" s="156">
        <f t="shared" si="38"/>
        <v>12435798</v>
      </c>
      <c r="Q65" s="89">
        <v>2</v>
      </c>
      <c r="R65" s="265"/>
      <c r="S65" s="91">
        <f t="shared" si="31"/>
        <v>25962</v>
      </c>
      <c r="T65" s="91">
        <f t="shared" si="32"/>
        <v>12435798</v>
      </c>
      <c r="U65" s="466"/>
      <c r="V65" s="466"/>
      <c r="W65" s="466"/>
      <c r="X65" s="466"/>
      <c r="Y65" s="467"/>
      <c r="Z65" s="468"/>
      <c r="AA65" s="468"/>
    </row>
    <row r="66" spans="1:27" s="469" customFormat="1" ht="33" customHeight="1" x14ac:dyDescent="0.25">
      <c r="A66" s="89">
        <v>8</v>
      </c>
      <c r="B66" s="14" t="s">
        <v>2033</v>
      </c>
      <c r="C66" s="20" t="s">
        <v>28</v>
      </c>
      <c r="D66" s="98">
        <v>2.8826969415499999</v>
      </c>
      <c r="E66" s="472"/>
      <c r="F66" s="102">
        <v>0.66666666666666663</v>
      </c>
      <c r="G66" s="156">
        <v>7</v>
      </c>
      <c r="H66" s="102">
        <v>0.999305555555556</v>
      </c>
      <c r="I66" s="156">
        <f t="shared" si="39"/>
        <v>7</v>
      </c>
      <c r="J66" s="429"/>
      <c r="K66" s="172" t="s">
        <v>1872</v>
      </c>
      <c r="L66" s="429"/>
      <c r="M66" s="14" t="s">
        <v>2033</v>
      </c>
      <c r="N66" s="126">
        <f t="shared" si="37"/>
        <v>479</v>
      </c>
      <c r="O66" s="89">
        <v>2642</v>
      </c>
      <c r="P66" s="156">
        <f t="shared" si="38"/>
        <v>1265518</v>
      </c>
      <c r="Q66" s="89">
        <v>2</v>
      </c>
      <c r="R66" s="265"/>
      <c r="S66" s="91">
        <f t="shared" si="31"/>
        <v>2642</v>
      </c>
      <c r="T66" s="91">
        <f t="shared" si="32"/>
        <v>1265518</v>
      </c>
      <c r="U66" s="466"/>
      <c r="V66" s="466"/>
      <c r="W66" s="466"/>
      <c r="X66" s="466"/>
      <c r="Y66" s="467"/>
      <c r="Z66" s="468"/>
      <c r="AA66" s="468"/>
    </row>
    <row r="67" spans="1:27" s="469" customFormat="1" ht="33" customHeight="1" x14ac:dyDescent="0.25">
      <c r="A67" s="89">
        <v>9</v>
      </c>
      <c r="B67" s="14" t="s">
        <v>2034</v>
      </c>
      <c r="C67" s="20" t="s">
        <v>168</v>
      </c>
      <c r="D67" s="98">
        <v>4.2938102887999996</v>
      </c>
      <c r="E67" s="472"/>
      <c r="F67" s="102">
        <v>0.66666666666666663</v>
      </c>
      <c r="G67" s="156">
        <v>7</v>
      </c>
      <c r="H67" s="102">
        <v>0.999305555555556</v>
      </c>
      <c r="I67" s="156">
        <f t="shared" si="39"/>
        <v>7</v>
      </c>
      <c r="J67" s="429"/>
      <c r="K67" s="172" t="s">
        <v>1872</v>
      </c>
      <c r="L67" s="429"/>
      <c r="M67" s="14" t="s">
        <v>2034</v>
      </c>
      <c r="N67" s="126">
        <f t="shared" si="37"/>
        <v>479</v>
      </c>
      <c r="O67" s="89">
        <v>4834</v>
      </c>
      <c r="P67" s="156">
        <f t="shared" si="38"/>
        <v>2315486</v>
      </c>
      <c r="Q67" s="89">
        <v>2</v>
      </c>
      <c r="R67" s="265"/>
      <c r="S67" s="91">
        <f t="shared" si="31"/>
        <v>4834</v>
      </c>
      <c r="T67" s="91">
        <f t="shared" si="32"/>
        <v>2315486</v>
      </c>
      <c r="U67" s="466"/>
      <c r="V67" s="466"/>
      <c r="W67" s="466"/>
      <c r="X67" s="466"/>
      <c r="Y67" s="467"/>
      <c r="Z67" s="468"/>
      <c r="AA67" s="468"/>
    </row>
    <row r="68" spans="1:27" s="469" customFormat="1" ht="33" customHeight="1" x14ac:dyDescent="0.25">
      <c r="A68" s="89">
        <v>10</v>
      </c>
      <c r="B68" s="14" t="s">
        <v>2035</v>
      </c>
      <c r="C68" s="20" t="s">
        <v>1</v>
      </c>
      <c r="D68" s="98">
        <v>2.4081232592499999</v>
      </c>
      <c r="E68" s="472"/>
      <c r="F68" s="102">
        <v>0.66666666666666663</v>
      </c>
      <c r="G68" s="156">
        <v>7</v>
      </c>
      <c r="H68" s="102">
        <v>0.999305555555556</v>
      </c>
      <c r="I68" s="156">
        <f t="shared" si="39"/>
        <v>7</v>
      </c>
      <c r="J68" s="429"/>
      <c r="K68" s="172" t="s">
        <v>1872</v>
      </c>
      <c r="L68" s="429"/>
      <c r="M68" s="14" t="s">
        <v>2035</v>
      </c>
      <c r="N68" s="126">
        <f t="shared" si="37"/>
        <v>479</v>
      </c>
      <c r="O68" s="89">
        <v>2650</v>
      </c>
      <c r="P68" s="156">
        <f t="shared" si="38"/>
        <v>1269350</v>
      </c>
      <c r="Q68" s="89">
        <v>2</v>
      </c>
      <c r="R68" s="265"/>
      <c r="S68" s="91">
        <f t="shared" si="31"/>
        <v>2650</v>
      </c>
      <c r="T68" s="91">
        <f t="shared" si="32"/>
        <v>1269350</v>
      </c>
      <c r="U68" s="466"/>
      <c r="V68" s="466"/>
      <c r="W68" s="466"/>
      <c r="X68" s="466"/>
      <c r="Y68" s="467"/>
      <c r="Z68" s="468"/>
      <c r="AA68" s="468"/>
    </row>
    <row r="69" spans="1:27" s="469" customFormat="1" ht="30" x14ac:dyDescent="0.25">
      <c r="A69" s="89">
        <v>11</v>
      </c>
      <c r="B69" s="14" t="s">
        <v>2036</v>
      </c>
      <c r="C69" s="20" t="s">
        <v>1893</v>
      </c>
      <c r="D69" s="98">
        <v>12.832505881916667</v>
      </c>
      <c r="E69" s="472"/>
      <c r="F69" s="102">
        <v>0.66666666666666663</v>
      </c>
      <c r="G69" s="156">
        <v>7</v>
      </c>
      <c r="H69" s="102">
        <v>0.999305555555556</v>
      </c>
      <c r="I69" s="156">
        <f t="shared" si="39"/>
        <v>7</v>
      </c>
      <c r="J69" s="429"/>
      <c r="K69" s="172" t="s">
        <v>1872</v>
      </c>
      <c r="L69" s="429"/>
      <c r="M69" s="14" t="s">
        <v>2036</v>
      </c>
      <c r="N69" s="126">
        <f t="shared" si="37"/>
        <v>479</v>
      </c>
      <c r="O69" s="89">
        <v>11762</v>
      </c>
      <c r="P69" s="156">
        <f t="shared" si="38"/>
        <v>5633998</v>
      </c>
      <c r="Q69" s="89">
        <v>2</v>
      </c>
      <c r="R69" s="265"/>
      <c r="S69" s="91">
        <f t="shared" si="31"/>
        <v>11762</v>
      </c>
      <c r="T69" s="91">
        <f t="shared" si="32"/>
        <v>5633998</v>
      </c>
      <c r="U69" s="466"/>
      <c r="V69" s="466"/>
      <c r="W69" s="466"/>
      <c r="X69" s="466"/>
      <c r="Y69" s="467"/>
      <c r="Z69" s="468"/>
      <c r="AA69" s="468"/>
    </row>
    <row r="70" spans="1:27" s="469" customFormat="1" ht="33" customHeight="1" x14ac:dyDescent="0.25">
      <c r="A70" s="89">
        <v>12</v>
      </c>
      <c r="B70" s="14" t="s">
        <v>2037</v>
      </c>
      <c r="C70" s="20" t="s">
        <v>64</v>
      </c>
      <c r="D70" s="98">
        <v>2.9913567489999999</v>
      </c>
      <c r="E70" s="472"/>
      <c r="F70" s="102">
        <v>0.66666666666666663</v>
      </c>
      <c r="G70" s="156">
        <v>7</v>
      </c>
      <c r="H70" s="102">
        <v>0.999305555555556</v>
      </c>
      <c r="I70" s="156">
        <f t="shared" si="39"/>
        <v>7</v>
      </c>
      <c r="J70" s="429"/>
      <c r="K70" s="172" t="s">
        <v>1872</v>
      </c>
      <c r="L70" s="429"/>
      <c r="M70" s="14" t="s">
        <v>2037</v>
      </c>
      <c r="N70" s="126">
        <f t="shared" si="37"/>
        <v>479</v>
      </c>
      <c r="O70" s="193">
        <v>4363</v>
      </c>
      <c r="P70" s="156">
        <f t="shared" si="38"/>
        <v>2089877</v>
      </c>
      <c r="Q70" s="89">
        <v>2</v>
      </c>
      <c r="R70" s="265"/>
      <c r="S70" s="91">
        <f t="shared" si="31"/>
        <v>4363</v>
      </c>
      <c r="T70" s="91">
        <f t="shared" si="32"/>
        <v>2089877</v>
      </c>
      <c r="U70" s="466"/>
      <c r="V70" s="466"/>
      <c r="W70" s="466"/>
      <c r="X70" s="466"/>
      <c r="Y70" s="467"/>
      <c r="Z70" s="468"/>
      <c r="AA70" s="468"/>
    </row>
    <row r="71" spans="1:27" s="469" customFormat="1" ht="33" customHeight="1" x14ac:dyDescent="0.25">
      <c r="A71" s="89">
        <v>13</v>
      </c>
      <c r="B71" s="14" t="s">
        <v>2038</v>
      </c>
      <c r="C71" s="20" t="s">
        <v>64</v>
      </c>
      <c r="D71" s="98">
        <v>8.4070193672499993</v>
      </c>
      <c r="E71" s="472"/>
      <c r="F71" s="102">
        <v>0.66666666666666663</v>
      </c>
      <c r="G71" s="156">
        <v>7</v>
      </c>
      <c r="H71" s="102">
        <v>0.999305555555556</v>
      </c>
      <c r="I71" s="156">
        <f t="shared" si="39"/>
        <v>7</v>
      </c>
      <c r="J71" s="429"/>
      <c r="K71" s="172" t="s">
        <v>1872</v>
      </c>
      <c r="L71" s="429"/>
      <c r="M71" s="14" t="s">
        <v>2038</v>
      </c>
      <c r="N71" s="126">
        <f t="shared" si="37"/>
        <v>479</v>
      </c>
      <c r="O71" s="89">
        <v>6792</v>
      </c>
      <c r="P71" s="156">
        <f t="shared" si="38"/>
        <v>3253368</v>
      </c>
      <c r="Q71" s="89">
        <v>2</v>
      </c>
      <c r="R71" s="265"/>
      <c r="S71" s="91">
        <f t="shared" si="31"/>
        <v>6792</v>
      </c>
      <c r="T71" s="91">
        <f t="shared" si="32"/>
        <v>3253368</v>
      </c>
      <c r="U71" s="466"/>
      <c r="V71" s="466"/>
      <c r="W71" s="466"/>
      <c r="X71" s="466"/>
      <c r="Y71" s="467"/>
      <c r="Z71" s="468"/>
      <c r="AA71" s="468"/>
    </row>
    <row r="72" spans="1:27" s="469" customFormat="1" ht="33" customHeight="1" x14ac:dyDescent="0.25">
      <c r="A72" s="89">
        <v>14</v>
      </c>
      <c r="B72" s="14" t="s">
        <v>2039</v>
      </c>
      <c r="C72" s="20" t="s">
        <v>1895</v>
      </c>
      <c r="D72" s="98">
        <v>10.680473200416669</v>
      </c>
      <c r="E72" s="472"/>
      <c r="F72" s="102">
        <v>0.66666666666666663</v>
      </c>
      <c r="G72" s="156">
        <v>7</v>
      </c>
      <c r="H72" s="102">
        <v>0.999305555555556</v>
      </c>
      <c r="I72" s="156">
        <f t="shared" si="39"/>
        <v>7</v>
      </c>
      <c r="J72" s="429"/>
      <c r="K72" s="172" t="s">
        <v>1872</v>
      </c>
      <c r="L72" s="429"/>
      <c r="M72" s="14" t="s">
        <v>2039</v>
      </c>
      <c r="N72" s="126">
        <f t="shared" si="37"/>
        <v>479</v>
      </c>
      <c r="O72" s="89">
        <v>11842</v>
      </c>
      <c r="P72" s="156">
        <f t="shared" si="38"/>
        <v>5672318</v>
      </c>
      <c r="Q72" s="89">
        <v>2</v>
      </c>
      <c r="R72" s="265"/>
      <c r="S72" s="91">
        <f t="shared" si="31"/>
        <v>11842</v>
      </c>
      <c r="T72" s="91">
        <f t="shared" si="32"/>
        <v>5672318</v>
      </c>
      <c r="U72" s="466"/>
      <c r="V72" s="466"/>
      <c r="W72" s="466"/>
      <c r="X72" s="466"/>
      <c r="Y72" s="467"/>
      <c r="Z72" s="468"/>
      <c r="AA72" s="468"/>
    </row>
    <row r="73" spans="1:27" s="469" customFormat="1" ht="33" customHeight="1" x14ac:dyDescent="0.25">
      <c r="A73" s="89">
        <v>15</v>
      </c>
      <c r="B73" s="14" t="s">
        <v>2040</v>
      </c>
      <c r="C73" s="20" t="s">
        <v>63</v>
      </c>
      <c r="D73" s="98">
        <v>14.297318810166665</v>
      </c>
      <c r="E73" s="472"/>
      <c r="F73" s="102">
        <v>0.66666666666666663</v>
      </c>
      <c r="G73" s="156">
        <v>7</v>
      </c>
      <c r="H73" s="102">
        <v>0.999305555555556</v>
      </c>
      <c r="I73" s="156">
        <f t="shared" si="39"/>
        <v>7</v>
      </c>
      <c r="J73" s="429"/>
      <c r="K73" s="172" t="s">
        <v>1872</v>
      </c>
      <c r="L73" s="429"/>
      <c r="M73" s="14" t="s">
        <v>2040</v>
      </c>
      <c r="N73" s="126">
        <f t="shared" si="37"/>
        <v>479</v>
      </c>
      <c r="O73" s="89">
        <v>20082</v>
      </c>
      <c r="P73" s="156">
        <f t="shared" si="38"/>
        <v>9619278</v>
      </c>
      <c r="Q73" s="89">
        <v>2</v>
      </c>
      <c r="R73" s="265"/>
      <c r="S73" s="91">
        <f t="shared" si="31"/>
        <v>20082</v>
      </c>
      <c r="T73" s="91">
        <f t="shared" si="32"/>
        <v>9619278</v>
      </c>
      <c r="U73" s="466"/>
      <c r="V73" s="466"/>
      <c r="W73" s="466"/>
      <c r="X73" s="466"/>
      <c r="Y73" s="467"/>
      <c r="Z73" s="468"/>
      <c r="AA73" s="468"/>
    </row>
    <row r="74" spans="1:27" ht="31.5" customHeight="1" x14ac:dyDescent="0.25">
      <c r="A74" s="89">
        <v>16</v>
      </c>
      <c r="B74" s="14" t="s">
        <v>1981</v>
      </c>
      <c r="C74" s="20"/>
      <c r="D74" s="98">
        <f>D90</f>
        <v>76.882593657568634</v>
      </c>
      <c r="E74" s="424"/>
      <c r="F74" s="102"/>
      <c r="G74" s="156"/>
      <c r="H74" s="102"/>
      <c r="I74" s="156"/>
      <c r="J74" s="102"/>
      <c r="K74" s="172"/>
      <c r="L74" s="102"/>
      <c r="M74" s="14"/>
      <c r="N74" s="126"/>
      <c r="O74" s="89"/>
      <c r="P74" s="156"/>
      <c r="Q74" s="89"/>
      <c r="S74" s="91">
        <f t="shared" si="31"/>
        <v>0</v>
      </c>
      <c r="T74" s="91">
        <f t="shared" si="32"/>
        <v>0</v>
      </c>
      <c r="U74" s="92"/>
      <c r="V74" s="92"/>
      <c r="W74" s="92"/>
      <c r="X74" s="92"/>
      <c r="Y74" s="93"/>
      <c r="Z74" s="94"/>
      <c r="AA74" s="94"/>
    </row>
    <row r="75" spans="1:27" s="94" customFormat="1" ht="30.75" customHeight="1" x14ac:dyDescent="0.2">
      <c r="A75" s="255"/>
      <c r="B75" s="25" t="s">
        <v>1865</v>
      </c>
      <c r="C75" s="446"/>
      <c r="D75" s="447">
        <f>SUM(D59:E73)</f>
        <v>106.49969592646667</v>
      </c>
      <c r="E75" s="448"/>
      <c r="F75" s="169"/>
      <c r="G75" s="258"/>
      <c r="H75" s="169"/>
      <c r="I75" s="258"/>
      <c r="J75" s="169"/>
      <c r="K75" s="449"/>
      <c r="L75" s="169"/>
      <c r="M75" s="449"/>
      <c r="N75" s="450"/>
      <c r="O75" s="255"/>
      <c r="P75" s="258"/>
      <c r="Q75" s="255"/>
      <c r="R75" s="90"/>
      <c r="S75" s="91">
        <f t="shared" si="31"/>
        <v>0</v>
      </c>
      <c r="T75" s="91">
        <f t="shared" si="32"/>
        <v>0</v>
      </c>
      <c r="U75" s="91"/>
      <c r="V75" s="91"/>
      <c r="W75" s="91"/>
      <c r="X75" s="91"/>
      <c r="Y75" s="263"/>
    </row>
    <row r="76" spans="1:27" s="94" customFormat="1" ht="31.5" customHeight="1" x14ac:dyDescent="0.2">
      <c r="A76" s="255"/>
      <c r="B76" s="25" t="s">
        <v>1896</v>
      </c>
      <c r="C76" s="446"/>
      <c r="D76" s="447">
        <f>+D74+D75</f>
        <v>183.38228958403531</v>
      </c>
      <c r="E76" s="448"/>
      <c r="F76" s="169"/>
      <c r="G76" s="258"/>
      <c r="H76" s="169"/>
      <c r="I76" s="258"/>
      <c r="J76" s="169"/>
      <c r="K76" s="449"/>
      <c r="L76" s="169"/>
      <c r="M76" s="449"/>
      <c r="N76" s="450"/>
      <c r="O76" s="255"/>
      <c r="P76" s="258"/>
      <c r="Q76" s="255"/>
      <c r="R76" s="90"/>
      <c r="S76" s="91">
        <f t="shared" si="31"/>
        <v>0</v>
      </c>
      <c r="T76" s="91">
        <f t="shared" si="32"/>
        <v>0</v>
      </c>
      <c r="U76" s="91"/>
      <c r="V76" s="91"/>
      <c r="W76" s="91"/>
      <c r="X76" s="91"/>
      <c r="Y76" s="263"/>
    </row>
    <row r="77" spans="1:27" ht="27.75" customHeight="1" x14ac:dyDescent="0.25">
      <c r="A77" s="701" t="s">
        <v>2043</v>
      </c>
      <c r="B77" s="702"/>
      <c r="C77" s="702"/>
      <c r="D77" s="702"/>
      <c r="E77" s="702"/>
      <c r="F77" s="702"/>
      <c r="G77" s="702"/>
      <c r="H77" s="702"/>
      <c r="I77" s="702"/>
      <c r="J77" s="702"/>
      <c r="K77" s="702"/>
      <c r="L77" s="702"/>
      <c r="M77" s="702"/>
      <c r="N77" s="702"/>
      <c r="O77" s="702"/>
      <c r="P77" s="702"/>
      <c r="Q77" s="703"/>
      <c r="S77" s="91">
        <f t="shared" si="31"/>
        <v>0</v>
      </c>
      <c r="T77" s="91">
        <f t="shared" si="32"/>
        <v>0</v>
      </c>
      <c r="U77" s="91"/>
      <c r="V77" s="92"/>
      <c r="W77" s="92"/>
      <c r="X77" s="92"/>
      <c r="Y77" s="93"/>
      <c r="Z77" s="94"/>
      <c r="AA77" s="94"/>
    </row>
    <row r="78" spans="1:27" ht="39" customHeight="1" x14ac:dyDescent="0.25">
      <c r="A78" s="89">
        <v>1</v>
      </c>
      <c r="B78" s="14" t="s">
        <v>2044</v>
      </c>
      <c r="C78" s="20" t="s">
        <v>60</v>
      </c>
      <c r="D78" s="98">
        <v>6.8332411905647055</v>
      </c>
      <c r="E78" s="424"/>
      <c r="F78" s="102">
        <v>0.29166666666666669</v>
      </c>
      <c r="G78" s="156">
        <v>7</v>
      </c>
      <c r="H78" s="102">
        <v>0.99930555555555556</v>
      </c>
      <c r="I78" s="156">
        <v>7</v>
      </c>
      <c r="J78" s="102"/>
      <c r="K78" s="172" t="s">
        <v>1872</v>
      </c>
      <c r="L78" s="102"/>
      <c r="M78" s="14" t="s">
        <v>2044</v>
      </c>
      <c r="N78" s="126">
        <f t="shared" ref="N78:N89" si="40">VALUE(DAY(I78)*24*60+VALUE(HOUR(H78)*60+MINUTE(H78)))-SUM(VALUE(DAY(G78)*24*60+VALUE(HOUR(F78)*60+MINUTE(F78))))</f>
        <v>1019</v>
      </c>
      <c r="O78" s="89">
        <v>19</v>
      </c>
      <c r="P78" s="156">
        <f t="shared" ref="P78:P89" si="41">O78*N78</f>
        <v>19361</v>
      </c>
      <c r="Q78" s="89">
        <v>2</v>
      </c>
      <c r="S78" s="91">
        <f t="shared" si="31"/>
        <v>19</v>
      </c>
      <c r="T78" s="91">
        <f t="shared" si="32"/>
        <v>19361</v>
      </c>
      <c r="U78" s="92"/>
      <c r="V78" s="92"/>
      <c r="W78" s="92"/>
      <c r="X78" s="92"/>
      <c r="Y78" s="93"/>
      <c r="Z78" s="94"/>
      <c r="AA78" s="94"/>
    </row>
    <row r="79" spans="1:27" ht="39" customHeight="1" x14ac:dyDescent="0.25">
      <c r="A79" s="89">
        <v>2</v>
      </c>
      <c r="B79" s="14" t="s">
        <v>2045</v>
      </c>
      <c r="C79" s="20" t="s">
        <v>60</v>
      </c>
      <c r="D79" s="98">
        <v>3.4152092402117651</v>
      </c>
      <c r="E79" s="424"/>
      <c r="F79" s="102">
        <v>0.29166666666666669</v>
      </c>
      <c r="G79" s="156">
        <v>7</v>
      </c>
      <c r="H79" s="102">
        <v>0.99930555555555556</v>
      </c>
      <c r="I79" s="156">
        <v>7</v>
      </c>
      <c r="J79" s="102"/>
      <c r="K79" s="172" t="s">
        <v>1872</v>
      </c>
      <c r="L79" s="102"/>
      <c r="M79" s="14" t="s">
        <v>2045</v>
      </c>
      <c r="N79" s="126">
        <f t="shared" si="40"/>
        <v>1019</v>
      </c>
      <c r="O79" s="89">
        <v>5</v>
      </c>
      <c r="P79" s="156">
        <f t="shared" si="41"/>
        <v>5095</v>
      </c>
      <c r="Q79" s="89">
        <v>2</v>
      </c>
      <c r="S79" s="91">
        <f t="shared" si="31"/>
        <v>5</v>
      </c>
      <c r="T79" s="91">
        <f t="shared" si="32"/>
        <v>5095</v>
      </c>
      <c r="U79" s="92"/>
      <c r="V79" s="92"/>
      <c r="W79" s="92"/>
      <c r="X79" s="92"/>
      <c r="Y79" s="93"/>
      <c r="Z79" s="94"/>
      <c r="AA79" s="94"/>
    </row>
    <row r="80" spans="1:27" ht="39" customHeight="1" x14ac:dyDescent="0.25">
      <c r="A80" s="89">
        <v>3</v>
      </c>
      <c r="B80" s="14" t="s">
        <v>2046</v>
      </c>
      <c r="C80" s="20" t="s">
        <v>60</v>
      </c>
      <c r="D80" s="98">
        <v>2.164274877364706</v>
      </c>
      <c r="E80" s="424"/>
      <c r="F80" s="102">
        <v>0.29166666666666669</v>
      </c>
      <c r="G80" s="156">
        <v>7</v>
      </c>
      <c r="H80" s="102">
        <v>0.99930555555555556</v>
      </c>
      <c r="I80" s="156">
        <v>7</v>
      </c>
      <c r="J80" s="102"/>
      <c r="K80" s="172" t="s">
        <v>1872</v>
      </c>
      <c r="L80" s="102"/>
      <c r="M80" s="14" t="s">
        <v>2046</v>
      </c>
      <c r="N80" s="126">
        <f t="shared" si="40"/>
        <v>1019</v>
      </c>
      <c r="O80" s="89">
        <v>12</v>
      </c>
      <c r="P80" s="156">
        <f t="shared" si="41"/>
        <v>12228</v>
      </c>
      <c r="Q80" s="89">
        <v>2</v>
      </c>
      <c r="S80" s="91">
        <f t="shared" si="31"/>
        <v>12</v>
      </c>
      <c r="T80" s="91">
        <f t="shared" si="32"/>
        <v>12228</v>
      </c>
      <c r="U80" s="92"/>
      <c r="V80" s="92"/>
      <c r="W80" s="92"/>
      <c r="X80" s="92"/>
      <c r="Y80" s="93"/>
      <c r="Z80" s="94"/>
      <c r="AA80" s="94"/>
    </row>
    <row r="81" spans="1:27" ht="39" customHeight="1" x14ac:dyDescent="0.25">
      <c r="A81" s="89">
        <v>4</v>
      </c>
      <c r="B81" s="14" t="s">
        <v>2047</v>
      </c>
      <c r="C81" s="20" t="s">
        <v>60</v>
      </c>
      <c r="D81" s="98">
        <v>13.463430007294116</v>
      </c>
      <c r="E81" s="424"/>
      <c r="F81" s="102">
        <v>0.29166666666666669</v>
      </c>
      <c r="G81" s="156">
        <v>7</v>
      </c>
      <c r="H81" s="102">
        <v>0.99930555555555556</v>
      </c>
      <c r="I81" s="156">
        <v>7</v>
      </c>
      <c r="J81" s="102"/>
      <c r="K81" s="172" t="s">
        <v>1872</v>
      </c>
      <c r="L81" s="102"/>
      <c r="M81" s="14" t="s">
        <v>2047</v>
      </c>
      <c r="N81" s="126">
        <f t="shared" si="40"/>
        <v>1019</v>
      </c>
      <c r="O81" s="89">
        <v>5</v>
      </c>
      <c r="P81" s="156">
        <f t="shared" si="41"/>
        <v>5095</v>
      </c>
      <c r="Q81" s="89">
        <v>2</v>
      </c>
      <c r="S81" s="91">
        <f t="shared" si="31"/>
        <v>5</v>
      </c>
      <c r="T81" s="91">
        <f t="shared" si="32"/>
        <v>5095</v>
      </c>
      <c r="U81" s="92"/>
      <c r="V81" s="92"/>
      <c r="W81" s="92"/>
      <c r="X81" s="92"/>
      <c r="Y81" s="93"/>
      <c r="Z81" s="94"/>
      <c r="AA81" s="94"/>
    </row>
    <row r="82" spans="1:27" ht="39" customHeight="1" x14ac:dyDescent="0.25">
      <c r="A82" s="89">
        <v>5</v>
      </c>
      <c r="B82" s="14" t="s">
        <v>2048</v>
      </c>
      <c r="C82" s="20" t="s">
        <v>60</v>
      </c>
      <c r="D82" s="98">
        <v>10.576235126941176</v>
      </c>
      <c r="E82" s="424"/>
      <c r="F82" s="102">
        <v>0.29166666666666702</v>
      </c>
      <c r="G82" s="156">
        <v>7</v>
      </c>
      <c r="H82" s="102">
        <v>0.999305555555556</v>
      </c>
      <c r="I82" s="156">
        <v>7</v>
      </c>
      <c r="J82" s="451"/>
      <c r="K82" s="172" t="s">
        <v>1872</v>
      </c>
      <c r="L82" s="456"/>
      <c r="M82" s="14" t="s">
        <v>2048</v>
      </c>
      <c r="N82" s="455">
        <f t="shared" si="40"/>
        <v>1019</v>
      </c>
      <c r="O82" s="193">
        <v>259</v>
      </c>
      <c r="P82" s="454">
        <f t="shared" si="41"/>
        <v>263921</v>
      </c>
      <c r="Q82" s="193">
        <v>2</v>
      </c>
      <c r="S82" s="91">
        <f t="shared" si="31"/>
        <v>259</v>
      </c>
      <c r="T82" s="91">
        <f t="shared" si="32"/>
        <v>263921</v>
      </c>
      <c r="U82" s="92"/>
      <c r="V82" s="92"/>
      <c r="W82" s="92"/>
      <c r="X82" s="92"/>
      <c r="Y82" s="93"/>
      <c r="Z82" s="94"/>
      <c r="AA82" s="94"/>
    </row>
    <row r="83" spans="1:27" ht="39" customHeight="1" x14ac:dyDescent="0.25">
      <c r="A83" s="89">
        <v>6</v>
      </c>
      <c r="B83" s="14" t="s">
        <v>2049</v>
      </c>
      <c r="C83" s="20" t="s">
        <v>60</v>
      </c>
      <c r="D83" s="98">
        <v>10.262694856847061</v>
      </c>
      <c r="E83" s="424"/>
      <c r="F83" s="102">
        <v>0.29166666666666702</v>
      </c>
      <c r="G83" s="156">
        <v>7</v>
      </c>
      <c r="H83" s="102">
        <v>0.999305555555556</v>
      </c>
      <c r="I83" s="156">
        <v>7</v>
      </c>
      <c r="J83" s="451"/>
      <c r="K83" s="172" t="s">
        <v>1872</v>
      </c>
      <c r="L83" s="453"/>
      <c r="M83" s="14" t="s">
        <v>2049</v>
      </c>
      <c r="N83" s="455">
        <f t="shared" si="40"/>
        <v>1019</v>
      </c>
      <c r="O83" s="193">
        <v>18</v>
      </c>
      <c r="P83" s="454">
        <f t="shared" si="41"/>
        <v>18342</v>
      </c>
      <c r="Q83" s="193">
        <v>2</v>
      </c>
      <c r="S83" s="91">
        <f t="shared" si="31"/>
        <v>18</v>
      </c>
      <c r="T83" s="91">
        <f t="shared" si="32"/>
        <v>18342</v>
      </c>
      <c r="U83" s="92"/>
      <c r="V83" s="92"/>
      <c r="W83" s="92"/>
      <c r="X83" s="92"/>
      <c r="Y83" s="93"/>
      <c r="Z83" s="94"/>
      <c r="AA83" s="94"/>
    </row>
    <row r="84" spans="1:27" ht="39" customHeight="1" x14ac:dyDescent="0.25">
      <c r="A84" s="89">
        <v>7</v>
      </c>
      <c r="B84" s="14" t="s">
        <v>2050</v>
      </c>
      <c r="C84" s="20" t="s">
        <v>60</v>
      </c>
      <c r="D84" s="98">
        <v>3.2326066045176467</v>
      </c>
      <c r="E84" s="424"/>
      <c r="F84" s="102">
        <v>0.29166666666666702</v>
      </c>
      <c r="G84" s="156">
        <v>7</v>
      </c>
      <c r="H84" s="102">
        <v>0.999305555555556</v>
      </c>
      <c r="I84" s="156">
        <v>7</v>
      </c>
      <c r="J84" s="102"/>
      <c r="K84" s="172" t="s">
        <v>1872</v>
      </c>
      <c r="L84" s="102"/>
      <c r="M84" s="14" t="s">
        <v>2050</v>
      </c>
      <c r="N84" s="126">
        <f t="shared" si="40"/>
        <v>1019</v>
      </c>
      <c r="O84" s="89">
        <v>1</v>
      </c>
      <c r="P84" s="156">
        <f t="shared" si="41"/>
        <v>1019</v>
      </c>
      <c r="Q84" s="89">
        <v>2</v>
      </c>
      <c r="S84" s="91">
        <f t="shared" si="31"/>
        <v>1</v>
      </c>
      <c r="T84" s="91">
        <f t="shared" si="32"/>
        <v>1019</v>
      </c>
      <c r="U84" s="92"/>
      <c r="V84" s="92"/>
      <c r="W84" s="92"/>
      <c r="X84" s="92"/>
      <c r="Y84" s="93"/>
      <c r="Z84" s="94"/>
      <c r="AA84" s="94"/>
    </row>
    <row r="85" spans="1:27" ht="39" customHeight="1" x14ac:dyDescent="0.25">
      <c r="A85" s="89">
        <v>8</v>
      </c>
      <c r="B85" s="459" t="s">
        <v>2051</v>
      </c>
      <c r="C85" s="20" t="s">
        <v>60</v>
      </c>
      <c r="D85" s="98">
        <v>0.69869739997647029</v>
      </c>
      <c r="E85" s="424"/>
      <c r="F85" s="102">
        <v>0.29166666666666702</v>
      </c>
      <c r="G85" s="156">
        <v>7</v>
      </c>
      <c r="H85" s="102">
        <v>0.999305555555556</v>
      </c>
      <c r="I85" s="156">
        <v>7</v>
      </c>
      <c r="J85" s="102"/>
      <c r="K85" s="172" t="s">
        <v>1872</v>
      </c>
      <c r="L85" s="102"/>
      <c r="M85" s="459" t="s">
        <v>2051</v>
      </c>
      <c r="N85" s="126">
        <f t="shared" si="40"/>
        <v>1019</v>
      </c>
      <c r="O85" s="89">
        <v>1</v>
      </c>
      <c r="P85" s="156">
        <f t="shared" si="41"/>
        <v>1019</v>
      </c>
      <c r="Q85" s="89">
        <v>2</v>
      </c>
      <c r="S85" s="91">
        <f t="shared" si="31"/>
        <v>1</v>
      </c>
      <c r="T85" s="91">
        <f t="shared" si="32"/>
        <v>1019</v>
      </c>
      <c r="U85" s="92"/>
      <c r="V85" s="92"/>
      <c r="W85" s="92"/>
      <c r="X85" s="92"/>
      <c r="Y85" s="93"/>
      <c r="Z85" s="94"/>
      <c r="AA85" s="94"/>
    </row>
    <row r="86" spans="1:27" ht="39" customHeight="1" x14ac:dyDescent="0.25">
      <c r="A86" s="89">
        <v>9</v>
      </c>
      <c r="B86" s="14" t="s">
        <v>2052</v>
      </c>
      <c r="C86" s="20" t="s">
        <v>60</v>
      </c>
      <c r="D86" s="98">
        <v>7.9285036959607851</v>
      </c>
      <c r="E86" s="424"/>
      <c r="F86" s="102">
        <v>0.29166666666666702</v>
      </c>
      <c r="G86" s="156">
        <v>7</v>
      </c>
      <c r="H86" s="102">
        <v>0.999305555555556</v>
      </c>
      <c r="I86" s="156">
        <v>7</v>
      </c>
      <c r="J86" s="451"/>
      <c r="K86" s="172" t="s">
        <v>1872</v>
      </c>
      <c r="L86" s="451"/>
      <c r="M86" s="14" t="s">
        <v>2052</v>
      </c>
      <c r="N86" s="126">
        <f t="shared" si="40"/>
        <v>1019</v>
      </c>
      <c r="O86" s="89">
        <v>37</v>
      </c>
      <c r="P86" s="156">
        <f t="shared" si="41"/>
        <v>37703</v>
      </c>
      <c r="Q86" s="89">
        <v>2</v>
      </c>
      <c r="S86" s="91">
        <f t="shared" si="31"/>
        <v>37</v>
      </c>
      <c r="T86" s="91">
        <f t="shared" si="32"/>
        <v>37703</v>
      </c>
      <c r="U86" s="92"/>
      <c r="V86" s="92"/>
      <c r="W86" s="92"/>
      <c r="X86" s="92"/>
      <c r="Y86" s="93"/>
      <c r="Z86" s="94"/>
      <c r="AA86" s="94"/>
    </row>
    <row r="87" spans="1:27" ht="39" customHeight="1" x14ac:dyDescent="0.25">
      <c r="A87" s="89">
        <v>10</v>
      </c>
      <c r="B87" s="14" t="s">
        <v>2053</v>
      </c>
      <c r="C87" s="10" t="s">
        <v>64</v>
      </c>
      <c r="D87" s="98">
        <v>4.1561059274823524</v>
      </c>
      <c r="E87" s="424"/>
      <c r="F87" s="102">
        <v>0.29166666666666702</v>
      </c>
      <c r="G87" s="156">
        <v>7</v>
      </c>
      <c r="H87" s="102">
        <v>0.999305555555556</v>
      </c>
      <c r="I87" s="156">
        <v>7</v>
      </c>
      <c r="J87" s="102"/>
      <c r="K87" s="172" t="s">
        <v>1872</v>
      </c>
      <c r="L87" s="102"/>
      <c r="M87" s="14" t="s">
        <v>2053</v>
      </c>
      <c r="N87" s="126">
        <f t="shared" si="40"/>
        <v>1019</v>
      </c>
      <c r="O87" s="89">
        <v>1</v>
      </c>
      <c r="P87" s="156">
        <f t="shared" si="41"/>
        <v>1019</v>
      </c>
      <c r="Q87" s="89">
        <v>2</v>
      </c>
      <c r="S87" s="91">
        <f t="shared" si="31"/>
        <v>1</v>
      </c>
      <c r="T87" s="91">
        <f t="shared" si="32"/>
        <v>1019</v>
      </c>
      <c r="U87" s="92"/>
      <c r="V87" s="92"/>
      <c r="W87" s="92"/>
      <c r="X87" s="92"/>
      <c r="Y87" s="93"/>
      <c r="Z87" s="94"/>
      <c r="AA87" s="94"/>
    </row>
    <row r="88" spans="1:27" ht="39" customHeight="1" x14ac:dyDescent="0.25">
      <c r="A88" s="89">
        <v>11</v>
      </c>
      <c r="B88" s="14" t="s">
        <v>2054</v>
      </c>
      <c r="C88" s="10" t="s">
        <v>64</v>
      </c>
      <c r="D88" s="98">
        <v>7.2331495170352946</v>
      </c>
      <c r="E88" s="424"/>
      <c r="F88" s="102">
        <v>0.29166666666666702</v>
      </c>
      <c r="G88" s="156">
        <v>7</v>
      </c>
      <c r="H88" s="102">
        <v>0.999305555555556</v>
      </c>
      <c r="I88" s="156">
        <v>7</v>
      </c>
      <c r="J88" s="102"/>
      <c r="K88" s="172" t="s">
        <v>1872</v>
      </c>
      <c r="L88" s="102"/>
      <c r="M88" s="14" t="s">
        <v>2054</v>
      </c>
      <c r="N88" s="126">
        <f t="shared" si="40"/>
        <v>1019</v>
      </c>
      <c r="O88" s="89">
        <v>1</v>
      </c>
      <c r="P88" s="156">
        <f t="shared" si="41"/>
        <v>1019</v>
      </c>
      <c r="Q88" s="89">
        <v>2</v>
      </c>
      <c r="S88" s="91">
        <f t="shared" si="31"/>
        <v>1</v>
      </c>
      <c r="T88" s="91">
        <f t="shared" si="32"/>
        <v>1019</v>
      </c>
      <c r="U88" s="92"/>
      <c r="V88" s="92"/>
      <c r="W88" s="92"/>
      <c r="X88" s="92"/>
      <c r="Y88" s="93"/>
      <c r="Z88" s="94"/>
      <c r="AA88" s="94"/>
    </row>
    <row r="89" spans="1:27" ht="39" customHeight="1" x14ac:dyDescent="0.25">
      <c r="A89" s="89">
        <v>12</v>
      </c>
      <c r="B89" s="14" t="s">
        <v>2055</v>
      </c>
      <c r="C89" s="10" t="s">
        <v>64</v>
      </c>
      <c r="D89" s="98">
        <v>6.9184452133725483</v>
      </c>
      <c r="E89" s="424"/>
      <c r="F89" s="102">
        <v>0.29166666666666702</v>
      </c>
      <c r="G89" s="156">
        <v>7</v>
      </c>
      <c r="H89" s="102">
        <v>0.999305555555556</v>
      </c>
      <c r="I89" s="156">
        <v>7</v>
      </c>
      <c r="J89" s="102"/>
      <c r="K89" s="172" t="s">
        <v>1872</v>
      </c>
      <c r="L89" s="102"/>
      <c r="M89" s="14" t="s">
        <v>2055</v>
      </c>
      <c r="N89" s="126">
        <f t="shared" si="40"/>
        <v>1019</v>
      </c>
      <c r="O89" s="89">
        <v>378</v>
      </c>
      <c r="P89" s="156">
        <f t="shared" si="41"/>
        <v>385182</v>
      </c>
      <c r="Q89" s="89">
        <v>2</v>
      </c>
      <c r="S89" s="91">
        <f t="shared" si="31"/>
        <v>378</v>
      </c>
      <c r="T89" s="91">
        <f t="shared" si="32"/>
        <v>385182</v>
      </c>
      <c r="U89" s="92"/>
      <c r="V89" s="92"/>
      <c r="W89" s="92"/>
      <c r="X89" s="92"/>
      <c r="Y89" s="93"/>
      <c r="Z89" s="94"/>
      <c r="AA89" s="94"/>
    </row>
    <row r="90" spans="1:27" s="94" customFormat="1" ht="31.5" customHeight="1" x14ac:dyDescent="0.2">
      <c r="A90" s="255"/>
      <c r="B90" s="25" t="s">
        <v>1865</v>
      </c>
      <c r="C90" s="446"/>
      <c r="D90" s="447">
        <f>SUM(D78:D89)</f>
        <v>76.882593657568634</v>
      </c>
      <c r="E90" s="448"/>
      <c r="F90" s="169"/>
      <c r="G90" s="258"/>
      <c r="H90" s="169"/>
      <c r="I90" s="258"/>
      <c r="J90" s="169"/>
      <c r="K90" s="449"/>
      <c r="L90" s="169"/>
      <c r="M90" s="449"/>
      <c r="N90" s="450"/>
      <c r="O90" s="255"/>
      <c r="P90" s="258"/>
      <c r="Q90" s="255"/>
      <c r="R90" s="90"/>
      <c r="S90" s="91">
        <f t="shared" si="31"/>
        <v>0</v>
      </c>
      <c r="T90" s="91">
        <f t="shared" si="32"/>
        <v>0</v>
      </c>
      <c r="U90" s="91"/>
      <c r="V90" s="91"/>
      <c r="W90" s="91"/>
      <c r="X90" s="91"/>
      <c r="Y90" s="263"/>
    </row>
    <row r="91" spans="1:27" ht="27.75" customHeight="1" x14ac:dyDescent="0.25">
      <c r="A91" s="701" t="s">
        <v>2057</v>
      </c>
      <c r="B91" s="702"/>
      <c r="C91" s="702"/>
      <c r="D91" s="702"/>
      <c r="E91" s="702"/>
      <c r="F91" s="702"/>
      <c r="G91" s="702"/>
      <c r="H91" s="702"/>
      <c r="I91" s="702"/>
      <c r="J91" s="702"/>
      <c r="K91" s="702"/>
      <c r="L91" s="702"/>
      <c r="M91" s="702"/>
      <c r="N91" s="702"/>
      <c r="O91" s="702"/>
      <c r="P91" s="702"/>
      <c r="Q91" s="703"/>
      <c r="S91" s="91">
        <f t="shared" si="31"/>
        <v>0</v>
      </c>
      <c r="T91" s="91">
        <f t="shared" si="32"/>
        <v>0</v>
      </c>
      <c r="U91" s="91"/>
      <c r="V91" s="92"/>
      <c r="W91" s="92"/>
      <c r="X91" s="92"/>
      <c r="Y91" s="93"/>
      <c r="Z91" s="94"/>
      <c r="AA91" s="94"/>
    </row>
    <row r="92" spans="1:27" ht="40.5" customHeight="1" x14ac:dyDescent="0.25">
      <c r="A92" s="255">
        <v>1</v>
      </c>
      <c r="B92" s="168" t="s">
        <v>147</v>
      </c>
      <c r="C92" s="89" t="s">
        <v>148</v>
      </c>
      <c r="D92" s="89">
        <v>25</v>
      </c>
      <c r="E92" s="169">
        <v>0.47916666666666669</v>
      </c>
      <c r="F92" s="102">
        <v>0.29166666666666669</v>
      </c>
      <c r="G92" s="156">
        <v>8</v>
      </c>
      <c r="H92" s="102">
        <v>4.1666666666666664E-2</v>
      </c>
      <c r="I92" s="156">
        <v>9</v>
      </c>
      <c r="J92" s="168"/>
      <c r="K92" s="165" t="s">
        <v>150</v>
      </c>
      <c r="L92" s="170"/>
      <c r="M92" s="158"/>
      <c r="N92" s="158"/>
      <c r="O92" s="158"/>
      <c r="P92" s="89"/>
      <c r="Q92" s="89"/>
      <c r="S92" s="91">
        <f t="shared" si="31"/>
        <v>0</v>
      </c>
      <c r="T92" s="91">
        <f t="shared" si="32"/>
        <v>0</v>
      </c>
      <c r="U92" s="91"/>
      <c r="V92" s="92"/>
      <c r="W92" s="92"/>
      <c r="X92" s="92"/>
      <c r="Y92" s="93"/>
      <c r="Z92" s="94"/>
      <c r="AA92" s="94"/>
    </row>
    <row r="93" spans="1:27" ht="30.75" customHeight="1" x14ac:dyDescent="0.25">
      <c r="A93" s="255">
        <v>2</v>
      </c>
      <c r="B93" s="698" t="s">
        <v>2152</v>
      </c>
      <c r="C93" s="699"/>
      <c r="D93" s="699"/>
      <c r="E93" s="699"/>
      <c r="F93" s="699"/>
      <c r="G93" s="699"/>
      <c r="H93" s="699"/>
      <c r="I93" s="699"/>
      <c r="J93" s="699"/>
      <c r="K93" s="699"/>
      <c r="L93" s="699"/>
      <c r="M93" s="699"/>
      <c r="N93" s="699"/>
      <c r="O93" s="699"/>
      <c r="P93" s="699"/>
      <c r="Q93" s="700"/>
      <c r="S93" s="91">
        <f t="shared" si="31"/>
        <v>0</v>
      </c>
      <c r="T93" s="91">
        <f t="shared" si="32"/>
        <v>0</v>
      </c>
      <c r="U93" s="91"/>
      <c r="V93" s="92"/>
      <c r="W93" s="92"/>
      <c r="X93" s="92"/>
      <c r="Y93" s="93"/>
      <c r="Z93" s="94"/>
      <c r="AA93" s="94"/>
    </row>
    <row r="94" spans="1:27" ht="27.75" customHeight="1" x14ac:dyDescent="0.25">
      <c r="A94" s="701" t="s">
        <v>2058</v>
      </c>
      <c r="B94" s="702"/>
      <c r="C94" s="702"/>
      <c r="D94" s="702"/>
      <c r="E94" s="702"/>
      <c r="F94" s="702"/>
      <c r="G94" s="702"/>
      <c r="H94" s="702"/>
      <c r="I94" s="702"/>
      <c r="J94" s="702"/>
      <c r="K94" s="702"/>
      <c r="L94" s="702"/>
      <c r="M94" s="702"/>
      <c r="N94" s="702"/>
      <c r="O94" s="702"/>
      <c r="P94" s="702"/>
      <c r="Q94" s="703"/>
      <c r="S94" s="91">
        <f t="shared" si="31"/>
        <v>0</v>
      </c>
      <c r="T94" s="91">
        <f t="shared" si="32"/>
        <v>0</v>
      </c>
      <c r="U94" s="91"/>
      <c r="V94" s="92"/>
      <c r="W94" s="92"/>
      <c r="X94" s="92"/>
      <c r="Y94" s="93"/>
      <c r="Z94" s="94"/>
      <c r="AA94" s="94"/>
    </row>
    <row r="95" spans="1:27" ht="30" customHeight="1" x14ac:dyDescent="0.25">
      <c r="A95" s="89">
        <v>1</v>
      </c>
      <c r="B95" s="14" t="s">
        <v>2059</v>
      </c>
      <c r="C95" s="20" t="s">
        <v>2069</v>
      </c>
      <c r="D95" s="98">
        <v>8.1208885522666669</v>
      </c>
      <c r="E95" s="424"/>
      <c r="F95" s="102">
        <v>0.3125</v>
      </c>
      <c r="G95" s="156">
        <v>8</v>
      </c>
      <c r="H95" s="102">
        <v>0.5</v>
      </c>
      <c r="I95" s="156">
        <f t="shared" ref="I95:I107" si="42">+G95</f>
        <v>8</v>
      </c>
      <c r="J95" s="102"/>
      <c r="K95" s="172" t="s">
        <v>1872</v>
      </c>
      <c r="L95" s="102"/>
      <c r="M95" s="14" t="s">
        <v>2059</v>
      </c>
      <c r="N95" s="126">
        <f t="shared" ref="N95:N107" si="43">VALUE(DAY(I95)*24*60+VALUE(HOUR(H95)*60+MINUTE(H95)))-SUM(VALUE(DAY(G95)*24*60+VALUE(HOUR(F95)*60+MINUTE(F95))))</f>
        <v>270</v>
      </c>
      <c r="O95" s="89">
        <v>1623</v>
      </c>
      <c r="P95" s="156">
        <f t="shared" ref="P95:P107" si="44">O95*N95</f>
        <v>438210</v>
      </c>
      <c r="Q95" s="89">
        <v>2</v>
      </c>
      <c r="S95" s="91">
        <f t="shared" si="31"/>
        <v>1623</v>
      </c>
      <c r="T95" s="91">
        <f t="shared" si="32"/>
        <v>438210</v>
      </c>
      <c r="U95" s="92"/>
      <c r="V95" s="92"/>
      <c r="W95" s="92"/>
      <c r="X95" s="92"/>
      <c r="Y95" s="93"/>
      <c r="Z95" s="94"/>
      <c r="AA95" s="94"/>
    </row>
    <row r="96" spans="1:27" ht="30" customHeight="1" x14ac:dyDescent="0.25">
      <c r="A96" s="89">
        <v>2</v>
      </c>
      <c r="B96" s="14" t="s">
        <v>2060</v>
      </c>
      <c r="C96" s="20" t="s">
        <v>60</v>
      </c>
      <c r="D96" s="98">
        <v>3.9603662693600006</v>
      </c>
      <c r="E96" s="424"/>
      <c r="F96" s="102">
        <v>0.3125</v>
      </c>
      <c r="G96" s="156">
        <v>8</v>
      </c>
      <c r="H96" s="102">
        <v>0.5</v>
      </c>
      <c r="I96" s="156">
        <f t="shared" si="42"/>
        <v>8</v>
      </c>
      <c r="J96" s="102"/>
      <c r="K96" s="172" t="s">
        <v>1872</v>
      </c>
      <c r="L96" s="102"/>
      <c r="M96" s="14" t="s">
        <v>2060</v>
      </c>
      <c r="N96" s="126">
        <f t="shared" si="43"/>
        <v>270</v>
      </c>
      <c r="O96" s="89">
        <v>3155</v>
      </c>
      <c r="P96" s="156">
        <f t="shared" si="44"/>
        <v>851850</v>
      </c>
      <c r="Q96" s="89">
        <v>2</v>
      </c>
      <c r="S96" s="91">
        <f t="shared" si="31"/>
        <v>3155</v>
      </c>
      <c r="T96" s="91">
        <f t="shared" si="32"/>
        <v>851850</v>
      </c>
      <c r="U96" s="92"/>
      <c r="V96" s="92"/>
      <c r="W96" s="92"/>
      <c r="X96" s="92"/>
      <c r="Y96" s="93"/>
      <c r="Z96" s="94"/>
      <c r="AA96" s="94"/>
    </row>
    <row r="97" spans="1:27" ht="60" x14ac:dyDescent="0.25">
      <c r="A97" s="89">
        <v>3</v>
      </c>
      <c r="B97" s="14" t="s">
        <v>2133</v>
      </c>
      <c r="C97" s="20" t="s">
        <v>60</v>
      </c>
      <c r="D97" s="98">
        <v>6.7313323160466698</v>
      </c>
      <c r="E97" s="424"/>
      <c r="F97" s="102">
        <v>0.3125</v>
      </c>
      <c r="G97" s="156">
        <v>8</v>
      </c>
      <c r="H97" s="102">
        <v>0.5</v>
      </c>
      <c r="I97" s="156">
        <f t="shared" si="42"/>
        <v>8</v>
      </c>
      <c r="J97" s="451"/>
      <c r="K97" s="172" t="s">
        <v>1872</v>
      </c>
      <c r="L97" s="453"/>
      <c r="M97" s="14" t="s">
        <v>2132</v>
      </c>
      <c r="N97" s="455">
        <f t="shared" si="43"/>
        <v>270</v>
      </c>
      <c r="O97" s="193"/>
      <c r="P97" s="454">
        <f t="shared" si="44"/>
        <v>0</v>
      </c>
      <c r="Q97" s="89">
        <v>2</v>
      </c>
      <c r="S97" s="91">
        <f t="shared" si="31"/>
        <v>0</v>
      </c>
      <c r="T97" s="91">
        <f t="shared" si="32"/>
        <v>0</v>
      </c>
      <c r="U97" s="92"/>
      <c r="V97" s="92"/>
      <c r="W97" s="92"/>
      <c r="X97" s="92"/>
      <c r="Y97" s="93"/>
      <c r="Z97" s="94"/>
      <c r="AA97" s="94"/>
    </row>
    <row r="98" spans="1:27" ht="60" x14ac:dyDescent="0.25">
      <c r="A98" s="89">
        <v>4</v>
      </c>
      <c r="B98" s="14" t="s">
        <v>2134</v>
      </c>
      <c r="C98" s="20" t="s">
        <v>60</v>
      </c>
      <c r="D98" s="98">
        <v>1.8511932843200001</v>
      </c>
      <c r="E98" s="424"/>
      <c r="F98" s="102">
        <v>0.3125</v>
      </c>
      <c r="G98" s="156">
        <v>8</v>
      </c>
      <c r="H98" s="102">
        <v>0.5</v>
      </c>
      <c r="I98" s="156">
        <f t="shared" si="42"/>
        <v>8</v>
      </c>
      <c r="J98" s="451"/>
      <c r="K98" s="172" t="s">
        <v>1872</v>
      </c>
      <c r="L98" s="453"/>
      <c r="M98" s="14" t="s">
        <v>2132</v>
      </c>
      <c r="N98" s="455">
        <f t="shared" si="43"/>
        <v>270</v>
      </c>
      <c r="O98" s="193"/>
      <c r="P98" s="454">
        <f t="shared" si="44"/>
        <v>0</v>
      </c>
      <c r="Q98" s="89">
        <v>2</v>
      </c>
      <c r="S98" s="91">
        <f t="shared" si="31"/>
        <v>0</v>
      </c>
      <c r="T98" s="91">
        <f t="shared" si="32"/>
        <v>0</v>
      </c>
      <c r="U98" s="92"/>
      <c r="V98" s="92"/>
      <c r="W98" s="92"/>
      <c r="X98" s="92"/>
      <c r="Y98" s="93"/>
      <c r="Z98" s="94"/>
      <c r="AA98" s="94"/>
    </row>
    <row r="99" spans="1:27" ht="30" customHeight="1" x14ac:dyDescent="0.25">
      <c r="A99" s="89">
        <v>5</v>
      </c>
      <c r="B99" s="14" t="s">
        <v>1966</v>
      </c>
      <c r="C99" s="20" t="s">
        <v>60</v>
      </c>
      <c r="D99" s="98">
        <v>1.5</v>
      </c>
      <c r="E99" s="424"/>
      <c r="F99" s="102">
        <v>0.41666666666666669</v>
      </c>
      <c r="G99" s="156">
        <v>8</v>
      </c>
      <c r="H99" s="102">
        <v>0.66666666666666663</v>
      </c>
      <c r="I99" s="156">
        <f t="shared" si="42"/>
        <v>8</v>
      </c>
      <c r="J99" s="451"/>
      <c r="K99" s="172" t="s">
        <v>1872</v>
      </c>
      <c r="L99" s="453"/>
      <c r="M99" s="14" t="s">
        <v>1966</v>
      </c>
      <c r="N99" s="455">
        <f t="shared" si="43"/>
        <v>360</v>
      </c>
      <c r="O99" s="89">
        <v>2832</v>
      </c>
      <c r="P99" s="454">
        <f t="shared" si="44"/>
        <v>1019520</v>
      </c>
      <c r="Q99" s="89">
        <v>2</v>
      </c>
      <c r="S99" s="91">
        <f t="shared" ref="S99:S157" si="45">O99</f>
        <v>2832</v>
      </c>
      <c r="T99" s="91">
        <f t="shared" ref="T99:T157" si="46">P99</f>
        <v>1019520</v>
      </c>
      <c r="U99" s="92"/>
      <c r="V99" s="92"/>
      <c r="W99" s="92"/>
      <c r="X99" s="92"/>
      <c r="Y99" s="93"/>
      <c r="Z99" s="94"/>
      <c r="AA99" s="94"/>
    </row>
    <row r="100" spans="1:27" ht="30" customHeight="1" x14ac:dyDescent="0.25">
      <c r="A100" s="89">
        <v>6</v>
      </c>
      <c r="B100" s="14" t="s">
        <v>2123</v>
      </c>
      <c r="C100" s="20" t="s">
        <v>60</v>
      </c>
      <c r="D100" s="98">
        <v>1.5</v>
      </c>
      <c r="E100" s="424"/>
      <c r="F100" s="102">
        <v>0.41666666666666669</v>
      </c>
      <c r="G100" s="156">
        <v>8</v>
      </c>
      <c r="H100" s="102">
        <v>0.66666666666666663</v>
      </c>
      <c r="I100" s="156">
        <f t="shared" ref="I100" si="47">+G100</f>
        <v>8</v>
      </c>
      <c r="J100" s="451"/>
      <c r="K100" s="172" t="s">
        <v>1872</v>
      </c>
      <c r="L100" s="453"/>
      <c r="M100" s="14" t="s">
        <v>2123</v>
      </c>
      <c r="N100" s="455">
        <f t="shared" ref="N100" si="48">VALUE(DAY(I100)*24*60+VALUE(HOUR(H100)*60+MINUTE(H100)))-SUM(VALUE(DAY(G100)*24*60+VALUE(HOUR(F100)*60+MINUTE(F100))))</f>
        <v>360</v>
      </c>
      <c r="O100" s="193">
        <v>2156</v>
      </c>
      <c r="P100" s="454">
        <f t="shared" ref="P100" si="49">O100*N100</f>
        <v>776160</v>
      </c>
      <c r="Q100" s="89">
        <v>2</v>
      </c>
      <c r="S100" s="91">
        <f t="shared" si="45"/>
        <v>2156</v>
      </c>
      <c r="T100" s="91">
        <f t="shared" si="46"/>
        <v>776160</v>
      </c>
      <c r="U100" s="92"/>
      <c r="V100" s="92"/>
      <c r="W100" s="92"/>
      <c r="X100" s="92"/>
      <c r="Y100" s="93"/>
      <c r="Z100" s="94"/>
      <c r="AA100" s="94"/>
    </row>
    <row r="101" spans="1:27" ht="30" customHeight="1" x14ac:dyDescent="0.25">
      <c r="A101" s="89">
        <v>7</v>
      </c>
      <c r="B101" s="14" t="s">
        <v>2151</v>
      </c>
      <c r="C101" s="20" t="s">
        <v>2150</v>
      </c>
      <c r="D101" s="98">
        <v>2.5</v>
      </c>
      <c r="E101" s="424"/>
      <c r="F101" s="102">
        <v>0.41666666666666669</v>
      </c>
      <c r="G101" s="156">
        <v>8</v>
      </c>
      <c r="H101" s="102">
        <v>0.66666666666666663</v>
      </c>
      <c r="I101" s="156">
        <f t="shared" si="42"/>
        <v>8</v>
      </c>
      <c r="J101" s="102"/>
      <c r="K101" s="172" t="s">
        <v>1872</v>
      </c>
      <c r="L101" s="102"/>
      <c r="M101" s="14" t="s">
        <v>2062</v>
      </c>
      <c r="N101" s="126">
        <f t="shared" si="43"/>
        <v>360</v>
      </c>
      <c r="O101" s="89">
        <v>3180</v>
      </c>
      <c r="P101" s="156">
        <f t="shared" si="44"/>
        <v>1144800</v>
      </c>
      <c r="Q101" s="89">
        <v>2</v>
      </c>
      <c r="S101" s="91">
        <f t="shared" si="45"/>
        <v>3180</v>
      </c>
      <c r="T101" s="91">
        <f t="shared" si="46"/>
        <v>1144800</v>
      </c>
      <c r="U101" s="92"/>
      <c r="V101" s="92"/>
      <c r="W101" s="92"/>
      <c r="X101" s="92"/>
      <c r="Y101" s="93"/>
      <c r="Z101" s="94"/>
      <c r="AA101" s="94"/>
    </row>
    <row r="102" spans="1:27" ht="30" customHeight="1" x14ac:dyDescent="0.25">
      <c r="A102" s="89">
        <v>8</v>
      </c>
      <c r="B102" s="14" t="s">
        <v>2063</v>
      </c>
      <c r="C102" s="20" t="s">
        <v>59</v>
      </c>
      <c r="D102" s="98">
        <v>3.5</v>
      </c>
      <c r="E102" s="424"/>
      <c r="F102" s="102">
        <v>0.3125</v>
      </c>
      <c r="G102" s="156">
        <v>8</v>
      </c>
      <c r="H102" s="102">
        <v>0.66666666666666663</v>
      </c>
      <c r="I102" s="156">
        <f t="shared" si="42"/>
        <v>8</v>
      </c>
      <c r="J102" s="102"/>
      <c r="K102" s="172" t="s">
        <v>1872</v>
      </c>
      <c r="L102" s="102"/>
      <c r="M102" s="14" t="s">
        <v>2063</v>
      </c>
      <c r="N102" s="126">
        <f t="shared" si="43"/>
        <v>510</v>
      </c>
      <c r="O102" s="89">
        <v>814</v>
      </c>
      <c r="P102" s="156">
        <f t="shared" si="44"/>
        <v>415140</v>
      </c>
      <c r="Q102" s="89">
        <v>2</v>
      </c>
      <c r="S102" s="91">
        <f t="shared" si="45"/>
        <v>814</v>
      </c>
      <c r="T102" s="91">
        <f t="shared" si="46"/>
        <v>415140</v>
      </c>
      <c r="U102" s="92"/>
      <c r="V102" s="92"/>
      <c r="W102" s="92"/>
      <c r="X102" s="92"/>
      <c r="Y102" s="93"/>
      <c r="Z102" s="94"/>
      <c r="AA102" s="94"/>
    </row>
    <row r="103" spans="1:27" ht="30" customHeight="1" x14ac:dyDescent="0.25">
      <c r="A103" s="89">
        <v>9</v>
      </c>
      <c r="B103" s="14" t="s">
        <v>2064</v>
      </c>
      <c r="C103" s="20" t="s">
        <v>61</v>
      </c>
      <c r="D103" s="98">
        <v>9.7905982624444441</v>
      </c>
      <c r="E103" s="424"/>
      <c r="F103" s="102">
        <v>0.3125</v>
      </c>
      <c r="G103" s="156">
        <v>8</v>
      </c>
      <c r="H103" s="102">
        <v>0.66666666666666663</v>
      </c>
      <c r="I103" s="156">
        <f t="shared" si="42"/>
        <v>8</v>
      </c>
      <c r="J103" s="102"/>
      <c r="K103" s="172" t="s">
        <v>1872</v>
      </c>
      <c r="L103" s="102"/>
      <c r="M103" s="14" t="s">
        <v>2064</v>
      </c>
      <c r="N103" s="126">
        <f t="shared" si="43"/>
        <v>510</v>
      </c>
      <c r="O103" s="89">
        <v>4725</v>
      </c>
      <c r="P103" s="156">
        <f t="shared" si="44"/>
        <v>2409750</v>
      </c>
      <c r="Q103" s="89">
        <v>2</v>
      </c>
      <c r="S103" s="91">
        <f t="shared" si="45"/>
        <v>4725</v>
      </c>
      <c r="T103" s="91">
        <f t="shared" si="46"/>
        <v>2409750</v>
      </c>
      <c r="U103" s="92"/>
      <c r="V103" s="92"/>
      <c r="W103" s="92"/>
      <c r="X103" s="92"/>
      <c r="Y103" s="93"/>
      <c r="Z103" s="94"/>
      <c r="AA103" s="94"/>
    </row>
    <row r="104" spans="1:27" ht="30" customHeight="1" x14ac:dyDescent="0.25">
      <c r="A104" s="89">
        <v>10</v>
      </c>
      <c r="B104" s="14" t="s">
        <v>2065</v>
      </c>
      <c r="C104" s="20" t="s">
        <v>2077</v>
      </c>
      <c r="D104" s="98">
        <v>9.9029577024888908</v>
      </c>
      <c r="E104" s="424"/>
      <c r="F104" s="102">
        <v>0.3125</v>
      </c>
      <c r="G104" s="156">
        <v>8</v>
      </c>
      <c r="H104" s="102">
        <v>0.66666666666666696</v>
      </c>
      <c r="I104" s="156">
        <f t="shared" si="42"/>
        <v>8</v>
      </c>
      <c r="J104" s="451"/>
      <c r="K104" s="172" t="s">
        <v>1872</v>
      </c>
      <c r="L104" s="453"/>
      <c r="M104" s="14" t="s">
        <v>2065</v>
      </c>
      <c r="N104" s="455">
        <f t="shared" si="43"/>
        <v>510</v>
      </c>
      <c r="O104" s="193">
        <v>14912</v>
      </c>
      <c r="P104" s="454">
        <f t="shared" si="44"/>
        <v>7605120</v>
      </c>
      <c r="Q104" s="89">
        <v>2</v>
      </c>
      <c r="S104" s="91">
        <f t="shared" si="45"/>
        <v>14912</v>
      </c>
      <c r="T104" s="91">
        <f t="shared" si="46"/>
        <v>7605120</v>
      </c>
      <c r="U104" s="92"/>
      <c r="V104" s="92"/>
      <c r="W104" s="92"/>
      <c r="X104" s="92"/>
      <c r="Y104" s="93"/>
      <c r="Z104" s="94"/>
      <c r="AA104" s="94"/>
    </row>
    <row r="105" spans="1:27" ht="30" customHeight="1" x14ac:dyDescent="0.25">
      <c r="A105" s="89">
        <v>11</v>
      </c>
      <c r="B105" s="14" t="s">
        <v>2066</v>
      </c>
      <c r="C105" s="20" t="s">
        <v>60</v>
      </c>
      <c r="D105" s="98">
        <v>0.89296001484444432</v>
      </c>
      <c r="E105" s="424"/>
      <c r="F105" s="102">
        <v>0.3125</v>
      </c>
      <c r="G105" s="156">
        <v>8</v>
      </c>
      <c r="H105" s="102">
        <v>0.66666666666666696</v>
      </c>
      <c r="I105" s="156">
        <f t="shared" si="42"/>
        <v>8</v>
      </c>
      <c r="J105" s="102"/>
      <c r="K105" s="172" t="s">
        <v>1872</v>
      </c>
      <c r="L105" s="102"/>
      <c r="M105" s="14" t="s">
        <v>2066</v>
      </c>
      <c r="N105" s="126">
        <f t="shared" si="43"/>
        <v>510</v>
      </c>
      <c r="O105" s="193">
        <v>1505</v>
      </c>
      <c r="P105" s="156">
        <f t="shared" si="44"/>
        <v>767550</v>
      </c>
      <c r="Q105" s="89">
        <v>2</v>
      </c>
      <c r="S105" s="91">
        <f t="shared" si="45"/>
        <v>1505</v>
      </c>
      <c r="T105" s="91">
        <f t="shared" si="46"/>
        <v>767550</v>
      </c>
      <c r="U105" s="92"/>
      <c r="V105" s="92"/>
      <c r="W105" s="92"/>
      <c r="X105" s="92"/>
      <c r="Y105" s="93"/>
      <c r="Z105" s="94"/>
      <c r="AA105" s="94"/>
    </row>
    <row r="106" spans="1:27" ht="30" customHeight="1" x14ac:dyDescent="0.25">
      <c r="A106" s="89">
        <v>12</v>
      </c>
      <c r="B106" s="14" t="s">
        <v>1979</v>
      </c>
      <c r="C106" s="20" t="s">
        <v>60</v>
      </c>
      <c r="D106" s="98">
        <v>3.4624697188</v>
      </c>
      <c r="E106" s="424"/>
      <c r="F106" s="102">
        <v>0.3125</v>
      </c>
      <c r="G106" s="156">
        <v>8</v>
      </c>
      <c r="H106" s="102">
        <v>0.5</v>
      </c>
      <c r="I106" s="156">
        <f t="shared" si="42"/>
        <v>8</v>
      </c>
      <c r="J106" s="102"/>
      <c r="K106" s="172" t="s">
        <v>1872</v>
      </c>
      <c r="L106" s="102"/>
      <c r="M106" s="14" t="s">
        <v>1979</v>
      </c>
      <c r="N106" s="126">
        <f t="shared" si="43"/>
        <v>270</v>
      </c>
      <c r="O106" s="89">
        <v>1057</v>
      </c>
      <c r="P106" s="156">
        <f t="shared" si="44"/>
        <v>285390</v>
      </c>
      <c r="Q106" s="89">
        <v>2</v>
      </c>
      <c r="S106" s="91">
        <f t="shared" si="45"/>
        <v>1057</v>
      </c>
      <c r="T106" s="91">
        <f t="shared" si="46"/>
        <v>285390</v>
      </c>
      <c r="U106" s="92"/>
      <c r="V106" s="92"/>
      <c r="W106" s="92"/>
      <c r="X106" s="92"/>
      <c r="Y106" s="93"/>
      <c r="Z106" s="94"/>
      <c r="AA106" s="94"/>
    </row>
    <row r="107" spans="1:27" ht="30" customHeight="1" x14ac:dyDescent="0.25">
      <c r="A107" s="89">
        <v>13</v>
      </c>
      <c r="B107" s="14" t="s">
        <v>2068</v>
      </c>
      <c r="C107" s="20" t="s">
        <v>60</v>
      </c>
      <c r="D107" s="98">
        <v>7.0389323929629644</v>
      </c>
      <c r="E107" s="424"/>
      <c r="F107" s="102">
        <v>0.3125</v>
      </c>
      <c r="G107" s="156">
        <v>8</v>
      </c>
      <c r="H107" s="102">
        <v>0.5</v>
      </c>
      <c r="I107" s="156">
        <f t="shared" si="42"/>
        <v>8</v>
      </c>
      <c r="J107" s="102"/>
      <c r="K107" s="172" t="s">
        <v>1872</v>
      </c>
      <c r="L107" s="102"/>
      <c r="M107" s="14" t="s">
        <v>2068</v>
      </c>
      <c r="N107" s="126">
        <f t="shared" si="43"/>
        <v>270</v>
      </c>
      <c r="O107" s="89">
        <v>1611</v>
      </c>
      <c r="P107" s="156">
        <f t="shared" si="44"/>
        <v>434970</v>
      </c>
      <c r="Q107" s="89">
        <v>2</v>
      </c>
      <c r="S107" s="91">
        <f t="shared" si="45"/>
        <v>1611</v>
      </c>
      <c r="T107" s="91">
        <f t="shared" si="46"/>
        <v>434970</v>
      </c>
      <c r="U107" s="92"/>
      <c r="V107" s="92"/>
      <c r="W107" s="92"/>
      <c r="X107" s="92"/>
      <c r="Y107" s="93"/>
      <c r="Z107" s="94"/>
      <c r="AA107" s="94"/>
    </row>
    <row r="108" spans="1:27" ht="34.5" customHeight="1" x14ac:dyDescent="0.25">
      <c r="A108" s="89">
        <v>14</v>
      </c>
      <c r="B108" s="14" t="s">
        <v>2116</v>
      </c>
      <c r="C108" s="20" t="s">
        <v>60</v>
      </c>
      <c r="D108" s="98">
        <v>1.4431201778666665</v>
      </c>
      <c r="E108" s="424"/>
      <c r="F108" s="102">
        <v>0.3125</v>
      </c>
      <c r="G108" s="156">
        <v>8</v>
      </c>
      <c r="H108" s="102">
        <v>0.5</v>
      </c>
      <c r="I108" s="156">
        <f t="shared" ref="I108:I115" si="50">+G108</f>
        <v>8</v>
      </c>
      <c r="J108" s="451"/>
      <c r="K108" s="172" t="s">
        <v>1872</v>
      </c>
      <c r="L108" s="453"/>
      <c r="M108" s="14" t="s">
        <v>1871</v>
      </c>
      <c r="N108" s="455">
        <f t="shared" ref="N108:N115" si="51">VALUE(DAY(I108)*24*60+VALUE(HOUR(H108)*60+MINUTE(H108)))-SUM(VALUE(DAY(G108)*24*60+VALUE(HOUR(F108)*60+MINUTE(F108))))</f>
        <v>270</v>
      </c>
      <c r="O108" s="193">
        <v>2888</v>
      </c>
      <c r="P108" s="454">
        <f t="shared" ref="P108:P115" si="52">O108*N108</f>
        <v>779760</v>
      </c>
      <c r="Q108" s="89">
        <v>2</v>
      </c>
      <c r="S108" s="91">
        <f t="shared" si="45"/>
        <v>2888</v>
      </c>
      <c r="T108" s="91">
        <f t="shared" si="46"/>
        <v>779760</v>
      </c>
      <c r="U108" s="92"/>
      <c r="V108" s="92"/>
      <c r="W108" s="92"/>
      <c r="X108" s="92"/>
      <c r="Y108" s="93"/>
      <c r="Z108" s="94"/>
      <c r="AA108" s="94"/>
    </row>
    <row r="109" spans="1:27" ht="30" customHeight="1" x14ac:dyDescent="0.25">
      <c r="A109" s="89">
        <v>15</v>
      </c>
      <c r="B109" s="14" t="s">
        <v>2115</v>
      </c>
      <c r="C109" s="20" t="s">
        <v>60</v>
      </c>
      <c r="D109" s="98">
        <v>5</v>
      </c>
      <c r="E109" s="424"/>
      <c r="F109" s="102">
        <v>0.3125</v>
      </c>
      <c r="G109" s="156">
        <v>8</v>
      </c>
      <c r="H109" s="102">
        <v>0.66666666666666696</v>
      </c>
      <c r="I109" s="156">
        <f t="shared" ref="I109" si="53">+G109</f>
        <v>8</v>
      </c>
      <c r="J109" s="451"/>
      <c r="K109" s="172" t="s">
        <v>1872</v>
      </c>
      <c r="L109" s="453"/>
      <c r="M109" s="14" t="s">
        <v>2115</v>
      </c>
      <c r="N109" s="455">
        <f t="shared" ref="N109" si="54">VALUE(DAY(I109)*24*60+VALUE(HOUR(H109)*60+MINUTE(H109)))-SUM(VALUE(DAY(G109)*24*60+VALUE(HOUR(F109)*60+MINUTE(F109))))</f>
        <v>510</v>
      </c>
      <c r="O109" s="193">
        <v>1</v>
      </c>
      <c r="P109" s="454">
        <f t="shared" ref="P109" si="55">O109*N109</f>
        <v>510</v>
      </c>
      <c r="Q109" s="89">
        <v>2</v>
      </c>
      <c r="S109" s="91">
        <f t="shared" si="45"/>
        <v>1</v>
      </c>
      <c r="T109" s="91">
        <f t="shared" si="46"/>
        <v>510</v>
      </c>
      <c r="U109" s="92"/>
      <c r="V109" s="92"/>
      <c r="W109" s="92"/>
      <c r="X109" s="92"/>
      <c r="Y109" s="93"/>
      <c r="Z109" s="94"/>
      <c r="AA109" s="94"/>
    </row>
    <row r="110" spans="1:27" ht="60" x14ac:dyDescent="0.25">
      <c r="A110" s="89">
        <v>16</v>
      </c>
      <c r="B110" s="14" t="s">
        <v>2136</v>
      </c>
      <c r="C110" s="20" t="s">
        <v>60</v>
      </c>
      <c r="D110" s="98">
        <v>3</v>
      </c>
      <c r="E110" s="424"/>
      <c r="F110" s="102">
        <v>0.3125</v>
      </c>
      <c r="G110" s="156">
        <v>8</v>
      </c>
      <c r="H110" s="102">
        <v>0.5</v>
      </c>
      <c r="I110" s="156">
        <f t="shared" ref="I110:I114" si="56">+G110</f>
        <v>8</v>
      </c>
      <c r="J110" s="451"/>
      <c r="K110" s="172" t="s">
        <v>1872</v>
      </c>
      <c r="L110" s="453"/>
      <c r="M110" s="14" t="s">
        <v>2138</v>
      </c>
      <c r="N110" s="455">
        <f t="shared" ref="N110:N114" si="57">VALUE(DAY(I110)*24*60+VALUE(HOUR(H110)*60+MINUTE(H110)))-SUM(VALUE(DAY(G110)*24*60+VALUE(HOUR(F110)*60+MINUTE(F110))))</f>
        <v>270</v>
      </c>
      <c r="O110" s="193">
        <v>861</v>
      </c>
      <c r="P110" s="454">
        <f t="shared" ref="P110:P114" si="58">O110*N110</f>
        <v>232470</v>
      </c>
      <c r="Q110" s="89">
        <v>2</v>
      </c>
      <c r="S110" s="91">
        <f t="shared" si="45"/>
        <v>861</v>
      </c>
      <c r="T110" s="91">
        <f t="shared" si="46"/>
        <v>232470</v>
      </c>
      <c r="U110" s="92"/>
      <c r="V110" s="92"/>
      <c r="W110" s="92"/>
      <c r="X110" s="92"/>
      <c r="Y110" s="93"/>
      <c r="Z110" s="94"/>
      <c r="AA110" s="94"/>
    </row>
    <row r="111" spans="1:27" ht="34.5" customHeight="1" x14ac:dyDescent="0.25">
      <c r="A111" s="89">
        <v>17</v>
      </c>
      <c r="B111" s="14" t="s">
        <v>2137</v>
      </c>
      <c r="C111" s="20" t="s">
        <v>60</v>
      </c>
      <c r="D111" s="98">
        <v>5.7327302432444442</v>
      </c>
      <c r="E111" s="424"/>
      <c r="F111" s="102">
        <v>0.3125</v>
      </c>
      <c r="G111" s="156">
        <v>8</v>
      </c>
      <c r="H111" s="102">
        <v>0.66666666666666696</v>
      </c>
      <c r="I111" s="156">
        <f t="shared" ref="I111" si="59">+G111</f>
        <v>8</v>
      </c>
      <c r="J111" s="451"/>
      <c r="K111" s="172" t="s">
        <v>1872</v>
      </c>
      <c r="L111" s="453"/>
      <c r="M111" s="14" t="s">
        <v>2137</v>
      </c>
      <c r="N111" s="455">
        <f t="shared" ref="N111" si="60">VALUE(DAY(I111)*24*60+VALUE(HOUR(H111)*60+MINUTE(H111)))-SUM(VALUE(DAY(G111)*24*60+VALUE(HOUR(F111)*60+MINUTE(F111))))</f>
        <v>510</v>
      </c>
      <c r="O111" s="193">
        <v>351</v>
      </c>
      <c r="P111" s="454">
        <f t="shared" ref="P111" si="61">O111*N111</f>
        <v>179010</v>
      </c>
      <c r="Q111" s="89">
        <v>2</v>
      </c>
      <c r="S111" s="91">
        <f t="shared" si="45"/>
        <v>351</v>
      </c>
      <c r="T111" s="91">
        <f t="shared" si="46"/>
        <v>179010</v>
      </c>
      <c r="U111" s="92"/>
      <c r="V111" s="92"/>
      <c r="W111" s="92"/>
      <c r="X111" s="92"/>
      <c r="Y111" s="93"/>
      <c r="Z111" s="94"/>
      <c r="AA111" s="94"/>
    </row>
    <row r="112" spans="1:27" ht="34.5" customHeight="1" x14ac:dyDescent="0.25">
      <c r="A112" s="89">
        <v>18</v>
      </c>
      <c r="B112" s="14" t="s">
        <v>2070</v>
      </c>
      <c r="C112" s="20" t="s">
        <v>60</v>
      </c>
      <c r="D112" s="98">
        <v>2.1211564978222222</v>
      </c>
      <c r="E112" s="424"/>
      <c r="F112" s="102">
        <v>0.3125</v>
      </c>
      <c r="G112" s="156">
        <v>8</v>
      </c>
      <c r="H112" s="102">
        <v>0.66666666666666696</v>
      </c>
      <c r="I112" s="156">
        <f t="shared" si="56"/>
        <v>8</v>
      </c>
      <c r="J112" s="451"/>
      <c r="K112" s="172" t="s">
        <v>1872</v>
      </c>
      <c r="L112" s="453"/>
      <c r="M112" s="14" t="s">
        <v>2070</v>
      </c>
      <c r="N112" s="455">
        <f t="shared" si="57"/>
        <v>510</v>
      </c>
      <c r="O112" s="193">
        <v>430</v>
      </c>
      <c r="P112" s="454">
        <f t="shared" si="58"/>
        <v>219300</v>
      </c>
      <c r="Q112" s="89">
        <v>2</v>
      </c>
      <c r="S112" s="91">
        <f t="shared" si="45"/>
        <v>430</v>
      </c>
      <c r="T112" s="91">
        <f t="shared" si="46"/>
        <v>219300</v>
      </c>
      <c r="U112" s="92"/>
      <c r="V112" s="92"/>
      <c r="W112" s="92"/>
      <c r="X112" s="92"/>
      <c r="Y112" s="93"/>
      <c r="Z112" s="94"/>
      <c r="AA112" s="94"/>
    </row>
    <row r="113" spans="1:27" ht="34.5" customHeight="1" x14ac:dyDescent="0.25">
      <c r="A113" s="89">
        <v>19</v>
      </c>
      <c r="B113" s="14" t="s">
        <v>2071</v>
      </c>
      <c r="C113" s="20" t="s">
        <v>57</v>
      </c>
      <c r="D113" s="98">
        <v>5.7518500436296298</v>
      </c>
      <c r="E113" s="424"/>
      <c r="F113" s="102">
        <v>0.3125</v>
      </c>
      <c r="G113" s="156">
        <v>8</v>
      </c>
      <c r="H113" s="102">
        <v>0.66666666666666696</v>
      </c>
      <c r="I113" s="156">
        <f t="shared" si="56"/>
        <v>8</v>
      </c>
      <c r="J113" s="451"/>
      <c r="K113" s="172" t="s">
        <v>1872</v>
      </c>
      <c r="L113" s="453"/>
      <c r="M113" s="14" t="s">
        <v>2071</v>
      </c>
      <c r="N113" s="455">
        <f t="shared" si="57"/>
        <v>510</v>
      </c>
      <c r="O113" s="193">
        <v>2917</v>
      </c>
      <c r="P113" s="454">
        <f t="shared" si="58"/>
        <v>1487670</v>
      </c>
      <c r="Q113" s="89">
        <v>2</v>
      </c>
      <c r="S113" s="91">
        <f t="shared" si="45"/>
        <v>2917</v>
      </c>
      <c r="T113" s="91">
        <f t="shared" si="46"/>
        <v>1487670</v>
      </c>
      <c r="U113" s="92"/>
      <c r="V113" s="92"/>
      <c r="W113" s="92"/>
      <c r="X113" s="92"/>
      <c r="Y113" s="93"/>
      <c r="Z113" s="94"/>
      <c r="AA113" s="94"/>
    </row>
    <row r="114" spans="1:27" ht="34.5" customHeight="1" x14ac:dyDescent="0.25">
      <c r="A114" s="89">
        <v>20</v>
      </c>
      <c r="B114" s="14" t="s">
        <v>2072</v>
      </c>
      <c r="C114" s="20" t="s">
        <v>2073</v>
      </c>
      <c r="D114" s="98">
        <v>4.3564751254814809</v>
      </c>
      <c r="E114" s="424"/>
      <c r="F114" s="102">
        <v>0.3125</v>
      </c>
      <c r="G114" s="156">
        <v>8</v>
      </c>
      <c r="H114" s="102">
        <v>0.66666666666666696</v>
      </c>
      <c r="I114" s="156">
        <f t="shared" si="56"/>
        <v>8</v>
      </c>
      <c r="J114" s="451"/>
      <c r="K114" s="172" t="s">
        <v>1872</v>
      </c>
      <c r="L114" s="453"/>
      <c r="M114" s="14" t="s">
        <v>2072</v>
      </c>
      <c r="N114" s="455">
        <f t="shared" si="57"/>
        <v>510</v>
      </c>
      <c r="O114" s="193">
        <f>1326+1561</f>
        <v>2887</v>
      </c>
      <c r="P114" s="454">
        <f t="shared" si="58"/>
        <v>1472370</v>
      </c>
      <c r="Q114" s="89">
        <v>2</v>
      </c>
      <c r="S114" s="91">
        <f t="shared" si="45"/>
        <v>2887</v>
      </c>
      <c r="T114" s="91">
        <f t="shared" si="46"/>
        <v>1472370</v>
      </c>
      <c r="U114" s="92"/>
      <c r="V114" s="92"/>
      <c r="W114" s="92"/>
      <c r="X114" s="92"/>
      <c r="Y114" s="93"/>
      <c r="Z114" s="94"/>
      <c r="AA114" s="94"/>
    </row>
    <row r="115" spans="1:27" ht="34.5" customHeight="1" x14ac:dyDescent="0.25">
      <c r="A115" s="89">
        <v>21</v>
      </c>
      <c r="B115" s="14" t="s">
        <v>2074</v>
      </c>
      <c r="C115" s="20" t="s">
        <v>2077</v>
      </c>
      <c r="D115" s="98">
        <v>4.5311264815555568</v>
      </c>
      <c r="E115" s="424"/>
      <c r="F115" s="102">
        <v>0.3125</v>
      </c>
      <c r="G115" s="156">
        <v>8</v>
      </c>
      <c r="H115" s="102">
        <v>0.66666666666666696</v>
      </c>
      <c r="I115" s="156">
        <f t="shared" si="50"/>
        <v>8</v>
      </c>
      <c r="J115" s="451"/>
      <c r="K115" s="172" t="s">
        <v>1872</v>
      </c>
      <c r="L115" s="453"/>
      <c r="M115" s="14" t="s">
        <v>2074</v>
      </c>
      <c r="N115" s="455">
        <f t="shared" si="51"/>
        <v>510</v>
      </c>
      <c r="O115" s="193">
        <v>4566</v>
      </c>
      <c r="P115" s="454">
        <f t="shared" si="52"/>
        <v>2328660</v>
      </c>
      <c r="Q115" s="89">
        <v>2</v>
      </c>
      <c r="S115" s="91">
        <f t="shared" si="45"/>
        <v>4566</v>
      </c>
      <c r="T115" s="91">
        <f t="shared" si="46"/>
        <v>2328660</v>
      </c>
      <c r="U115" s="92"/>
      <c r="V115" s="92"/>
      <c r="W115" s="92"/>
      <c r="X115" s="92"/>
      <c r="Y115" s="93"/>
      <c r="Z115" s="94"/>
      <c r="AA115" s="94"/>
    </row>
    <row r="116" spans="1:27" ht="34.5" customHeight="1" x14ac:dyDescent="0.25">
      <c r="A116" s="89">
        <v>22</v>
      </c>
      <c r="B116" s="14" t="s">
        <v>2076</v>
      </c>
      <c r="C116" s="20" t="s">
        <v>62</v>
      </c>
      <c r="D116" s="98">
        <v>4.8074854408888896</v>
      </c>
      <c r="E116" s="424"/>
      <c r="F116" s="102">
        <v>0.3125</v>
      </c>
      <c r="G116" s="156">
        <v>8</v>
      </c>
      <c r="H116" s="102">
        <v>0.66666666666666696</v>
      </c>
      <c r="I116" s="156">
        <f t="shared" ref="I116:I117" si="62">+G116</f>
        <v>8</v>
      </c>
      <c r="J116" s="451"/>
      <c r="K116" s="172" t="s">
        <v>1872</v>
      </c>
      <c r="L116" s="453"/>
      <c r="M116" s="14" t="s">
        <v>2076</v>
      </c>
      <c r="N116" s="455">
        <f t="shared" ref="N116:N117" si="63">VALUE(DAY(I116)*24*60+VALUE(HOUR(H116)*60+MINUTE(H116)))-SUM(VALUE(DAY(G116)*24*60+VALUE(HOUR(F116)*60+MINUTE(F116))))</f>
        <v>510</v>
      </c>
      <c r="O116" s="89">
        <v>3390</v>
      </c>
      <c r="P116" s="454">
        <f t="shared" ref="P116:P117" si="64">O116*N116</f>
        <v>1728900</v>
      </c>
      <c r="Q116" s="89">
        <v>2</v>
      </c>
      <c r="S116" s="91">
        <f t="shared" si="45"/>
        <v>3390</v>
      </c>
      <c r="T116" s="91">
        <f t="shared" si="46"/>
        <v>1728900</v>
      </c>
      <c r="U116" s="92"/>
      <c r="V116" s="92"/>
      <c r="W116" s="92"/>
      <c r="X116" s="92"/>
      <c r="Y116" s="93"/>
      <c r="Z116" s="94"/>
      <c r="AA116" s="94"/>
    </row>
    <row r="117" spans="1:27" ht="34.5" customHeight="1" x14ac:dyDescent="0.25">
      <c r="A117" s="89">
        <v>23</v>
      </c>
      <c r="B117" s="14" t="s">
        <v>2061</v>
      </c>
      <c r="C117" s="20" t="s">
        <v>2077</v>
      </c>
      <c r="D117" s="98">
        <v>9.2452594373333348</v>
      </c>
      <c r="E117" s="424"/>
      <c r="F117" s="102">
        <v>0.3125</v>
      </c>
      <c r="G117" s="156">
        <v>8</v>
      </c>
      <c r="H117" s="102">
        <v>0.66666666666666696</v>
      </c>
      <c r="I117" s="156">
        <f t="shared" si="62"/>
        <v>8</v>
      </c>
      <c r="J117" s="451"/>
      <c r="K117" s="172" t="s">
        <v>1872</v>
      </c>
      <c r="L117" s="453"/>
      <c r="M117" s="14" t="s">
        <v>2061</v>
      </c>
      <c r="N117" s="455">
        <f t="shared" si="63"/>
        <v>510</v>
      </c>
      <c r="O117" s="89">
        <v>2512</v>
      </c>
      <c r="P117" s="454">
        <f t="shared" si="64"/>
        <v>1281120</v>
      </c>
      <c r="Q117" s="89">
        <v>2</v>
      </c>
      <c r="S117" s="91">
        <f t="shared" si="45"/>
        <v>2512</v>
      </c>
      <c r="T117" s="91">
        <f t="shared" si="46"/>
        <v>1281120</v>
      </c>
      <c r="U117" s="92"/>
      <c r="V117" s="92"/>
      <c r="W117" s="92"/>
      <c r="X117" s="92"/>
      <c r="Y117" s="93"/>
      <c r="Z117" s="94"/>
      <c r="AA117" s="94"/>
    </row>
    <row r="118" spans="1:27" ht="31.5" customHeight="1" x14ac:dyDescent="0.25">
      <c r="A118" s="89">
        <v>24</v>
      </c>
      <c r="B118" s="14" t="s">
        <v>1981</v>
      </c>
      <c r="C118" s="20"/>
      <c r="D118" s="98">
        <f>D158</f>
        <v>79.959791204491651</v>
      </c>
      <c r="E118" s="424"/>
      <c r="F118" s="102"/>
      <c r="G118" s="156"/>
      <c r="H118" s="102"/>
      <c r="I118" s="156"/>
      <c r="J118" s="102"/>
      <c r="K118" s="172"/>
      <c r="L118" s="102"/>
      <c r="M118" s="14"/>
      <c r="N118" s="126"/>
      <c r="O118" s="89"/>
      <c r="P118" s="156"/>
      <c r="Q118" s="89"/>
      <c r="S118" s="91">
        <f t="shared" si="45"/>
        <v>0</v>
      </c>
      <c r="T118" s="91">
        <f t="shared" si="46"/>
        <v>0</v>
      </c>
      <c r="U118" s="92"/>
      <c r="V118" s="92"/>
      <c r="W118" s="92"/>
      <c r="X118" s="92"/>
      <c r="Y118" s="93"/>
      <c r="Z118" s="94"/>
      <c r="AA118" s="94"/>
    </row>
    <row r="119" spans="1:27" s="94" customFormat="1" ht="30.75" customHeight="1" x14ac:dyDescent="0.2">
      <c r="A119" s="255"/>
      <c r="B119" s="25" t="s">
        <v>1865</v>
      </c>
      <c r="C119" s="446"/>
      <c r="D119" s="447">
        <f>SUM(D95:D117)</f>
        <v>106.74090196135633</v>
      </c>
      <c r="E119" s="448"/>
      <c r="F119" s="169"/>
      <c r="G119" s="258"/>
      <c r="H119" s="169"/>
      <c r="I119" s="258"/>
      <c r="J119" s="169"/>
      <c r="K119" s="449"/>
      <c r="L119" s="169"/>
      <c r="M119" s="449"/>
      <c r="N119" s="450"/>
      <c r="O119" s="255"/>
      <c r="P119" s="258"/>
      <c r="Q119" s="255"/>
      <c r="R119" s="90"/>
      <c r="S119" s="91">
        <f t="shared" si="45"/>
        <v>0</v>
      </c>
      <c r="T119" s="91">
        <f t="shared" si="46"/>
        <v>0</v>
      </c>
      <c r="U119" s="91"/>
      <c r="V119" s="91"/>
      <c r="W119" s="91"/>
      <c r="X119" s="91"/>
      <c r="Y119" s="263"/>
    </row>
    <row r="120" spans="1:27" s="94" customFormat="1" ht="31.5" customHeight="1" x14ac:dyDescent="0.2">
      <c r="A120" s="255"/>
      <c r="B120" s="25" t="s">
        <v>1896</v>
      </c>
      <c r="C120" s="446"/>
      <c r="D120" s="447">
        <f>+D118+D119</f>
        <v>186.70069316584798</v>
      </c>
      <c r="E120" s="448"/>
      <c r="F120" s="169"/>
      <c r="G120" s="258"/>
      <c r="H120" s="169"/>
      <c r="I120" s="258"/>
      <c r="J120" s="169"/>
      <c r="K120" s="449"/>
      <c r="L120" s="169"/>
      <c r="M120" s="449"/>
      <c r="N120" s="450"/>
      <c r="O120" s="255"/>
      <c r="P120" s="258"/>
      <c r="Q120" s="255"/>
      <c r="R120" s="90"/>
      <c r="S120" s="91">
        <f t="shared" si="45"/>
        <v>0</v>
      </c>
      <c r="T120" s="91">
        <f t="shared" si="46"/>
        <v>0</v>
      </c>
      <c r="U120" s="91"/>
      <c r="V120" s="91"/>
      <c r="W120" s="91"/>
      <c r="X120" s="91"/>
      <c r="Y120" s="263"/>
    </row>
    <row r="121" spans="1:27" ht="27.75" customHeight="1" x14ac:dyDescent="0.25">
      <c r="A121" s="701" t="s">
        <v>2079</v>
      </c>
      <c r="B121" s="702"/>
      <c r="C121" s="702"/>
      <c r="D121" s="702"/>
      <c r="E121" s="702"/>
      <c r="F121" s="702"/>
      <c r="G121" s="702"/>
      <c r="H121" s="702"/>
      <c r="I121" s="702"/>
      <c r="J121" s="702"/>
      <c r="K121" s="702"/>
      <c r="L121" s="702"/>
      <c r="M121" s="702"/>
      <c r="N121" s="702"/>
      <c r="O121" s="702"/>
      <c r="P121" s="702"/>
      <c r="Q121" s="703"/>
      <c r="S121" s="91">
        <f t="shared" si="45"/>
        <v>0</v>
      </c>
      <c r="T121" s="91">
        <f t="shared" si="46"/>
        <v>0</v>
      </c>
      <c r="U121" s="91"/>
      <c r="V121" s="92"/>
      <c r="W121" s="92"/>
      <c r="X121" s="92"/>
      <c r="Y121" s="93"/>
      <c r="Z121" s="94"/>
      <c r="AA121" s="94"/>
    </row>
    <row r="122" spans="1:27" s="469" customFormat="1" ht="33" customHeight="1" x14ac:dyDescent="0.25">
      <c r="A122" s="89">
        <v>1</v>
      </c>
      <c r="B122" s="14" t="s">
        <v>2099</v>
      </c>
      <c r="C122" s="20" t="s">
        <v>63</v>
      </c>
      <c r="D122" s="98">
        <v>6.7848727810499998</v>
      </c>
      <c r="E122" s="424"/>
      <c r="F122" s="102">
        <v>0.66666666666666663</v>
      </c>
      <c r="G122" s="156">
        <v>8</v>
      </c>
      <c r="H122" s="102">
        <v>0.99930555555555556</v>
      </c>
      <c r="I122" s="156">
        <f t="shared" ref="I122:I124" si="65">+G122</f>
        <v>8</v>
      </c>
      <c r="J122" s="102"/>
      <c r="K122" s="172" t="s">
        <v>1872</v>
      </c>
      <c r="L122" s="102"/>
      <c r="M122" s="14" t="s">
        <v>2099</v>
      </c>
      <c r="N122" s="126">
        <f t="shared" ref="N122:N139" si="66">VALUE(DAY(I122)*24*60+VALUE(HOUR(H122)*60+MINUTE(H122)))-SUM(VALUE(DAY(G122)*24*60+VALUE(HOUR(F122)*60+MINUTE(F122))))</f>
        <v>479</v>
      </c>
      <c r="O122" s="89">
        <v>10169</v>
      </c>
      <c r="P122" s="156">
        <f t="shared" ref="P122:P139" si="67">O122*N122</f>
        <v>4870951</v>
      </c>
      <c r="Q122" s="89">
        <v>2</v>
      </c>
      <c r="R122" s="265"/>
      <c r="S122" s="91">
        <f t="shared" si="45"/>
        <v>10169</v>
      </c>
      <c r="T122" s="91">
        <f t="shared" si="46"/>
        <v>4870951</v>
      </c>
      <c r="U122" s="466"/>
      <c r="V122" s="466"/>
      <c r="W122" s="466"/>
      <c r="X122" s="466"/>
      <c r="Y122" s="467"/>
      <c r="Z122" s="468"/>
      <c r="AA122" s="468"/>
    </row>
    <row r="123" spans="1:27" ht="34.5" customHeight="1" x14ac:dyDescent="0.25">
      <c r="A123" s="89">
        <v>2</v>
      </c>
      <c r="B123" s="14" t="s">
        <v>2075</v>
      </c>
      <c r="C123" s="20" t="s">
        <v>2078</v>
      </c>
      <c r="D123" s="98">
        <v>11.561244426222222</v>
      </c>
      <c r="E123" s="424"/>
      <c r="F123" s="102">
        <v>0.66666666666666663</v>
      </c>
      <c r="G123" s="156">
        <v>8</v>
      </c>
      <c r="H123" s="102">
        <v>0.99930555555555556</v>
      </c>
      <c r="I123" s="156">
        <f t="shared" ref="I123" si="68">+G123</f>
        <v>8</v>
      </c>
      <c r="J123" s="451"/>
      <c r="K123" s="172" t="s">
        <v>1872</v>
      </c>
      <c r="L123" s="453"/>
      <c r="M123" s="14" t="s">
        <v>2075</v>
      </c>
      <c r="N123" s="455">
        <f>VALUE(DAY(I123)*24*60+VALUE(HOUR(H123)*60+MINUTE(H123)))-SUM(VALUE(DAY(G123)*24*60+VALUE(HOUR(F123)*60+MINUTE(F123))))</f>
        <v>479</v>
      </c>
      <c r="O123" s="89">
        <v>4061</v>
      </c>
      <c r="P123" s="454">
        <f>O123*N123</f>
        <v>1945219</v>
      </c>
      <c r="Q123" s="89">
        <v>2</v>
      </c>
      <c r="S123" s="91">
        <f t="shared" si="45"/>
        <v>4061</v>
      </c>
      <c r="T123" s="91">
        <f t="shared" si="46"/>
        <v>1945219</v>
      </c>
      <c r="U123" s="92"/>
      <c r="V123" s="92"/>
      <c r="W123" s="92"/>
      <c r="X123" s="92"/>
      <c r="Y123" s="93"/>
      <c r="Z123" s="94"/>
      <c r="AA123" s="94"/>
    </row>
    <row r="124" spans="1:27" s="469" customFormat="1" ht="42" customHeight="1" x14ac:dyDescent="0.25">
      <c r="A124" s="89">
        <v>3</v>
      </c>
      <c r="B124" s="14" t="s">
        <v>2100</v>
      </c>
      <c r="C124" s="20" t="s">
        <v>57</v>
      </c>
      <c r="D124" s="98">
        <v>5.0922291344166668</v>
      </c>
      <c r="E124" s="472"/>
      <c r="F124" s="102">
        <v>0.66666666666666663</v>
      </c>
      <c r="G124" s="156">
        <v>8</v>
      </c>
      <c r="H124" s="102">
        <v>0.99930555555555556</v>
      </c>
      <c r="I124" s="156">
        <f t="shared" si="65"/>
        <v>8</v>
      </c>
      <c r="J124" s="429"/>
      <c r="K124" s="172" t="s">
        <v>1872</v>
      </c>
      <c r="L124" s="429"/>
      <c r="M124" s="14" t="s">
        <v>2100</v>
      </c>
      <c r="N124" s="126">
        <f t="shared" si="66"/>
        <v>479</v>
      </c>
      <c r="O124" s="89">
        <v>5433</v>
      </c>
      <c r="P124" s="156">
        <f t="shared" si="67"/>
        <v>2602407</v>
      </c>
      <c r="Q124" s="89">
        <v>2</v>
      </c>
      <c r="R124" s="265"/>
      <c r="S124" s="91">
        <f t="shared" si="45"/>
        <v>5433</v>
      </c>
      <c r="T124" s="91">
        <f t="shared" si="46"/>
        <v>2602407</v>
      </c>
      <c r="U124" s="466"/>
      <c r="V124" s="466"/>
      <c r="W124" s="466"/>
      <c r="X124" s="466"/>
      <c r="Y124" s="467"/>
      <c r="Z124" s="468"/>
      <c r="AA124" s="468"/>
    </row>
    <row r="125" spans="1:27" s="469" customFormat="1" ht="33" customHeight="1" x14ac:dyDescent="0.25">
      <c r="A125" s="89">
        <v>4</v>
      </c>
      <c r="B125" s="14" t="s">
        <v>2101</v>
      </c>
      <c r="C125" s="20" t="s">
        <v>2102</v>
      </c>
      <c r="D125" s="98">
        <v>10.841998728833335</v>
      </c>
      <c r="E125" s="472"/>
      <c r="F125" s="102">
        <v>0.66666666666666663</v>
      </c>
      <c r="G125" s="156">
        <v>8</v>
      </c>
      <c r="H125" s="102">
        <v>0.999305555555556</v>
      </c>
      <c r="I125" s="156">
        <f t="shared" ref="I125:I139" si="69">+G125</f>
        <v>8</v>
      </c>
      <c r="J125" s="429"/>
      <c r="K125" s="172" t="s">
        <v>1872</v>
      </c>
      <c r="L125" s="429"/>
      <c r="M125" s="14" t="s">
        <v>2101</v>
      </c>
      <c r="N125" s="126">
        <f t="shared" si="66"/>
        <v>479</v>
      </c>
      <c r="O125" s="89">
        <v>10447</v>
      </c>
      <c r="P125" s="156">
        <f t="shared" si="67"/>
        <v>5004113</v>
      </c>
      <c r="Q125" s="89">
        <v>2</v>
      </c>
      <c r="R125" s="265"/>
      <c r="S125" s="91">
        <f t="shared" si="45"/>
        <v>10447</v>
      </c>
      <c r="T125" s="91">
        <f t="shared" si="46"/>
        <v>5004113</v>
      </c>
      <c r="U125" s="466"/>
      <c r="V125" s="466"/>
      <c r="W125" s="466"/>
      <c r="X125" s="466"/>
      <c r="Y125" s="467"/>
      <c r="Z125" s="468"/>
      <c r="AA125" s="468"/>
    </row>
    <row r="126" spans="1:27" s="469" customFormat="1" ht="33" customHeight="1" x14ac:dyDescent="0.25">
      <c r="A126" s="89">
        <v>5</v>
      </c>
      <c r="B126" s="14" t="s">
        <v>2103</v>
      </c>
      <c r="C126" s="20" t="s">
        <v>1910</v>
      </c>
      <c r="D126" s="98">
        <v>7.5031022016666657</v>
      </c>
      <c r="E126" s="472"/>
      <c r="F126" s="102">
        <v>0.66666666666666663</v>
      </c>
      <c r="G126" s="156">
        <v>8</v>
      </c>
      <c r="H126" s="102">
        <v>0.999305555555556</v>
      </c>
      <c r="I126" s="156">
        <f t="shared" ref="I126:I131" si="70">+G126</f>
        <v>8</v>
      </c>
      <c r="J126" s="429"/>
      <c r="K126" s="172" t="s">
        <v>1872</v>
      </c>
      <c r="L126" s="429"/>
      <c r="M126" s="14" t="s">
        <v>2103</v>
      </c>
      <c r="N126" s="126">
        <f t="shared" ref="N126:N131" si="71">VALUE(DAY(I126)*24*60+VALUE(HOUR(H126)*60+MINUTE(H126)))-SUM(VALUE(DAY(G126)*24*60+VALUE(HOUR(F126)*60+MINUTE(F126))))</f>
        <v>479</v>
      </c>
      <c r="O126" s="89">
        <f>1581+7928</f>
        <v>9509</v>
      </c>
      <c r="P126" s="156">
        <f t="shared" ref="P126:P131" si="72">O126*N126</f>
        <v>4554811</v>
      </c>
      <c r="Q126" s="89">
        <v>2</v>
      </c>
      <c r="R126" s="265"/>
      <c r="S126" s="91">
        <f t="shared" si="45"/>
        <v>9509</v>
      </c>
      <c r="T126" s="91">
        <f t="shared" si="46"/>
        <v>4554811</v>
      </c>
      <c r="U126" s="466"/>
      <c r="V126" s="466"/>
      <c r="W126" s="466"/>
      <c r="X126" s="466"/>
      <c r="Y126" s="467"/>
      <c r="Z126" s="468"/>
      <c r="AA126" s="468"/>
    </row>
    <row r="127" spans="1:27" s="469" customFormat="1" ht="33" customHeight="1" x14ac:dyDescent="0.25">
      <c r="A127" s="89">
        <v>6</v>
      </c>
      <c r="B127" s="14" t="s">
        <v>2104</v>
      </c>
      <c r="C127" s="20" t="s">
        <v>57</v>
      </c>
      <c r="D127" s="98">
        <v>2.0685548361500001</v>
      </c>
      <c r="E127" s="472"/>
      <c r="F127" s="102">
        <v>0.66666666666666663</v>
      </c>
      <c r="G127" s="156">
        <v>8</v>
      </c>
      <c r="H127" s="102">
        <v>0.999305555555556</v>
      </c>
      <c r="I127" s="156">
        <f t="shared" si="70"/>
        <v>8</v>
      </c>
      <c r="J127" s="429"/>
      <c r="K127" s="172" t="s">
        <v>1872</v>
      </c>
      <c r="L127" s="429"/>
      <c r="M127" s="14" t="s">
        <v>2104</v>
      </c>
      <c r="N127" s="126">
        <f t="shared" si="71"/>
        <v>479</v>
      </c>
      <c r="O127" s="89">
        <v>2093</v>
      </c>
      <c r="P127" s="156">
        <f t="shared" si="72"/>
        <v>1002547</v>
      </c>
      <c r="Q127" s="89">
        <v>2</v>
      </c>
      <c r="R127" s="265"/>
      <c r="S127" s="91">
        <f t="shared" si="45"/>
        <v>2093</v>
      </c>
      <c r="T127" s="91">
        <f t="shared" si="46"/>
        <v>1002547</v>
      </c>
      <c r="U127" s="466"/>
      <c r="V127" s="466"/>
      <c r="W127" s="466"/>
      <c r="X127" s="466"/>
      <c r="Y127" s="467"/>
      <c r="Z127" s="468"/>
      <c r="AA127" s="468"/>
    </row>
    <row r="128" spans="1:27" s="469" customFormat="1" ht="33" customHeight="1" x14ac:dyDescent="0.25">
      <c r="A128" s="89">
        <v>7</v>
      </c>
      <c r="B128" s="14" t="s">
        <v>2105</v>
      </c>
      <c r="C128" s="20" t="s">
        <v>57</v>
      </c>
      <c r="D128" s="98">
        <v>2.17721349875</v>
      </c>
      <c r="E128" s="472"/>
      <c r="F128" s="102">
        <v>0.66666666666666663</v>
      </c>
      <c r="G128" s="156">
        <v>8</v>
      </c>
      <c r="H128" s="102">
        <v>0.999305555555556</v>
      </c>
      <c r="I128" s="156">
        <f t="shared" si="70"/>
        <v>8</v>
      </c>
      <c r="J128" s="429"/>
      <c r="K128" s="172" t="s">
        <v>1872</v>
      </c>
      <c r="L128" s="429"/>
      <c r="M128" s="14" t="s">
        <v>2105</v>
      </c>
      <c r="N128" s="126">
        <f t="shared" si="71"/>
        <v>479</v>
      </c>
      <c r="O128" s="89">
        <v>2784</v>
      </c>
      <c r="P128" s="156">
        <f t="shared" si="72"/>
        <v>1333536</v>
      </c>
      <c r="Q128" s="89">
        <v>2</v>
      </c>
      <c r="R128" s="265"/>
      <c r="S128" s="91">
        <f t="shared" si="45"/>
        <v>2784</v>
      </c>
      <c r="T128" s="91">
        <f t="shared" si="46"/>
        <v>1333536</v>
      </c>
      <c r="U128" s="466"/>
      <c r="V128" s="466"/>
      <c r="W128" s="466"/>
      <c r="X128" s="466"/>
      <c r="Y128" s="467"/>
      <c r="Z128" s="468"/>
      <c r="AA128" s="468"/>
    </row>
    <row r="129" spans="1:27" s="469" customFormat="1" ht="33" customHeight="1" x14ac:dyDescent="0.25">
      <c r="A129" s="89">
        <v>8</v>
      </c>
      <c r="B129" s="14" t="s">
        <v>2106</v>
      </c>
      <c r="C129" s="20" t="s">
        <v>57</v>
      </c>
      <c r="D129" s="98">
        <v>4.7694595901499994</v>
      </c>
      <c r="E129" s="472"/>
      <c r="F129" s="102">
        <v>0.66666666666666663</v>
      </c>
      <c r="G129" s="156">
        <v>8</v>
      </c>
      <c r="H129" s="102">
        <v>0.999305555555556</v>
      </c>
      <c r="I129" s="156">
        <f t="shared" si="70"/>
        <v>8</v>
      </c>
      <c r="J129" s="429"/>
      <c r="K129" s="172" t="s">
        <v>1872</v>
      </c>
      <c r="L129" s="429"/>
      <c r="M129" s="14" t="s">
        <v>2106</v>
      </c>
      <c r="N129" s="126">
        <f t="shared" si="71"/>
        <v>479</v>
      </c>
      <c r="O129" s="89">
        <v>4972</v>
      </c>
      <c r="P129" s="156">
        <f t="shared" si="72"/>
        <v>2381588</v>
      </c>
      <c r="Q129" s="89">
        <v>2</v>
      </c>
      <c r="R129" s="265"/>
      <c r="S129" s="91">
        <f t="shared" si="45"/>
        <v>4972</v>
      </c>
      <c r="T129" s="91">
        <f t="shared" si="46"/>
        <v>2381588</v>
      </c>
      <c r="U129" s="466"/>
      <c r="V129" s="466"/>
      <c r="W129" s="466"/>
      <c r="X129" s="466"/>
      <c r="Y129" s="467"/>
      <c r="Z129" s="468"/>
      <c r="AA129" s="468"/>
    </row>
    <row r="130" spans="1:27" s="469" customFormat="1" ht="33" customHeight="1" x14ac:dyDescent="0.25">
      <c r="A130" s="89">
        <v>9</v>
      </c>
      <c r="B130" s="14" t="s">
        <v>2107</v>
      </c>
      <c r="C130" s="20" t="s">
        <v>1894</v>
      </c>
      <c r="D130" s="98">
        <v>8.2923896066666654</v>
      </c>
      <c r="E130" s="472"/>
      <c r="F130" s="102">
        <v>0.66666666666666663</v>
      </c>
      <c r="G130" s="156">
        <v>8</v>
      </c>
      <c r="H130" s="102">
        <v>0.999305555555556</v>
      </c>
      <c r="I130" s="156">
        <f t="shared" si="70"/>
        <v>8</v>
      </c>
      <c r="J130" s="429"/>
      <c r="K130" s="172" t="s">
        <v>1872</v>
      </c>
      <c r="L130" s="429"/>
      <c r="M130" s="14" t="s">
        <v>2107</v>
      </c>
      <c r="N130" s="126">
        <f t="shared" si="71"/>
        <v>479</v>
      </c>
      <c r="O130" s="89">
        <v>7992</v>
      </c>
      <c r="P130" s="156">
        <f t="shared" si="72"/>
        <v>3828168</v>
      </c>
      <c r="Q130" s="89">
        <v>2</v>
      </c>
      <c r="R130" s="265"/>
      <c r="S130" s="91">
        <f t="shared" si="45"/>
        <v>7992</v>
      </c>
      <c r="T130" s="91">
        <f t="shared" si="46"/>
        <v>3828168</v>
      </c>
      <c r="U130" s="466"/>
      <c r="V130" s="466"/>
      <c r="W130" s="466"/>
      <c r="X130" s="466"/>
      <c r="Y130" s="467"/>
      <c r="Z130" s="468"/>
      <c r="AA130" s="468"/>
    </row>
    <row r="131" spans="1:27" s="469" customFormat="1" ht="33" customHeight="1" x14ac:dyDescent="0.25">
      <c r="A131" s="89">
        <v>10</v>
      </c>
      <c r="B131" s="14" t="s">
        <v>2108</v>
      </c>
      <c r="C131" s="20" t="s">
        <v>61</v>
      </c>
      <c r="D131" s="98">
        <v>5.2518172933500002</v>
      </c>
      <c r="E131" s="472"/>
      <c r="F131" s="102">
        <v>0.66666666666666663</v>
      </c>
      <c r="G131" s="156">
        <v>8</v>
      </c>
      <c r="H131" s="102">
        <v>0.999305555555556</v>
      </c>
      <c r="I131" s="156">
        <f t="shared" si="70"/>
        <v>8</v>
      </c>
      <c r="J131" s="429"/>
      <c r="K131" s="172" t="s">
        <v>1872</v>
      </c>
      <c r="L131" s="429"/>
      <c r="M131" s="14" t="s">
        <v>2108</v>
      </c>
      <c r="N131" s="126">
        <f t="shared" si="71"/>
        <v>479</v>
      </c>
      <c r="O131" s="89">
        <v>8091</v>
      </c>
      <c r="P131" s="156">
        <f t="shared" si="72"/>
        <v>3875589</v>
      </c>
      <c r="Q131" s="89">
        <v>2</v>
      </c>
      <c r="R131" s="265"/>
      <c r="S131" s="91">
        <f t="shared" si="45"/>
        <v>8091</v>
      </c>
      <c r="T131" s="91">
        <f t="shared" si="46"/>
        <v>3875589</v>
      </c>
      <c r="U131" s="466"/>
      <c r="V131" s="466"/>
      <c r="W131" s="466"/>
      <c r="X131" s="466"/>
      <c r="Y131" s="467"/>
      <c r="Z131" s="468"/>
      <c r="AA131" s="468"/>
    </row>
    <row r="132" spans="1:27" s="469" customFormat="1" ht="33" customHeight="1" x14ac:dyDescent="0.25">
      <c r="A132" s="89">
        <v>11</v>
      </c>
      <c r="B132" s="14" t="s">
        <v>2109</v>
      </c>
      <c r="C132" s="20" t="s">
        <v>61</v>
      </c>
      <c r="D132" s="98">
        <v>0.54495397055000006</v>
      </c>
      <c r="E132" s="472"/>
      <c r="F132" s="102">
        <v>0.66666666666666663</v>
      </c>
      <c r="G132" s="156">
        <v>8</v>
      </c>
      <c r="H132" s="102">
        <v>0.999305555555556</v>
      </c>
      <c r="I132" s="156">
        <f t="shared" si="69"/>
        <v>8</v>
      </c>
      <c r="J132" s="429"/>
      <c r="K132" s="172" t="s">
        <v>1872</v>
      </c>
      <c r="L132" s="429"/>
      <c r="M132" s="14" t="s">
        <v>2109</v>
      </c>
      <c r="N132" s="126">
        <f t="shared" si="66"/>
        <v>479</v>
      </c>
      <c r="O132" s="89">
        <v>592</v>
      </c>
      <c r="P132" s="156">
        <f t="shared" si="67"/>
        <v>283568</v>
      </c>
      <c r="Q132" s="89">
        <v>2</v>
      </c>
      <c r="R132" s="265"/>
      <c r="S132" s="91">
        <f t="shared" si="45"/>
        <v>592</v>
      </c>
      <c r="T132" s="91">
        <f t="shared" si="46"/>
        <v>283568</v>
      </c>
      <c r="U132" s="466"/>
      <c r="V132" s="466"/>
      <c r="W132" s="466"/>
      <c r="X132" s="466"/>
      <c r="Y132" s="467"/>
      <c r="Z132" s="468"/>
      <c r="AA132" s="468"/>
    </row>
    <row r="133" spans="1:27" s="469" customFormat="1" ht="33" customHeight="1" x14ac:dyDescent="0.25">
      <c r="A133" s="89">
        <v>12</v>
      </c>
      <c r="B133" s="14" t="s">
        <v>2110</v>
      </c>
      <c r="C133" s="20" t="s">
        <v>63</v>
      </c>
      <c r="D133" s="98">
        <v>1.3567607853333334</v>
      </c>
      <c r="E133" s="472"/>
      <c r="F133" s="102">
        <v>0.66666666666666663</v>
      </c>
      <c r="G133" s="156">
        <v>8</v>
      </c>
      <c r="H133" s="102">
        <v>0.999305555555556</v>
      </c>
      <c r="I133" s="156">
        <f t="shared" si="69"/>
        <v>8</v>
      </c>
      <c r="J133" s="429"/>
      <c r="K133" s="172" t="s">
        <v>1872</v>
      </c>
      <c r="L133" s="429"/>
      <c r="M133" s="14" t="s">
        <v>2110</v>
      </c>
      <c r="N133" s="126">
        <f t="shared" si="66"/>
        <v>479</v>
      </c>
      <c r="O133" s="193">
        <v>2561</v>
      </c>
      <c r="P133" s="156">
        <f t="shared" si="67"/>
        <v>1226719</v>
      </c>
      <c r="Q133" s="89">
        <v>2</v>
      </c>
      <c r="R133" s="265"/>
      <c r="S133" s="91">
        <f t="shared" si="45"/>
        <v>2561</v>
      </c>
      <c r="T133" s="91">
        <f t="shared" si="46"/>
        <v>1226719</v>
      </c>
      <c r="U133" s="466"/>
      <c r="V133" s="466"/>
      <c r="W133" s="466"/>
      <c r="X133" s="466"/>
      <c r="Y133" s="467"/>
      <c r="Z133" s="468"/>
      <c r="AA133" s="468"/>
    </row>
    <row r="134" spans="1:27" s="469" customFormat="1" ht="33" customHeight="1" x14ac:dyDescent="0.25">
      <c r="A134" s="89">
        <v>13</v>
      </c>
      <c r="B134" s="14" t="s">
        <v>2111</v>
      </c>
      <c r="C134" s="20" t="s">
        <v>63</v>
      </c>
      <c r="D134" s="98">
        <v>3.6851519591500002</v>
      </c>
      <c r="E134" s="472"/>
      <c r="F134" s="102">
        <v>0.66666666666666663</v>
      </c>
      <c r="G134" s="156">
        <v>8</v>
      </c>
      <c r="H134" s="102">
        <v>0.999305555555556</v>
      </c>
      <c r="I134" s="156">
        <f t="shared" si="69"/>
        <v>8</v>
      </c>
      <c r="J134" s="429"/>
      <c r="K134" s="172" t="s">
        <v>1872</v>
      </c>
      <c r="L134" s="429"/>
      <c r="M134" s="14" t="s">
        <v>2111</v>
      </c>
      <c r="N134" s="126">
        <f t="shared" si="66"/>
        <v>479</v>
      </c>
      <c r="O134" s="89">
        <v>10648</v>
      </c>
      <c r="P134" s="156">
        <f t="shared" si="67"/>
        <v>5100392</v>
      </c>
      <c r="Q134" s="89">
        <v>2</v>
      </c>
      <c r="R134" s="265"/>
      <c r="S134" s="91">
        <f t="shared" si="45"/>
        <v>10648</v>
      </c>
      <c r="T134" s="91">
        <f t="shared" si="46"/>
        <v>5100392</v>
      </c>
      <c r="U134" s="466"/>
      <c r="V134" s="466"/>
      <c r="W134" s="466"/>
      <c r="X134" s="466"/>
      <c r="Y134" s="467"/>
      <c r="Z134" s="468"/>
      <c r="AA134" s="468"/>
    </row>
    <row r="135" spans="1:27" s="469" customFormat="1" ht="33" customHeight="1" x14ac:dyDescent="0.25">
      <c r="A135" s="89">
        <v>14</v>
      </c>
      <c r="B135" s="14" t="s">
        <v>2112</v>
      </c>
      <c r="C135" s="20" t="s">
        <v>62</v>
      </c>
      <c r="D135" s="98">
        <v>4.4201434108333331</v>
      </c>
      <c r="E135" s="472"/>
      <c r="F135" s="102">
        <v>0.66666666666666663</v>
      </c>
      <c r="G135" s="156">
        <v>8</v>
      </c>
      <c r="H135" s="102">
        <v>0.999305555555556</v>
      </c>
      <c r="I135" s="156">
        <f t="shared" si="69"/>
        <v>8</v>
      </c>
      <c r="J135" s="429"/>
      <c r="K135" s="172" t="s">
        <v>1872</v>
      </c>
      <c r="L135" s="429"/>
      <c r="M135" s="14" t="s">
        <v>2112</v>
      </c>
      <c r="N135" s="126">
        <f t="shared" si="66"/>
        <v>479</v>
      </c>
      <c r="O135" s="89">
        <v>1159</v>
      </c>
      <c r="P135" s="156">
        <f t="shared" si="67"/>
        <v>555161</v>
      </c>
      <c r="Q135" s="89">
        <v>2</v>
      </c>
      <c r="R135" s="265"/>
      <c r="S135" s="91">
        <f t="shared" si="45"/>
        <v>1159</v>
      </c>
      <c r="T135" s="91">
        <f t="shared" si="46"/>
        <v>555161</v>
      </c>
      <c r="U135" s="466"/>
      <c r="V135" s="466"/>
      <c r="W135" s="466"/>
      <c r="X135" s="466"/>
      <c r="Y135" s="467"/>
      <c r="Z135" s="468"/>
      <c r="AA135" s="468"/>
    </row>
    <row r="136" spans="1:27" s="469" customFormat="1" ht="33" customHeight="1" x14ac:dyDescent="0.25">
      <c r="A136" s="89">
        <v>15</v>
      </c>
      <c r="B136" s="14" t="s">
        <v>2113</v>
      </c>
      <c r="C136" s="20" t="s">
        <v>62</v>
      </c>
      <c r="D136" s="98">
        <v>0.81684498808333339</v>
      </c>
      <c r="E136" s="472"/>
      <c r="F136" s="102">
        <v>0.66666666666666663</v>
      </c>
      <c r="G136" s="156">
        <v>8</v>
      </c>
      <c r="H136" s="102">
        <v>0.999305555555556</v>
      </c>
      <c r="I136" s="156">
        <f t="shared" si="69"/>
        <v>8</v>
      </c>
      <c r="J136" s="429"/>
      <c r="K136" s="172" t="s">
        <v>1872</v>
      </c>
      <c r="L136" s="429"/>
      <c r="M136" s="14" t="s">
        <v>2113</v>
      </c>
      <c r="N136" s="126">
        <f t="shared" si="66"/>
        <v>479</v>
      </c>
      <c r="O136" s="89">
        <v>1159</v>
      </c>
      <c r="P136" s="156">
        <f t="shared" si="67"/>
        <v>555161</v>
      </c>
      <c r="Q136" s="89">
        <v>2</v>
      </c>
      <c r="R136" s="265"/>
      <c r="S136" s="91">
        <f t="shared" si="45"/>
        <v>1159</v>
      </c>
      <c r="T136" s="91">
        <f t="shared" si="46"/>
        <v>555161</v>
      </c>
      <c r="U136" s="466"/>
      <c r="V136" s="466"/>
      <c r="W136" s="466"/>
      <c r="X136" s="466"/>
      <c r="Y136" s="467"/>
      <c r="Z136" s="468"/>
      <c r="AA136" s="468"/>
    </row>
    <row r="137" spans="1:27" s="469" customFormat="1" ht="42" customHeight="1" x14ac:dyDescent="0.25">
      <c r="A137" s="89">
        <v>16</v>
      </c>
      <c r="B137" s="14" t="s">
        <v>2121</v>
      </c>
      <c r="C137" s="20" t="s">
        <v>59</v>
      </c>
      <c r="D137" s="98">
        <v>5.7</v>
      </c>
      <c r="E137" s="472"/>
      <c r="F137" s="102">
        <v>0.66666666666666663</v>
      </c>
      <c r="G137" s="156">
        <v>8</v>
      </c>
      <c r="H137" s="102">
        <v>0.999305555555556</v>
      </c>
      <c r="I137" s="156">
        <f t="shared" si="69"/>
        <v>8</v>
      </c>
      <c r="J137" s="429"/>
      <c r="K137" s="172" t="s">
        <v>1872</v>
      </c>
      <c r="L137" s="429"/>
      <c r="M137" s="14" t="s">
        <v>2121</v>
      </c>
      <c r="N137" s="126">
        <f t="shared" si="66"/>
        <v>479</v>
      </c>
      <c r="O137" s="89">
        <v>7685</v>
      </c>
      <c r="P137" s="156">
        <f t="shared" si="67"/>
        <v>3681115</v>
      </c>
      <c r="Q137" s="89">
        <v>2</v>
      </c>
      <c r="R137" s="265"/>
      <c r="S137" s="91">
        <f t="shared" si="45"/>
        <v>7685</v>
      </c>
      <c r="T137" s="91">
        <f t="shared" si="46"/>
        <v>3681115</v>
      </c>
      <c r="U137" s="466"/>
      <c r="V137" s="466"/>
      <c r="W137" s="466"/>
      <c r="X137" s="466"/>
      <c r="Y137" s="467"/>
      <c r="Z137" s="468"/>
      <c r="AA137" s="468"/>
    </row>
    <row r="138" spans="1:27" s="469" customFormat="1" ht="42" customHeight="1" x14ac:dyDescent="0.25">
      <c r="A138" s="89">
        <v>17</v>
      </c>
      <c r="B138" s="14" t="s">
        <v>2122</v>
      </c>
      <c r="C138" s="20" t="s">
        <v>59</v>
      </c>
      <c r="D138" s="98">
        <v>0.6</v>
      </c>
      <c r="E138" s="472"/>
      <c r="F138" s="102">
        <v>0.66666666666666663</v>
      </c>
      <c r="G138" s="156">
        <v>8</v>
      </c>
      <c r="H138" s="102">
        <v>0.999305555555556</v>
      </c>
      <c r="I138" s="156">
        <f t="shared" ref="I138" si="73">+G138</f>
        <v>8</v>
      </c>
      <c r="J138" s="429"/>
      <c r="K138" s="172" t="s">
        <v>1872</v>
      </c>
      <c r="L138" s="429"/>
      <c r="M138" s="14" t="s">
        <v>2122</v>
      </c>
      <c r="N138" s="126">
        <f t="shared" ref="N138" si="74">VALUE(DAY(I138)*24*60+VALUE(HOUR(H138)*60+MINUTE(H138)))-SUM(VALUE(DAY(G138)*24*60+VALUE(HOUR(F138)*60+MINUTE(F138))))</f>
        <v>479</v>
      </c>
      <c r="O138" s="89">
        <v>894</v>
      </c>
      <c r="P138" s="156">
        <f t="shared" ref="P138" si="75">O138*N138</f>
        <v>428226</v>
      </c>
      <c r="Q138" s="89">
        <v>2</v>
      </c>
      <c r="R138" s="265"/>
      <c r="S138" s="91">
        <f t="shared" si="45"/>
        <v>894</v>
      </c>
      <c r="T138" s="91">
        <f t="shared" si="46"/>
        <v>428226</v>
      </c>
      <c r="U138" s="466"/>
      <c r="V138" s="466"/>
      <c r="W138" s="466"/>
      <c r="X138" s="466"/>
      <c r="Y138" s="467"/>
      <c r="Z138" s="468"/>
      <c r="AA138" s="468"/>
    </row>
    <row r="139" spans="1:27" s="469" customFormat="1" ht="30" customHeight="1" x14ac:dyDescent="0.25">
      <c r="A139" s="89">
        <v>18</v>
      </c>
      <c r="B139" s="14" t="s">
        <v>2114</v>
      </c>
      <c r="C139" s="20" t="s">
        <v>58</v>
      </c>
      <c r="D139" s="98">
        <v>1.6562499999999998</v>
      </c>
      <c r="E139" s="472"/>
      <c r="F139" s="102">
        <v>0.66666666666666663</v>
      </c>
      <c r="G139" s="156">
        <v>8</v>
      </c>
      <c r="H139" s="102">
        <v>0.999305555555556</v>
      </c>
      <c r="I139" s="156">
        <f t="shared" si="69"/>
        <v>8</v>
      </c>
      <c r="J139" s="429"/>
      <c r="K139" s="172" t="s">
        <v>1872</v>
      </c>
      <c r="L139" s="429"/>
      <c r="M139" s="14" t="s">
        <v>2114</v>
      </c>
      <c r="N139" s="126">
        <f t="shared" si="66"/>
        <v>479</v>
      </c>
      <c r="O139" s="89">
        <v>2153</v>
      </c>
      <c r="P139" s="156">
        <f t="shared" si="67"/>
        <v>1031287</v>
      </c>
      <c r="Q139" s="89">
        <v>2</v>
      </c>
      <c r="R139" s="265"/>
      <c r="S139" s="91">
        <f t="shared" si="45"/>
        <v>2153</v>
      </c>
      <c r="T139" s="91">
        <f t="shared" si="46"/>
        <v>1031287</v>
      </c>
      <c r="U139" s="466"/>
      <c r="V139" s="466"/>
      <c r="W139" s="466"/>
      <c r="X139" s="466"/>
      <c r="Y139" s="467"/>
      <c r="Z139" s="468"/>
      <c r="AA139" s="468"/>
    </row>
    <row r="140" spans="1:27" ht="31.5" customHeight="1" x14ac:dyDescent="0.25">
      <c r="A140" s="89">
        <v>19</v>
      </c>
      <c r="B140" s="14" t="s">
        <v>1981</v>
      </c>
      <c r="C140" s="20"/>
      <c r="D140" s="98">
        <f>D158</f>
        <v>79.959791204491651</v>
      </c>
      <c r="E140" s="424"/>
      <c r="F140" s="102"/>
      <c r="G140" s="156"/>
      <c r="H140" s="102"/>
      <c r="I140" s="156"/>
      <c r="J140" s="102"/>
      <c r="K140" s="172"/>
      <c r="L140" s="102"/>
      <c r="M140" s="14"/>
      <c r="N140" s="126"/>
      <c r="O140" s="89"/>
      <c r="P140" s="156"/>
      <c r="Q140" s="89"/>
      <c r="S140" s="91">
        <f t="shared" si="45"/>
        <v>0</v>
      </c>
      <c r="T140" s="91">
        <f t="shared" si="46"/>
        <v>0</v>
      </c>
      <c r="U140" s="92"/>
      <c r="V140" s="92"/>
      <c r="W140" s="92"/>
      <c r="X140" s="92"/>
      <c r="Y140" s="93"/>
      <c r="Z140" s="94"/>
      <c r="AA140" s="94"/>
    </row>
    <row r="141" spans="1:27" s="94" customFormat="1" ht="30.75" customHeight="1" x14ac:dyDescent="0.2">
      <c r="A141" s="255"/>
      <c r="B141" s="25" t="s">
        <v>1865</v>
      </c>
      <c r="C141" s="446"/>
      <c r="D141" s="447">
        <f>SUM(D122:E139)</f>
        <v>83.122987211205555</v>
      </c>
      <c r="E141" s="448"/>
      <c r="F141" s="169"/>
      <c r="G141" s="258"/>
      <c r="H141" s="169"/>
      <c r="I141" s="258"/>
      <c r="J141" s="169"/>
      <c r="K141" s="449"/>
      <c r="L141" s="169"/>
      <c r="M141" s="449"/>
      <c r="N141" s="450"/>
      <c r="O141" s="255"/>
      <c r="P141" s="258"/>
      <c r="Q141" s="255"/>
      <c r="R141" s="90"/>
      <c r="S141" s="91">
        <f t="shared" si="45"/>
        <v>0</v>
      </c>
      <c r="T141" s="91">
        <f t="shared" si="46"/>
        <v>0</v>
      </c>
      <c r="U141" s="91"/>
      <c r="V141" s="91"/>
      <c r="W141" s="91"/>
      <c r="X141" s="91"/>
      <c r="Y141" s="263"/>
    </row>
    <row r="142" spans="1:27" s="94" customFormat="1" ht="31.5" customHeight="1" x14ac:dyDescent="0.2">
      <c r="A142" s="255"/>
      <c r="B142" s="25" t="s">
        <v>1896</v>
      </c>
      <c r="C142" s="446"/>
      <c r="D142" s="447">
        <f>+D140+D141</f>
        <v>163.08277841569719</v>
      </c>
      <c r="E142" s="448"/>
      <c r="F142" s="169"/>
      <c r="G142" s="258"/>
      <c r="H142" s="169"/>
      <c r="I142" s="258"/>
      <c r="J142" s="169"/>
      <c r="K142" s="449"/>
      <c r="L142" s="169"/>
      <c r="M142" s="449"/>
      <c r="N142" s="450"/>
      <c r="O142" s="255"/>
      <c r="P142" s="258"/>
      <c r="Q142" s="255"/>
      <c r="R142" s="90"/>
      <c r="S142" s="91">
        <f t="shared" si="45"/>
        <v>0</v>
      </c>
      <c r="T142" s="91">
        <f t="shared" si="46"/>
        <v>0</v>
      </c>
      <c r="U142" s="91"/>
      <c r="V142" s="91"/>
      <c r="W142" s="91"/>
      <c r="X142" s="91"/>
      <c r="Y142" s="263"/>
    </row>
    <row r="143" spans="1:27" ht="27.75" customHeight="1" x14ac:dyDescent="0.25">
      <c r="A143" s="701" t="s">
        <v>2080</v>
      </c>
      <c r="B143" s="702"/>
      <c r="C143" s="702"/>
      <c r="D143" s="702"/>
      <c r="E143" s="702"/>
      <c r="F143" s="702"/>
      <c r="G143" s="702"/>
      <c r="H143" s="702"/>
      <c r="I143" s="702"/>
      <c r="J143" s="702"/>
      <c r="K143" s="702"/>
      <c r="L143" s="702"/>
      <c r="M143" s="702"/>
      <c r="N143" s="702"/>
      <c r="O143" s="702"/>
      <c r="P143" s="702"/>
      <c r="Q143" s="703"/>
      <c r="S143" s="91">
        <f t="shared" si="45"/>
        <v>0</v>
      </c>
      <c r="T143" s="91">
        <f t="shared" si="46"/>
        <v>0</v>
      </c>
      <c r="U143" s="91"/>
      <c r="V143" s="92"/>
      <c r="W143" s="92"/>
      <c r="X143" s="92"/>
      <c r="Y143" s="93"/>
      <c r="Z143" s="94"/>
      <c r="AA143" s="94"/>
    </row>
    <row r="144" spans="1:27" ht="39" customHeight="1" x14ac:dyDescent="0.25">
      <c r="A144" s="89">
        <v>1</v>
      </c>
      <c r="B144" s="14" t="s">
        <v>2081</v>
      </c>
      <c r="C144" s="20" t="s">
        <v>2082</v>
      </c>
      <c r="D144" s="98">
        <v>9.1789669422823525</v>
      </c>
      <c r="E144" s="424"/>
      <c r="F144" s="102">
        <v>0.29166666666666669</v>
      </c>
      <c r="G144" s="156">
        <v>8</v>
      </c>
      <c r="H144" s="102">
        <v>0.99930555555555556</v>
      </c>
      <c r="I144" s="156">
        <v>8</v>
      </c>
      <c r="J144" s="102"/>
      <c r="K144" s="172" t="s">
        <v>1872</v>
      </c>
      <c r="L144" s="102"/>
      <c r="M144" s="14" t="s">
        <v>2081</v>
      </c>
      <c r="N144" s="126">
        <f t="shared" ref="N144:N157" si="76">VALUE(DAY(I144)*24*60+VALUE(HOUR(H144)*60+MINUTE(H144)))-SUM(VALUE(DAY(G144)*24*60+VALUE(HOUR(F144)*60+MINUTE(F144))))</f>
        <v>1019</v>
      </c>
      <c r="O144" s="89">
        <v>274</v>
      </c>
      <c r="P144" s="156">
        <f t="shared" ref="P144:P157" si="77">O144*N144</f>
        <v>279206</v>
      </c>
      <c r="Q144" s="89">
        <v>2</v>
      </c>
      <c r="S144" s="91">
        <f t="shared" si="45"/>
        <v>274</v>
      </c>
      <c r="T144" s="91">
        <f t="shared" si="46"/>
        <v>279206</v>
      </c>
      <c r="U144" s="92"/>
      <c r="V144" s="92"/>
      <c r="W144" s="92"/>
      <c r="X144" s="92"/>
      <c r="Y144" s="93"/>
      <c r="Z144" s="94"/>
      <c r="AA144" s="94"/>
    </row>
    <row r="145" spans="1:27" ht="39" customHeight="1" x14ac:dyDescent="0.25">
      <c r="A145" s="89">
        <v>2</v>
      </c>
      <c r="B145" s="14" t="s">
        <v>2083</v>
      </c>
      <c r="C145" s="20" t="s">
        <v>2082</v>
      </c>
      <c r="D145" s="98">
        <v>9.8381566382588232</v>
      </c>
      <c r="E145" s="424"/>
      <c r="F145" s="102">
        <v>0.29166666666666669</v>
      </c>
      <c r="G145" s="156">
        <v>8</v>
      </c>
      <c r="H145" s="102">
        <v>0.99930555555555556</v>
      </c>
      <c r="I145" s="156">
        <v>8</v>
      </c>
      <c r="J145" s="102"/>
      <c r="K145" s="172" t="s">
        <v>1872</v>
      </c>
      <c r="L145" s="102"/>
      <c r="M145" s="14" t="s">
        <v>2083</v>
      </c>
      <c r="N145" s="126">
        <f t="shared" si="76"/>
        <v>1019</v>
      </c>
      <c r="O145" s="89">
        <v>51</v>
      </c>
      <c r="P145" s="156">
        <f t="shared" si="77"/>
        <v>51969</v>
      </c>
      <c r="Q145" s="89">
        <v>2</v>
      </c>
      <c r="S145" s="91">
        <f t="shared" si="45"/>
        <v>51</v>
      </c>
      <c r="T145" s="91">
        <f t="shared" si="46"/>
        <v>51969</v>
      </c>
      <c r="U145" s="92"/>
      <c r="V145" s="92"/>
      <c r="W145" s="92"/>
      <c r="X145" s="92"/>
      <c r="Y145" s="93"/>
      <c r="Z145" s="94"/>
      <c r="AA145" s="94"/>
    </row>
    <row r="146" spans="1:27" ht="39" customHeight="1" x14ac:dyDescent="0.25">
      <c r="A146" s="89">
        <v>3</v>
      </c>
      <c r="B146" s="462" t="s">
        <v>2084</v>
      </c>
      <c r="C146" s="20" t="s">
        <v>2082</v>
      </c>
      <c r="D146" s="98">
        <v>2.8161158123058825</v>
      </c>
      <c r="E146" s="424"/>
      <c r="F146" s="102">
        <v>0.29166666666666702</v>
      </c>
      <c r="G146" s="156">
        <v>8</v>
      </c>
      <c r="H146" s="102">
        <v>0.999305555555556</v>
      </c>
      <c r="I146" s="156">
        <v>8</v>
      </c>
      <c r="J146" s="102"/>
      <c r="K146" s="172" t="s">
        <v>1872</v>
      </c>
      <c r="L146" s="102"/>
      <c r="M146" s="462" t="s">
        <v>2084</v>
      </c>
      <c r="N146" s="126">
        <f t="shared" si="76"/>
        <v>1019</v>
      </c>
      <c r="O146" s="89">
        <v>1</v>
      </c>
      <c r="P146" s="156">
        <f t="shared" si="77"/>
        <v>1019</v>
      </c>
      <c r="Q146" s="89">
        <v>2</v>
      </c>
      <c r="S146" s="91">
        <f t="shared" si="45"/>
        <v>1</v>
      </c>
      <c r="T146" s="91">
        <f t="shared" si="46"/>
        <v>1019</v>
      </c>
      <c r="U146" s="92"/>
      <c r="V146" s="92"/>
      <c r="W146" s="92"/>
      <c r="X146" s="92"/>
      <c r="Y146" s="93"/>
      <c r="Z146" s="94"/>
      <c r="AA146" s="94"/>
    </row>
    <row r="147" spans="1:27" ht="39" customHeight="1" x14ac:dyDescent="0.25">
      <c r="A147" s="89">
        <v>4</v>
      </c>
      <c r="B147" s="14" t="s">
        <v>2085</v>
      </c>
      <c r="C147" s="20" t="s">
        <v>2086</v>
      </c>
      <c r="D147" s="98">
        <v>1.9832134354117648</v>
      </c>
      <c r="E147" s="424"/>
      <c r="F147" s="102">
        <v>0.29166666666666702</v>
      </c>
      <c r="G147" s="156">
        <v>8</v>
      </c>
      <c r="H147" s="102">
        <v>0.999305555555556</v>
      </c>
      <c r="I147" s="156">
        <v>8</v>
      </c>
      <c r="J147" s="102"/>
      <c r="K147" s="172" t="s">
        <v>1872</v>
      </c>
      <c r="L147" s="102"/>
      <c r="M147" s="14" t="s">
        <v>2085</v>
      </c>
      <c r="N147" s="126">
        <f t="shared" si="76"/>
        <v>1019</v>
      </c>
      <c r="O147" s="89">
        <v>1944</v>
      </c>
      <c r="P147" s="156">
        <f t="shared" si="77"/>
        <v>1980936</v>
      </c>
      <c r="Q147" s="89">
        <v>2</v>
      </c>
      <c r="S147" s="91">
        <f t="shared" si="45"/>
        <v>1944</v>
      </c>
      <c r="T147" s="91">
        <f t="shared" si="46"/>
        <v>1980936</v>
      </c>
      <c r="U147" s="92"/>
      <c r="V147" s="92"/>
      <c r="W147" s="92"/>
      <c r="X147" s="92"/>
      <c r="Y147" s="93"/>
      <c r="Z147" s="94"/>
      <c r="AA147" s="94"/>
    </row>
    <row r="148" spans="1:27" ht="39" customHeight="1" x14ac:dyDescent="0.25">
      <c r="A148" s="89">
        <v>5</v>
      </c>
      <c r="B148" s="14" t="s">
        <v>2087</v>
      </c>
      <c r="C148" s="20" t="s">
        <v>2086</v>
      </c>
      <c r="D148" s="98">
        <v>4.4139620998823528</v>
      </c>
      <c r="E148" s="424"/>
      <c r="F148" s="102">
        <v>0.29166666666666702</v>
      </c>
      <c r="G148" s="156">
        <v>8</v>
      </c>
      <c r="H148" s="102">
        <v>0.999305555555556</v>
      </c>
      <c r="I148" s="156">
        <v>8</v>
      </c>
      <c r="J148" s="456"/>
      <c r="K148" s="172" t="s">
        <v>1872</v>
      </c>
      <c r="L148" s="456"/>
      <c r="M148" s="14" t="s">
        <v>2087</v>
      </c>
      <c r="N148" s="455">
        <f t="shared" si="76"/>
        <v>1019</v>
      </c>
      <c r="O148" s="193">
        <v>9</v>
      </c>
      <c r="P148" s="454">
        <f t="shared" si="77"/>
        <v>9171</v>
      </c>
      <c r="Q148" s="193">
        <v>2</v>
      </c>
      <c r="S148" s="91">
        <f t="shared" si="45"/>
        <v>9</v>
      </c>
      <c r="T148" s="91">
        <f t="shared" si="46"/>
        <v>9171</v>
      </c>
      <c r="U148" s="92"/>
      <c r="V148" s="92"/>
      <c r="W148" s="92"/>
      <c r="X148" s="92"/>
      <c r="Y148" s="93"/>
      <c r="Z148" s="94"/>
      <c r="AA148" s="94"/>
    </row>
    <row r="149" spans="1:27" ht="39" customHeight="1" x14ac:dyDescent="0.25">
      <c r="A149" s="89">
        <v>6</v>
      </c>
      <c r="B149" s="14" t="s">
        <v>2117</v>
      </c>
      <c r="C149" s="20" t="s">
        <v>2088</v>
      </c>
      <c r="D149" s="98">
        <v>10</v>
      </c>
      <c r="E149" s="424"/>
      <c r="F149" s="102">
        <v>0.29166666666666702</v>
      </c>
      <c r="G149" s="156">
        <v>8</v>
      </c>
      <c r="H149" s="102">
        <v>0.999305555555556</v>
      </c>
      <c r="I149" s="156">
        <v>8</v>
      </c>
      <c r="J149" s="453"/>
      <c r="K149" s="172" t="s">
        <v>1872</v>
      </c>
      <c r="L149" s="453"/>
      <c r="M149" s="14" t="s">
        <v>2117</v>
      </c>
      <c r="N149" s="455">
        <f t="shared" si="76"/>
        <v>1019</v>
      </c>
      <c r="O149" s="193">
        <v>1</v>
      </c>
      <c r="P149" s="454">
        <f t="shared" si="77"/>
        <v>1019</v>
      </c>
      <c r="Q149" s="193">
        <v>2</v>
      </c>
      <c r="S149" s="91">
        <f t="shared" si="45"/>
        <v>1</v>
      </c>
      <c r="T149" s="91">
        <f t="shared" si="46"/>
        <v>1019</v>
      </c>
      <c r="U149" s="92"/>
      <c r="V149" s="92"/>
      <c r="W149" s="92"/>
      <c r="X149" s="92"/>
      <c r="Y149" s="93"/>
      <c r="Z149" s="94"/>
      <c r="AA149" s="94"/>
    </row>
    <row r="150" spans="1:27" ht="39" customHeight="1" x14ac:dyDescent="0.25">
      <c r="A150" s="89">
        <v>7</v>
      </c>
      <c r="B150" s="14" t="s">
        <v>1933</v>
      </c>
      <c r="C150" s="20" t="s">
        <v>2089</v>
      </c>
      <c r="D150" s="98">
        <v>6.400000000000003</v>
      </c>
      <c r="E150" s="424"/>
      <c r="F150" s="102">
        <v>0.29166666666666702</v>
      </c>
      <c r="G150" s="156">
        <v>8</v>
      </c>
      <c r="H150" s="102">
        <v>0.999305555555556</v>
      </c>
      <c r="I150" s="156">
        <v>8</v>
      </c>
      <c r="J150" s="102"/>
      <c r="K150" s="172" t="s">
        <v>1872</v>
      </c>
      <c r="L150" s="102"/>
      <c r="M150" s="14" t="s">
        <v>1933</v>
      </c>
      <c r="N150" s="126">
        <f t="shared" ref="N150:N154" si="78">VALUE(DAY(I150)*24*60+VALUE(HOUR(H150)*60+MINUTE(H150)))-SUM(VALUE(DAY(G150)*24*60+VALUE(HOUR(F150)*60+MINUTE(F150))))</f>
        <v>1019</v>
      </c>
      <c r="O150" s="89">
        <v>1</v>
      </c>
      <c r="P150" s="156">
        <f t="shared" ref="P150:P154" si="79">O150*N150</f>
        <v>1019</v>
      </c>
      <c r="Q150" s="89">
        <v>2</v>
      </c>
      <c r="S150" s="91">
        <f t="shared" si="45"/>
        <v>1</v>
      </c>
      <c r="T150" s="91">
        <f t="shared" si="46"/>
        <v>1019</v>
      </c>
      <c r="U150" s="92"/>
      <c r="V150" s="92"/>
      <c r="W150" s="92"/>
      <c r="X150" s="92"/>
      <c r="Y150" s="93"/>
      <c r="Z150" s="94"/>
      <c r="AA150" s="94"/>
    </row>
    <row r="151" spans="1:27" ht="39" customHeight="1" x14ac:dyDescent="0.25">
      <c r="A151" s="89">
        <v>8</v>
      </c>
      <c r="B151" s="14" t="s">
        <v>1934</v>
      </c>
      <c r="C151" s="20" t="s">
        <v>2090</v>
      </c>
      <c r="D151" s="98">
        <v>5.3782492874285701</v>
      </c>
      <c r="E151" s="424"/>
      <c r="F151" s="102">
        <v>0.29166666666666702</v>
      </c>
      <c r="G151" s="156">
        <v>8</v>
      </c>
      <c r="H151" s="102">
        <v>0.999305555555556</v>
      </c>
      <c r="I151" s="156">
        <v>8</v>
      </c>
      <c r="J151" s="102"/>
      <c r="K151" s="172" t="s">
        <v>1872</v>
      </c>
      <c r="L151" s="102"/>
      <c r="M151" s="14" t="s">
        <v>1934</v>
      </c>
      <c r="N151" s="126">
        <f t="shared" si="78"/>
        <v>1019</v>
      </c>
      <c r="O151" s="89">
        <v>2</v>
      </c>
      <c r="P151" s="156">
        <f t="shared" si="79"/>
        <v>2038</v>
      </c>
      <c r="Q151" s="89">
        <v>2</v>
      </c>
      <c r="S151" s="91">
        <f t="shared" si="45"/>
        <v>2</v>
      </c>
      <c r="T151" s="91">
        <f t="shared" si="46"/>
        <v>2038</v>
      </c>
      <c r="U151" s="92"/>
      <c r="V151" s="92"/>
      <c r="W151" s="92"/>
      <c r="X151" s="92"/>
      <c r="Y151" s="93"/>
      <c r="Z151" s="94"/>
      <c r="AA151" s="94"/>
    </row>
    <row r="152" spans="1:27" ht="39" customHeight="1" x14ac:dyDescent="0.25">
      <c r="A152" s="89">
        <v>9</v>
      </c>
      <c r="B152" s="14" t="s">
        <v>1935</v>
      </c>
      <c r="C152" s="20" t="s">
        <v>2091</v>
      </c>
      <c r="D152" s="98">
        <v>11.791737876731428</v>
      </c>
      <c r="E152" s="424"/>
      <c r="F152" s="102">
        <v>0.29166666666666702</v>
      </c>
      <c r="G152" s="156">
        <v>8</v>
      </c>
      <c r="H152" s="102">
        <v>0.999305555555556</v>
      </c>
      <c r="I152" s="156">
        <v>8</v>
      </c>
      <c r="J152" s="451"/>
      <c r="K152" s="172" t="s">
        <v>1872</v>
      </c>
      <c r="L152" s="451"/>
      <c r="M152" s="14" t="s">
        <v>1935</v>
      </c>
      <c r="N152" s="126">
        <f t="shared" si="78"/>
        <v>1019</v>
      </c>
      <c r="O152" s="89">
        <v>1</v>
      </c>
      <c r="P152" s="156">
        <f t="shared" si="79"/>
        <v>1019</v>
      </c>
      <c r="Q152" s="89">
        <v>2</v>
      </c>
      <c r="S152" s="91">
        <f t="shared" si="45"/>
        <v>1</v>
      </c>
      <c r="T152" s="91">
        <f t="shared" si="46"/>
        <v>1019</v>
      </c>
      <c r="U152" s="92"/>
      <c r="V152" s="92"/>
      <c r="W152" s="92"/>
      <c r="X152" s="92"/>
      <c r="Y152" s="93"/>
      <c r="Z152" s="94"/>
      <c r="AA152" s="94"/>
    </row>
    <row r="153" spans="1:27" ht="39" customHeight="1" x14ac:dyDescent="0.25">
      <c r="A153" s="89">
        <v>10</v>
      </c>
      <c r="B153" s="14" t="s">
        <v>1936</v>
      </c>
      <c r="C153" s="20" t="s">
        <v>2092</v>
      </c>
      <c r="D153" s="98">
        <v>2.3873020009904762</v>
      </c>
      <c r="E153" s="424"/>
      <c r="F153" s="102">
        <v>0.29166666666666702</v>
      </c>
      <c r="G153" s="156">
        <v>8</v>
      </c>
      <c r="H153" s="102">
        <v>0.999305555555556</v>
      </c>
      <c r="I153" s="156">
        <v>8</v>
      </c>
      <c r="J153" s="102"/>
      <c r="K153" s="172" t="s">
        <v>1872</v>
      </c>
      <c r="L153" s="102"/>
      <c r="M153" s="14" t="s">
        <v>1936</v>
      </c>
      <c r="N153" s="126">
        <f t="shared" si="78"/>
        <v>1019</v>
      </c>
      <c r="O153" s="89">
        <v>1</v>
      </c>
      <c r="P153" s="156">
        <f t="shared" si="79"/>
        <v>1019</v>
      </c>
      <c r="Q153" s="89">
        <v>2</v>
      </c>
      <c r="S153" s="91">
        <f t="shared" si="45"/>
        <v>1</v>
      </c>
      <c r="T153" s="91">
        <f t="shared" si="46"/>
        <v>1019</v>
      </c>
      <c r="U153" s="92"/>
      <c r="V153" s="92"/>
      <c r="W153" s="92"/>
      <c r="X153" s="92"/>
      <c r="Y153" s="93"/>
      <c r="Z153" s="94"/>
      <c r="AA153" s="94"/>
    </row>
    <row r="154" spans="1:27" ht="69.75" customHeight="1" x14ac:dyDescent="0.25">
      <c r="A154" s="89">
        <v>11</v>
      </c>
      <c r="B154" s="14" t="s">
        <v>2118</v>
      </c>
      <c r="C154" s="20" t="s">
        <v>2093</v>
      </c>
      <c r="D154" s="98">
        <v>10</v>
      </c>
      <c r="E154" s="424"/>
      <c r="F154" s="102">
        <v>0.29166666666666702</v>
      </c>
      <c r="G154" s="156">
        <v>8</v>
      </c>
      <c r="H154" s="102">
        <v>0.999305555555556</v>
      </c>
      <c r="I154" s="156">
        <v>8</v>
      </c>
      <c r="J154" s="102"/>
      <c r="K154" s="172" t="s">
        <v>1872</v>
      </c>
      <c r="L154" s="102"/>
      <c r="M154" s="14" t="s">
        <v>2118</v>
      </c>
      <c r="N154" s="126">
        <f t="shared" si="78"/>
        <v>1019</v>
      </c>
      <c r="O154" s="89">
        <v>1</v>
      </c>
      <c r="P154" s="156">
        <f t="shared" si="79"/>
        <v>1019</v>
      </c>
      <c r="Q154" s="89">
        <v>2</v>
      </c>
      <c r="S154" s="91">
        <f t="shared" si="45"/>
        <v>1</v>
      </c>
      <c r="T154" s="91">
        <f t="shared" si="46"/>
        <v>1019</v>
      </c>
      <c r="U154" s="92"/>
      <c r="V154" s="92"/>
      <c r="W154" s="92"/>
      <c r="X154" s="92"/>
      <c r="Y154" s="93"/>
      <c r="Z154" s="94"/>
      <c r="AA154" s="94"/>
    </row>
    <row r="155" spans="1:27" ht="39" customHeight="1" x14ac:dyDescent="0.25">
      <c r="A155" s="89">
        <v>12</v>
      </c>
      <c r="B155" s="462" t="s">
        <v>2094</v>
      </c>
      <c r="C155" s="497" t="s">
        <v>2095</v>
      </c>
      <c r="D155" s="98">
        <v>1.7720871112000007</v>
      </c>
      <c r="E155" s="424"/>
      <c r="F155" s="102">
        <v>0.29166666666666702</v>
      </c>
      <c r="G155" s="156">
        <v>8</v>
      </c>
      <c r="H155" s="102">
        <v>0.999305555555556</v>
      </c>
      <c r="I155" s="156">
        <v>8</v>
      </c>
      <c r="J155" s="102"/>
      <c r="K155" s="172" t="s">
        <v>1872</v>
      </c>
      <c r="L155" s="102"/>
      <c r="M155" s="462" t="s">
        <v>2094</v>
      </c>
      <c r="N155" s="126">
        <f t="shared" si="76"/>
        <v>1019</v>
      </c>
      <c r="O155" s="89">
        <v>1</v>
      </c>
      <c r="P155" s="156">
        <f t="shared" si="77"/>
        <v>1019</v>
      </c>
      <c r="Q155" s="89">
        <v>2</v>
      </c>
      <c r="S155" s="91">
        <f t="shared" si="45"/>
        <v>1</v>
      </c>
      <c r="T155" s="91">
        <f t="shared" si="46"/>
        <v>1019</v>
      </c>
      <c r="U155" s="92"/>
      <c r="V155" s="92"/>
      <c r="W155" s="92"/>
      <c r="X155" s="92"/>
      <c r="Y155" s="93"/>
      <c r="Z155" s="94"/>
      <c r="AA155" s="94"/>
    </row>
    <row r="156" spans="1:27" ht="39" customHeight="1" x14ac:dyDescent="0.25">
      <c r="A156" s="89">
        <v>13</v>
      </c>
      <c r="B156" s="14" t="s">
        <v>2096</v>
      </c>
      <c r="C156" s="20" t="s">
        <v>2097</v>
      </c>
      <c r="D156" s="98">
        <v>0.33333333333333343</v>
      </c>
      <c r="E156" s="424"/>
      <c r="F156" s="102">
        <v>0.29166666666666702</v>
      </c>
      <c r="G156" s="156">
        <v>8</v>
      </c>
      <c r="H156" s="102">
        <v>0.999305555555556</v>
      </c>
      <c r="I156" s="156">
        <v>8</v>
      </c>
      <c r="J156" s="451"/>
      <c r="K156" s="172" t="s">
        <v>1872</v>
      </c>
      <c r="L156" s="451"/>
      <c r="M156" s="14" t="s">
        <v>2096</v>
      </c>
      <c r="N156" s="126">
        <f t="shared" si="76"/>
        <v>1019</v>
      </c>
      <c r="O156" s="89">
        <v>1</v>
      </c>
      <c r="P156" s="156">
        <f t="shared" si="77"/>
        <v>1019</v>
      </c>
      <c r="Q156" s="89">
        <v>2</v>
      </c>
      <c r="S156" s="91">
        <f t="shared" si="45"/>
        <v>1</v>
      </c>
      <c r="T156" s="91">
        <f t="shared" si="46"/>
        <v>1019</v>
      </c>
      <c r="U156" s="92"/>
      <c r="V156" s="92"/>
      <c r="W156" s="92"/>
      <c r="X156" s="92"/>
      <c r="Y156" s="93"/>
      <c r="Z156" s="94"/>
      <c r="AA156" s="94"/>
    </row>
    <row r="157" spans="1:27" ht="39" customHeight="1" x14ac:dyDescent="0.25">
      <c r="A157" s="89">
        <v>14</v>
      </c>
      <c r="B157" s="14" t="s">
        <v>1941</v>
      </c>
      <c r="C157" s="20" t="s">
        <v>2098</v>
      </c>
      <c r="D157" s="98">
        <v>3.6666666666666683</v>
      </c>
      <c r="E157" s="424"/>
      <c r="F157" s="102">
        <v>0.29166666666666702</v>
      </c>
      <c r="G157" s="156">
        <v>8</v>
      </c>
      <c r="H157" s="102">
        <v>0.999305555555556</v>
      </c>
      <c r="I157" s="156">
        <v>8</v>
      </c>
      <c r="J157" s="102"/>
      <c r="K157" s="172" t="s">
        <v>1872</v>
      </c>
      <c r="L157" s="102"/>
      <c r="M157" s="14" t="s">
        <v>1941</v>
      </c>
      <c r="N157" s="126">
        <f t="shared" si="76"/>
        <v>1019</v>
      </c>
      <c r="O157" s="89">
        <v>1</v>
      </c>
      <c r="P157" s="156">
        <f t="shared" si="77"/>
        <v>1019</v>
      </c>
      <c r="Q157" s="89">
        <v>2</v>
      </c>
      <c r="S157" s="91">
        <f t="shared" si="45"/>
        <v>1</v>
      </c>
      <c r="T157" s="91">
        <f t="shared" si="46"/>
        <v>1019</v>
      </c>
      <c r="U157" s="92"/>
      <c r="V157" s="92"/>
      <c r="W157" s="92"/>
      <c r="X157" s="92"/>
      <c r="Y157" s="93"/>
      <c r="Z157" s="94"/>
      <c r="AA157" s="94"/>
    </row>
    <row r="158" spans="1:27" s="94" customFormat="1" ht="31.5" customHeight="1" x14ac:dyDescent="0.2">
      <c r="A158" s="255"/>
      <c r="B158" s="25" t="s">
        <v>1865</v>
      </c>
      <c r="C158" s="446"/>
      <c r="D158" s="447">
        <f>SUM(D144:D157)</f>
        <v>79.959791204491651</v>
      </c>
      <c r="E158" s="448"/>
      <c r="F158" s="169"/>
      <c r="G158" s="258"/>
      <c r="H158" s="169"/>
      <c r="I158" s="258"/>
      <c r="J158" s="169"/>
      <c r="K158" s="449"/>
      <c r="L158" s="169"/>
      <c r="M158" s="449"/>
      <c r="N158" s="450"/>
      <c r="O158" s="255"/>
      <c r="P158" s="258"/>
      <c r="Q158" s="255"/>
      <c r="R158" s="90"/>
      <c r="S158" s="91">
        <f t="shared" ref="S158" si="80">O158</f>
        <v>0</v>
      </c>
      <c r="T158" s="91">
        <f t="shared" ref="T158" si="81">P158</f>
        <v>0</v>
      </c>
      <c r="U158" s="91"/>
      <c r="V158" s="91"/>
      <c r="W158" s="91"/>
      <c r="X158" s="91"/>
      <c r="Y158" s="263"/>
    </row>
    <row r="159" spans="1:27" ht="27.75" customHeight="1" x14ac:dyDescent="0.25">
      <c r="A159" s="701" t="s">
        <v>2124</v>
      </c>
      <c r="B159" s="702"/>
      <c r="C159" s="702"/>
      <c r="D159" s="702"/>
      <c r="E159" s="702"/>
      <c r="F159" s="702"/>
      <c r="G159" s="702"/>
      <c r="H159" s="702"/>
      <c r="I159" s="702"/>
      <c r="J159" s="702"/>
      <c r="K159" s="702"/>
      <c r="L159" s="702"/>
      <c r="M159" s="702"/>
      <c r="N159" s="702"/>
      <c r="O159" s="702"/>
      <c r="P159" s="702"/>
      <c r="Q159" s="703"/>
      <c r="S159" s="91"/>
      <c r="T159" s="91"/>
      <c r="U159" s="91"/>
      <c r="V159" s="92"/>
      <c r="W159" s="92"/>
      <c r="X159" s="92"/>
      <c r="Y159" s="93"/>
      <c r="Z159" s="94"/>
      <c r="AA159" s="94"/>
    </row>
    <row r="160" spans="1:27" ht="40.5" customHeight="1" x14ac:dyDescent="0.25">
      <c r="A160" s="255">
        <v>1</v>
      </c>
      <c r="B160" s="168" t="s">
        <v>147</v>
      </c>
      <c r="C160" s="89" t="s">
        <v>148</v>
      </c>
      <c r="D160" s="89">
        <v>25</v>
      </c>
      <c r="E160" s="169">
        <v>0.47916666666666669</v>
      </c>
      <c r="F160" s="102">
        <v>0.29166666666666669</v>
      </c>
      <c r="G160" s="156">
        <v>9</v>
      </c>
      <c r="H160" s="102">
        <v>4.1666666666666664E-2</v>
      </c>
      <c r="I160" s="156">
        <v>10</v>
      </c>
      <c r="J160" s="168"/>
      <c r="K160" s="165" t="s">
        <v>150</v>
      </c>
      <c r="L160" s="170"/>
      <c r="M160" s="158"/>
      <c r="N160" s="158"/>
      <c r="O160" s="158"/>
      <c r="P160" s="89"/>
      <c r="Q160" s="89"/>
      <c r="S160" s="91"/>
      <c r="T160" s="91"/>
      <c r="U160" s="91"/>
      <c r="V160" s="92"/>
      <c r="W160" s="92"/>
      <c r="X160" s="92"/>
      <c r="Y160" s="93"/>
      <c r="Z160" s="94"/>
      <c r="AA160" s="94"/>
    </row>
    <row r="161" spans="1:27" ht="30.75" customHeight="1" x14ac:dyDescent="0.25">
      <c r="A161" s="255">
        <v>2</v>
      </c>
      <c r="B161" s="698" t="s">
        <v>2152</v>
      </c>
      <c r="C161" s="699"/>
      <c r="D161" s="699"/>
      <c r="E161" s="699"/>
      <c r="F161" s="699"/>
      <c r="G161" s="699"/>
      <c r="H161" s="699"/>
      <c r="I161" s="699"/>
      <c r="J161" s="699"/>
      <c r="K161" s="699"/>
      <c r="L161" s="699"/>
      <c r="M161" s="699"/>
      <c r="N161" s="699"/>
      <c r="O161" s="699"/>
      <c r="P161" s="699"/>
      <c r="Q161" s="700"/>
      <c r="S161" s="91"/>
      <c r="T161" s="91"/>
      <c r="U161" s="91"/>
      <c r="V161" s="92"/>
      <c r="W161" s="92"/>
      <c r="X161" s="92"/>
      <c r="Y161" s="93"/>
      <c r="Z161" s="94"/>
      <c r="AA161" s="94"/>
    </row>
    <row r="162" spans="1:27" ht="27.75" customHeight="1" x14ac:dyDescent="0.25">
      <c r="A162" s="701" t="s">
        <v>2125</v>
      </c>
      <c r="B162" s="702"/>
      <c r="C162" s="702"/>
      <c r="D162" s="702"/>
      <c r="E162" s="702"/>
      <c r="F162" s="702"/>
      <c r="G162" s="702"/>
      <c r="H162" s="702"/>
      <c r="I162" s="702"/>
      <c r="J162" s="702"/>
      <c r="K162" s="702"/>
      <c r="L162" s="702"/>
      <c r="M162" s="702"/>
      <c r="N162" s="702"/>
      <c r="O162" s="702"/>
      <c r="P162" s="702"/>
      <c r="Q162" s="703"/>
      <c r="S162" s="91"/>
      <c r="T162" s="91"/>
      <c r="U162" s="91"/>
      <c r="V162" s="92"/>
      <c r="W162" s="92"/>
      <c r="X162" s="92"/>
      <c r="Y162" s="93"/>
      <c r="Z162" s="94"/>
      <c r="AA162" s="94"/>
    </row>
    <row r="163" spans="1:27" ht="30" customHeight="1" x14ac:dyDescent="0.25">
      <c r="A163" s="89">
        <v>1</v>
      </c>
      <c r="B163" s="14" t="s">
        <v>1978</v>
      </c>
      <c r="C163" s="20" t="s">
        <v>60</v>
      </c>
      <c r="D163" s="98">
        <v>2.1896511418666664</v>
      </c>
      <c r="E163" s="424"/>
      <c r="F163" s="102">
        <v>0.3125</v>
      </c>
      <c r="G163" s="156">
        <v>9</v>
      </c>
      <c r="H163" s="102">
        <v>0.5</v>
      </c>
      <c r="I163" s="156">
        <f t="shared" ref="I163:I188" si="82">+G163</f>
        <v>9</v>
      </c>
      <c r="J163" s="102"/>
      <c r="K163" s="172" t="s">
        <v>1872</v>
      </c>
      <c r="L163" s="102"/>
      <c r="M163" s="14" t="s">
        <v>1978</v>
      </c>
      <c r="N163" s="126">
        <f t="shared" ref="N163:N188" si="83">VALUE(DAY(I163)*24*60+VALUE(HOUR(H163)*60+MINUTE(H163)))-SUM(VALUE(DAY(G163)*24*60+VALUE(HOUR(F163)*60+MINUTE(F163))))</f>
        <v>270</v>
      </c>
      <c r="O163" s="89">
        <v>2390</v>
      </c>
      <c r="P163" s="156">
        <f t="shared" ref="P163:P188" si="84">O163*N163</f>
        <v>645300</v>
      </c>
      <c r="Q163" s="89">
        <v>2</v>
      </c>
      <c r="S163" s="91">
        <f>O163</f>
        <v>2390</v>
      </c>
      <c r="T163" s="91">
        <f>P163</f>
        <v>645300</v>
      </c>
      <c r="U163" s="92"/>
      <c r="V163" s="92"/>
      <c r="W163" s="92"/>
      <c r="X163" s="92"/>
      <c r="Y163" s="93"/>
      <c r="Z163" s="94"/>
      <c r="AA163" s="94"/>
    </row>
    <row r="164" spans="1:27" ht="30" customHeight="1" x14ac:dyDescent="0.25">
      <c r="A164" s="89">
        <v>2</v>
      </c>
      <c r="B164" s="14" t="s">
        <v>1979</v>
      </c>
      <c r="C164" s="20" t="s">
        <v>60</v>
      </c>
      <c r="D164" s="98">
        <v>3.4624697188</v>
      </c>
      <c r="E164" s="424"/>
      <c r="F164" s="102">
        <v>0.3125</v>
      </c>
      <c r="G164" s="156">
        <v>9</v>
      </c>
      <c r="H164" s="102">
        <v>0.5</v>
      </c>
      <c r="I164" s="156">
        <f t="shared" si="82"/>
        <v>9</v>
      </c>
      <c r="J164" s="102"/>
      <c r="K164" s="172" t="s">
        <v>1872</v>
      </c>
      <c r="L164" s="102"/>
      <c r="M164" s="14" t="s">
        <v>1979</v>
      </c>
      <c r="N164" s="126">
        <f t="shared" si="83"/>
        <v>270</v>
      </c>
      <c r="O164" s="89">
        <v>1057</v>
      </c>
      <c r="P164" s="156">
        <f t="shared" si="84"/>
        <v>285390</v>
      </c>
      <c r="Q164" s="89">
        <v>2</v>
      </c>
      <c r="S164" s="91">
        <f t="shared" ref="S164:S173" si="85">O164</f>
        <v>1057</v>
      </c>
      <c r="T164" s="91">
        <f t="shared" ref="T164:T173" si="86">P164</f>
        <v>285390</v>
      </c>
      <c r="U164" s="92"/>
      <c r="V164" s="92"/>
      <c r="W164" s="92"/>
      <c r="X164" s="92"/>
      <c r="Y164" s="93"/>
      <c r="Z164" s="94"/>
      <c r="AA164" s="94"/>
    </row>
    <row r="165" spans="1:27" ht="30" customHeight="1" x14ac:dyDescent="0.25">
      <c r="A165" s="89">
        <v>3</v>
      </c>
      <c r="B165" s="14" t="s">
        <v>1999</v>
      </c>
      <c r="C165" s="20" t="s">
        <v>60</v>
      </c>
      <c r="D165" s="98">
        <v>0.82177312120000001</v>
      </c>
      <c r="E165" s="424"/>
      <c r="F165" s="102">
        <v>0.3125</v>
      </c>
      <c r="G165" s="156">
        <v>9</v>
      </c>
      <c r="H165" s="102">
        <v>0.5</v>
      </c>
      <c r="I165" s="156">
        <f t="shared" si="82"/>
        <v>9</v>
      </c>
      <c r="J165" s="102"/>
      <c r="K165" s="172" t="s">
        <v>1872</v>
      </c>
      <c r="L165" s="102"/>
      <c r="M165" s="14" t="s">
        <v>1999</v>
      </c>
      <c r="N165" s="126">
        <f t="shared" si="83"/>
        <v>270</v>
      </c>
      <c r="O165" s="89">
        <v>1173</v>
      </c>
      <c r="P165" s="156">
        <f t="shared" si="84"/>
        <v>316710</v>
      </c>
      <c r="Q165" s="89">
        <v>2</v>
      </c>
      <c r="S165" s="91">
        <f t="shared" si="85"/>
        <v>1173</v>
      </c>
      <c r="T165" s="91">
        <f t="shared" si="86"/>
        <v>316710</v>
      </c>
      <c r="U165" s="92"/>
      <c r="V165" s="92"/>
      <c r="W165" s="92"/>
      <c r="X165" s="92"/>
      <c r="Y165" s="93"/>
      <c r="Z165" s="94"/>
      <c r="AA165" s="94"/>
    </row>
    <row r="166" spans="1:27" ht="30" customHeight="1" x14ac:dyDescent="0.25">
      <c r="A166" s="89">
        <v>4</v>
      </c>
      <c r="B166" s="14" t="s">
        <v>2000</v>
      </c>
      <c r="C166" s="20" t="s">
        <v>60</v>
      </c>
      <c r="D166" s="98">
        <v>1.7034615793600001</v>
      </c>
      <c r="E166" s="424"/>
      <c r="F166" s="102">
        <v>0.3125</v>
      </c>
      <c r="G166" s="156">
        <v>9</v>
      </c>
      <c r="H166" s="102">
        <v>0.5</v>
      </c>
      <c r="I166" s="156">
        <f t="shared" si="82"/>
        <v>9</v>
      </c>
      <c r="J166" s="451"/>
      <c r="K166" s="172" t="s">
        <v>1872</v>
      </c>
      <c r="L166" s="453"/>
      <c r="M166" s="14" t="s">
        <v>2000</v>
      </c>
      <c r="N166" s="455">
        <f t="shared" si="83"/>
        <v>270</v>
      </c>
      <c r="O166" s="89">
        <v>1986</v>
      </c>
      <c r="P166" s="454">
        <f t="shared" si="84"/>
        <v>536220</v>
      </c>
      <c r="Q166" s="89">
        <v>2</v>
      </c>
      <c r="S166" s="91">
        <f t="shared" si="85"/>
        <v>1986</v>
      </c>
      <c r="T166" s="91">
        <f t="shared" si="86"/>
        <v>536220</v>
      </c>
      <c r="U166" s="92"/>
      <c r="V166" s="92"/>
      <c r="W166" s="92"/>
      <c r="X166" s="92"/>
      <c r="Y166" s="93"/>
      <c r="Z166" s="94"/>
      <c r="AA166" s="94"/>
    </row>
    <row r="167" spans="1:27" ht="30" customHeight="1" x14ac:dyDescent="0.25">
      <c r="A167" s="89">
        <v>5</v>
      </c>
      <c r="B167" s="14" t="s">
        <v>2120</v>
      </c>
      <c r="C167" s="20" t="s">
        <v>60</v>
      </c>
      <c r="D167" s="98">
        <v>7.6</v>
      </c>
      <c r="E167" s="424"/>
      <c r="F167" s="102">
        <v>0.3125</v>
      </c>
      <c r="G167" s="156">
        <v>9</v>
      </c>
      <c r="H167" s="102">
        <v>0.5</v>
      </c>
      <c r="I167" s="156">
        <f t="shared" si="82"/>
        <v>9</v>
      </c>
      <c r="J167" s="451"/>
      <c r="K167" s="172" t="s">
        <v>1872</v>
      </c>
      <c r="L167" s="453"/>
      <c r="M167" s="14" t="s">
        <v>2000</v>
      </c>
      <c r="N167" s="455">
        <f t="shared" si="83"/>
        <v>270</v>
      </c>
      <c r="O167" s="193">
        <v>4367</v>
      </c>
      <c r="P167" s="454">
        <f t="shared" si="84"/>
        <v>1179090</v>
      </c>
      <c r="Q167" s="89">
        <v>2</v>
      </c>
      <c r="S167" s="91">
        <f t="shared" si="85"/>
        <v>4367</v>
      </c>
      <c r="T167" s="91">
        <f t="shared" si="86"/>
        <v>1179090</v>
      </c>
      <c r="U167" s="92"/>
      <c r="V167" s="92"/>
      <c r="W167" s="92"/>
      <c r="X167" s="92"/>
      <c r="Y167" s="93"/>
      <c r="Z167" s="94"/>
      <c r="AA167" s="94"/>
    </row>
    <row r="168" spans="1:27" ht="60" x14ac:dyDescent="0.25">
      <c r="A168" s="89">
        <v>6</v>
      </c>
      <c r="B168" s="14" t="s">
        <v>2135</v>
      </c>
      <c r="C168" s="20" t="s">
        <v>60</v>
      </c>
      <c r="D168" s="98">
        <v>2.4482230059200001</v>
      </c>
      <c r="E168" s="424"/>
      <c r="F168" s="102">
        <v>0.3125</v>
      </c>
      <c r="G168" s="156">
        <v>9</v>
      </c>
      <c r="H168" s="102">
        <v>0.5</v>
      </c>
      <c r="I168" s="156">
        <f t="shared" si="82"/>
        <v>9</v>
      </c>
      <c r="J168" s="451"/>
      <c r="K168" s="172" t="s">
        <v>1872</v>
      </c>
      <c r="L168" s="453"/>
      <c r="M168" s="14" t="s">
        <v>2132</v>
      </c>
      <c r="N168" s="455">
        <f t="shared" si="83"/>
        <v>270</v>
      </c>
      <c r="O168" s="193"/>
      <c r="P168" s="454">
        <f t="shared" si="84"/>
        <v>0</v>
      </c>
      <c r="Q168" s="89">
        <v>2</v>
      </c>
      <c r="S168" s="91">
        <f t="shared" si="85"/>
        <v>0</v>
      </c>
      <c r="T168" s="91">
        <f t="shared" si="86"/>
        <v>0</v>
      </c>
      <c r="U168" s="92"/>
      <c r="V168" s="92"/>
      <c r="W168" s="92"/>
      <c r="X168" s="92"/>
      <c r="Y168" s="93"/>
      <c r="Z168" s="94"/>
      <c r="AA168" s="94"/>
    </row>
    <row r="169" spans="1:27" ht="60" x14ac:dyDescent="0.25">
      <c r="A169" s="89">
        <v>7</v>
      </c>
      <c r="B169" s="14" t="s">
        <v>2135</v>
      </c>
      <c r="C169" s="20" t="s">
        <v>60</v>
      </c>
      <c r="D169" s="98">
        <v>5.1299295383200008</v>
      </c>
      <c r="E169" s="424"/>
      <c r="F169" s="102">
        <v>0.3125</v>
      </c>
      <c r="G169" s="156">
        <v>9</v>
      </c>
      <c r="H169" s="102">
        <v>0.5</v>
      </c>
      <c r="I169" s="156">
        <f t="shared" si="82"/>
        <v>9</v>
      </c>
      <c r="J169" s="451"/>
      <c r="K169" s="172" t="s">
        <v>1872</v>
      </c>
      <c r="L169" s="453"/>
      <c r="M169" s="14" t="s">
        <v>2132</v>
      </c>
      <c r="N169" s="455">
        <f t="shared" si="83"/>
        <v>270</v>
      </c>
      <c r="O169" s="193"/>
      <c r="P169" s="454">
        <f t="shared" si="84"/>
        <v>0</v>
      </c>
      <c r="Q169" s="89">
        <v>2</v>
      </c>
      <c r="S169" s="91">
        <f t="shared" si="85"/>
        <v>0</v>
      </c>
      <c r="T169" s="91">
        <f t="shared" si="86"/>
        <v>0</v>
      </c>
      <c r="U169" s="92"/>
      <c r="V169" s="92"/>
      <c r="W169" s="92"/>
      <c r="X169" s="92"/>
      <c r="Y169" s="93"/>
      <c r="Z169" s="94"/>
      <c r="AA169" s="94"/>
    </row>
    <row r="170" spans="1:27" ht="30" customHeight="1" x14ac:dyDescent="0.25">
      <c r="A170" s="89">
        <v>8</v>
      </c>
      <c r="B170" s="14" t="s">
        <v>2001</v>
      </c>
      <c r="C170" s="20" t="s">
        <v>2023</v>
      </c>
      <c r="D170" s="98">
        <v>12.429947101333333</v>
      </c>
      <c r="E170" s="424"/>
      <c r="F170" s="102">
        <v>0.3125</v>
      </c>
      <c r="G170" s="156">
        <v>9</v>
      </c>
      <c r="H170" s="102">
        <v>0.66666666666666663</v>
      </c>
      <c r="I170" s="156">
        <f t="shared" si="82"/>
        <v>9</v>
      </c>
      <c r="J170" s="102"/>
      <c r="K170" s="172" t="s">
        <v>1872</v>
      </c>
      <c r="L170" s="102"/>
      <c r="M170" s="14" t="s">
        <v>2001</v>
      </c>
      <c r="N170" s="126">
        <f t="shared" si="83"/>
        <v>510</v>
      </c>
      <c r="O170" s="89">
        <f>1153+11646</f>
        <v>12799</v>
      </c>
      <c r="P170" s="156">
        <f t="shared" si="84"/>
        <v>6527490</v>
      </c>
      <c r="Q170" s="89">
        <v>2</v>
      </c>
      <c r="S170" s="91">
        <f t="shared" si="85"/>
        <v>12799</v>
      </c>
      <c r="T170" s="91">
        <f t="shared" si="86"/>
        <v>6527490</v>
      </c>
      <c r="U170" s="92"/>
      <c r="V170" s="92"/>
      <c r="W170" s="92"/>
      <c r="X170" s="92"/>
      <c r="Y170" s="93"/>
      <c r="Z170" s="94"/>
      <c r="AA170" s="94"/>
    </row>
    <row r="171" spans="1:27" ht="30" customHeight="1" x14ac:dyDescent="0.25">
      <c r="A171" s="89">
        <v>9</v>
      </c>
      <c r="B171" s="14" t="s">
        <v>2002</v>
      </c>
      <c r="C171" s="20" t="s">
        <v>1</v>
      </c>
      <c r="D171" s="98">
        <v>2.6014296576296294</v>
      </c>
      <c r="E171" s="424"/>
      <c r="F171" s="102">
        <v>0.33333333333333331</v>
      </c>
      <c r="G171" s="156">
        <v>9</v>
      </c>
      <c r="H171" s="102">
        <v>0.66666666666666663</v>
      </c>
      <c r="I171" s="156">
        <f t="shared" si="82"/>
        <v>9</v>
      </c>
      <c r="J171" s="102"/>
      <c r="K171" s="172" t="s">
        <v>1872</v>
      </c>
      <c r="L171" s="102"/>
      <c r="M171" s="14" t="s">
        <v>2002</v>
      </c>
      <c r="N171" s="126">
        <f t="shared" si="83"/>
        <v>480</v>
      </c>
      <c r="O171" s="89">
        <v>3105</v>
      </c>
      <c r="P171" s="156">
        <f t="shared" si="84"/>
        <v>1490400</v>
      </c>
      <c r="Q171" s="89">
        <v>2</v>
      </c>
      <c r="S171" s="91">
        <f t="shared" si="85"/>
        <v>3105</v>
      </c>
      <c r="T171" s="91">
        <f t="shared" si="86"/>
        <v>1490400</v>
      </c>
      <c r="U171" s="92"/>
      <c r="V171" s="92"/>
      <c r="W171" s="92"/>
      <c r="X171" s="92"/>
      <c r="Y171" s="93"/>
      <c r="Z171" s="94"/>
      <c r="AA171" s="94"/>
    </row>
    <row r="172" spans="1:27" ht="30" customHeight="1" x14ac:dyDescent="0.25">
      <c r="A172" s="89">
        <v>10</v>
      </c>
      <c r="B172" s="14" t="s">
        <v>2003</v>
      </c>
      <c r="C172" s="20" t="s">
        <v>1</v>
      </c>
      <c r="D172" s="98">
        <v>2.4436005471111111</v>
      </c>
      <c r="E172" s="424"/>
      <c r="F172" s="102">
        <v>0.33333333333333331</v>
      </c>
      <c r="G172" s="156">
        <v>9</v>
      </c>
      <c r="H172" s="102">
        <v>0.66666666666666663</v>
      </c>
      <c r="I172" s="156">
        <f t="shared" si="82"/>
        <v>9</v>
      </c>
      <c r="J172" s="102"/>
      <c r="K172" s="172" t="s">
        <v>1872</v>
      </c>
      <c r="L172" s="102"/>
      <c r="M172" s="14" t="s">
        <v>2003</v>
      </c>
      <c r="N172" s="126">
        <f t="shared" si="83"/>
        <v>480</v>
      </c>
      <c r="O172" s="89">
        <v>4381</v>
      </c>
      <c r="P172" s="156">
        <f t="shared" si="84"/>
        <v>2102880</v>
      </c>
      <c r="Q172" s="89">
        <v>2</v>
      </c>
      <c r="S172" s="91">
        <f t="shared" si="85"/>
        <v>4381</v>
      </c>
      <c r="T172" s="91">
        <f t="shared" si="86"/>
        <v>2102880</v>
      </c>
      <c r="U172" s="92"/>
      <c r="V172" s="92"/>
      <c r="W172" s="92"/>
      <c r="X172" s="92"/>
      <c r="Y172" s="93"/>
      <c r="Z172" s="94"/>
      <c r="AA172" s="94"/>
    </row>
    <row r="173" spans="1:27" ht="30" customHeight="1" x14ac:dyDescent="0.25">
      <c r="A173" s="89">
        <v>11</v>
      </c>
      <c r="B173" s="14" t="s">
        <v>2004</v>
      </c>
      <c r="C173" s="20" t="s">
        <v>2005</v>
      </c>
      <c r="D173" s="98">
        <v>4.9491938225925933</v>
      </c>
      <c r="E173" s="424"/>
      <c r="F173" s="102">
        <v>0.3125</v>
      </c>
      <c r="G173" s="156">
        <v>9</v>
      </c>
      <c r="H173" s="102">
        <v>0.66666666666666696</v>
      </c>
      <c r="I173" s="156">
        <f t="shared" si="82"/>
        <v>9</v>
      </c>
      <c r="J173" s="451"/>
      <c r="K173" s="172" t="s">
        <v>1872</v>
      </c>
      <c r="L173" s="453"/>
      <c r="M173" s="14" t="s">
        <v>2004</v>
      </c>
      <c r="N173" s="455">
        <f t="shared" si="83"/>
        <v>510</v>
      </c>
      <c r="O173" s="89">
        <v>2150</v>
      </c>
      <c r="P173" s="454">
        <f t="shared" si="84"/>
        <v>1096500</v>
      </c>
      <c r="Q173" s="89">
        <v>2</v>
      </c>
      <c r="S173" s="91">
        <f t="shared" si="85"/>
        <v>2150</v>
      </c>
      <c r="T173" s="91">
        <f t="shared" si="86"/>
        <v>1096500</v>
      </c>
      <c r="U173" s="92"/>
      <c r="V173" s="92"/>
      <c r="W173" s="92"/>
      <c r="X173" s="92"/>
      <c r="Y173" s="93"/>
      <c r="Z173" s="94"/>
      <c r="AA173" s="94"/>
    </row>
    <row r="174" spans="1:27" ht="30" customHeight="1" x14ac:dyDescent="0.25">
      <c r="A174" s="89">
        <v>12</v>
      </c>
      <c r="B174" s="14" t="s">
        <v>2006</v>
      </c>
      <c r="C174" s="20" t="s">
        <v>59</v>
      </c>
      <c r="D174" s="98">
        <v>1.0787984854074069</v>
      </c>
      <c r="E174" s="424"/>
      <c r="F174" s="102">
        <v>0.33333333333333331</v>
      </c>
      <c r="G174" s="156">
        <v>9</v>
      </c>
      <c r="H174" s="102">
        <v>0.66666666666666696</v>
      </c>
      <c r="I174" s="156">
        <f t="shared" si="82"/>
        <v>9</v>
      </c>
      <c r="J174" s="102"/>
      <c r="K174" s="172" t="s">
        <v>1872</v>
      </c>
      <c r="L174" s="102"/>
      <c r="M174" s="14" t="s">
        <v>2006</v>
      </c>
      <c r="N174" s="126">
        <f t="shared" si="83"/>
        <v>480</v>
      </c>
      <c r="O174" s="89">
        <v>1272</v>
      </c>
      <c r="P174" s="156">
        <f t="shared" si="84"/>
        <v>610560</v>
      </c>
      <c r="Q174" s="89">
        <v>2</v>
      </c>
      <c r="S174" s="91">
        <f>O174</f>
        <v>1272</v>
      </c>
      <c r="T174" s="91">
        <f>P174</f>
        <v>610560</v>
      </c>
      <c r="U174" s="92"/>
      <c r="V174" s="92"/>
      <c r="W174" s="92"/>
      <c r="X174" s="92"/>
      <c r="Y174" s="93"/>
      <c r="Z174" s="94"/>
      <c r="AA174" s="94"/>
    </row>
    <row r="175" spans="1:27" ht="30" customHeight="1" x14ac:dyDescent="0.25">
      <c r="A175" s="89">
        <v>13</v>
      </c>
      <c r="B175" s="14" t="s">
        <v>2007</v>
      </c>
      <c r="C175" s="20" t="s">
        <v>59</v>
      </c>
      <c r="D175" s="98">
        <v>2.5383323490370366</v>
      </c>
      <c r="E175" s="424"/>
      <c r="F175" s="102">
        <v>0.33333333333333331</v>
      </c>
      <c r="G175" s="156">
        <v>9</v>
      </c>
      <c r="H175" s="102">
        <v>0.66666666666666696</v>
      </c>
      <c r="I175" s="156">
        <f t="shared" si="82"/>
        <v>9</v>
      </c>
      <c r="J175" s="102"/>
      <c r="K175" s="172" t="s">
        <v>1872</v>
      </c>
      <c r="L175" s="102"/>
      <c r="M175" s="14" t="s">
        <v>2007</v>
      </c>
      <c r="N175" s="126">
        <f t="shared" si="83"/>
        <v>480</v>
      </c>
      <c r="O175" s="89">
        <v>1576</v>
      </c>
      <c r="P175" s="156">
        <f t="shared" si="84"/>
        <v>756480</v>
      </c>
      <c r="Q175" s="89">
        <v>2</v>
      </c>
      <c r="S175" s="91">
        <f t="shared" ref="S175:S177" si="87">O175</f>
        <v>1576</v>
      </c>
      <c r="T175" s="91">
        <f t="shared" ref="T175:T177" si="88">P175</f>
        <v>756480</v>
      </c>
      <c r="U175" s="92"/>
      <c r="V175" s="92"/>
      <c r="W175" s="92"/>
      <c r="X175" s="92"/>
      <c r="Y175" s="93"/>
      <c r="Z175" s="94"/>
      <c r="AA175" s="94"/>
    </row>
    <row r="176" spans="1:27" ht="30" customHeight="1" x14ac:dyDescent="0.25">
      <c r="A176" s="89">
        <v>14</v>
      </c>
      <c r="B176" s="14" t="s">
        <v>2008</v>
      </c>
      <c r="C176" s="20" t="s">
        <v>168</v>
      </c>
      <c r="D176" s="98">
        <v>9.64481631251852</v>
      </c>
      <c r="E176" s="424"/>
      <c r="F176" s="102">
        <v>0.3125</v>
      </c>
      <c r="G176" s="156">
        <v>9</v>
      </c>
      <c r="H176" s="102">
        <v>0.66666666666666696</v>
      </c>
      <c r="I176" s="156">
        <f t="shared" si="82"/>
        <v>9</v>
      </c>
      <c r="J176" s="102"/>
      <c r="K176" s="172" t="s">
        <v>1872</v>
      </c>
      <c r="L176" s="102"/>
      <c r="M176" s="14" t="s">
        <v>2008</v>
      </c>
      <c r="N176" s="126">
        <f t="shared" si="83"/>
        <v>510</v>
      </c>
      <c r="O176" s="89">
        <f>13453+4272</f>
        <v>17725</v>
      </c>
      <c r="P176" s="156">
        <f t="shared" si="84"/>
        <v>9039750</v>
      </c>
      <c r="Q176" s="89">
        <v>2</v>
      </c>
      <c r="S176" s="91">
        <f t="shared" si="87"/>
        <v>17725</v>
      </c>
      <c r="T176" s="91">
        <f t="shared" si="88"/>
        <v>9039750</v>
      </c>
      <c r="U176" s="92"/>
      <c r="V176" s="92"/>
      <c r="W176" s="92"/>
      <c r="X176" s="92"/>
      <c r="Y176" s="93"/>
      <c r="Z176" s="94"/>
      <c r="AA176" s="94"/>
    </row>
    <row r="177" spans="1:27" ht="30" customHeight="1" x14ac:dyDescent="0.25">
      <c r="A177" s="89">
        <v>15</v>
      </c>
      <c r="B177" s="14" t="s">
        <v>2009</v>
      </c>
      <c r="C177" s="20" t="s">
        <v>2010</v>
      </c>
      <c r="D177" s="98">
        <v>2.291458749185185</v>
      </c>
      <c r="E177" s="424"/>
      <c r="F177" s="102">
        <v>0.33333333333333331</v>
      </c>
      <c r="G177" s="156">
        <v>9</v>
      </c>
      <c r="H177" s="102">
        <v>0.66666666666666696</v>
      </c>
      <c r="I177" s="156">
        <f t="shared" si="82"/>
        <v>9</v>
      </c>
      <c r="J177" s="451"/>
      <c r="K177" s="172" t="s">
        <v>1872</v>
      </c>
      <c r="L177" s="453"/>
      <c r="M177" s="14" t="s">
        <v>2009</v>
      </c>
      <c r="N177" s="455">
        <f t="shared" si="83"/>
        <v>480</v>
      </c>
      <c r="O177" s="193">
        <f>260+2765</f>
        <v>3025</v>
      </c>
      <c r="P177" s="454">
        <f t="shared" si="84"/>
        <v>1452000</v>
      </c>
      <c r="Q177" s="89">
        <v>2</v>
      </c>
      <c r="S177" s="91">
        <f t="shared" si="87"/>
        <v>3025</v>
      </c>
      <c r="T177" s="91">
        <f t="shared" si="88"/>
        <v>1452000</v>
      </c>
      <c r="U177" s="92"/>
      <c r="V177" s="92"/>
      <c r="W177" s="92"/>
      <c r="X177" s="92"/>
      <c r="Y177" s="93"/>
      <c r="Z177" s="94"/>
      <c r="AA177" s="94"/>
    </row>
    <row r="178" spans="1:27" ht="30" customHeight="1" x14ac:dyDescent="0.25">
      <c r="A178" s="89">
        <v>16</v>
      </c>
      <c r="B178" s="14" t="s">
        <v>2011</v>
      </c>
      <c r="C178" s="20" t="s">
        <v>1</v>
      </c>
      <c r="D178" s="98">
        <v>2.540541755407407</v>
      </c>
      <c r="E178" s="424"/>
      <c r="F178" s="102">
        <v>0.33333333333333331</v>
      </c>
      <c r="G178" s="156">
        <v>9</v>
      </c>
      <c r="H178" s="102">
        <v>0.66666666666666696</v>
      </c>
      <c r="I178" s="156">
        <f t="shared" si="82"/>
        <v>9</v>
      </c>
      <c r="J178" s="102"/>
      <c r="K178" s="172" t="s">
        <v>1872</v>
      </c>
      <c r="L178" s="102"/>
      <c r="M178" s="14" t="s">
        <v>2011</v>
      </c>
      <c r="N178" s="126">
        <f t="shared" si="83"/>
        <v>480</v>
      </c>
      <c r="O178" s="89">
        <v>4020</v>
      </c>
      <c r="P178" s="156">
        <f t="shared" si="84"/>
        <v>1929600</v>
      </c>
      <c r="Q178" s="89">
        <v>2</v>
      </c>
      <c r="S178" s="91">
        <f>O178</f>
        <v>4020</v>
      </c>
      <c r="T178" s="91">
        <f>P178</f>
        <v>1929600</v>
      </c>
      <c r="U178" s="92"/>
      <c r="V178" s="92"/>
      <c r="W178" s="92"/>
      <c r="X178" s="92"/>
      <c r="Y178" s="93"/>
      <c r="Z178" s="94"/>
      <c r="AA178" s="94"/>
    </row>
    <row r="179" spans="1:27" ht="30" customHeight="1" x14ac:dyDescent="0.25">
      <c r="A179" s="89">
        <v>17</v>
      </c>
      <c r="B179" s="14" t="s">
        <v>2012</v>
      </c>
      <c r="C179" s="20" t="s">
        <v>1</v>
      </c>
      <c r="D179" s="98">
        <v>3.6716578032592597</v>
      </c>
      <c r="E179" s="424"/>
      <c r="F179" s="102">
        <v>0.3125</v>
      </c>
      <c r="G179" s="156">
        <v>9</v>
      </c>
      <c r="H179" s="102">
        <v>0.66666666666666696</v>
      </c>
      <c r="I179" s="156">
        <f t="shared" si="82"/>
        <v>9</v>
      </c>
      <c r="J179" s="102"/>
      <c r="K179" s="172" t="s">
        <v>1872</v>
      </c>
      <c r="L179" s="102"/>
      <c r="M179" s="14" t="s">
        <v>2012</v>
      </c>
      <c r="N179" s="126">
        <f t="shared" si="83"/>
        <v>510</v>
      </c>
      <c r="O179" s="89">
        <v>2797</v>
      </c>
      <c r="P179" s="156">
        <f t="shared" si="84"/>
        <v>1426470</v>
      </c>
      <c r="Q179" s="89">
        <v>2</v>
      </c>
      <c r="S179" s="91">
        <f t="shared" ref="S179:S181" si="89">O179</f>
        <v>2797</v>
      </c>
      <c r="T179" s="91">
        <f t="shared" ref="T179:T181" si="90">P179</f>
        <v>1426470</v>
      </c>
      <c r="U179" s="92"/>
      <c r="V179" s="92"/>
      <c r="W179" s="92"/>
      <c r="X179" s="92"/>
      <c r="Y179" s="93"/>
      <c r="Z179" s="94"/>
      <c r="AA179" s="94"/>
    </row>
    <row r="180" spans="1:27" ht="30" customHeight="1" x14ac:dyDescent="0.25">
      <c r="A180" s="89">
        <v>18</v>
      </c>
      <c r="B180" s="14" t="s">
        <v>2013</v>
      </c>
      <c r="C180" s="20" t="s">
        <v>2024</v>
      </c>
      <c r="D180" s="98">
        <v>4.5409030508148156</v>
      </c>
      <c r="E180" s="424"/>
      <c r="F180" s="102">
        <v>0.33333333333333331</v>
      </c>
      <c r="G180" s="156">
        <v>9</v>
      </c>
      <c r="H180" s="102">
        <v>0.66666666666666696</v>
      </c>
      <c r="I180" s="156">
        <f t="shared" si="82"/>
        <v>9</v>
      </c>
      <c r="J180" s="102"/>
      <c r="K180" s="172" t="s">
        <v>1872</v>
      </c>
      <c r="L180" s="102"/>
      <c r="M180" s="14" t="s">
        <v>2013</v>
      </c>
      <c r="N180" s="126">
        <f t="shared" si="83"/>
        <v>480</v>
      </c>
      <c r="O180" s="89">
        <f>1955+5798</f>
        <v>7753</v>
      </c>
      <c r="P180" s="156">
        <f t="shared" si="84"/>
        <v>3721440</v>
      </c>
      <c r="Q180" s="89">
        <v>2</v>
      </c>
      <c r="S180" s="91">
        <f t="shared" si="89"/>
        <v>7753</v>
      </c>
      <c r="T180" s="91">
        <f t="shared" si="90"/>
        <v>3721440</v>
      </c>
      <c r="U180" s="92"/>
      <c r="V180" s="92"/>
      <c r="W180" s="92"/>
      <c r="X180" s="92"/>
      <c r="Y180" s="93"/>
      <c r="Z180" s="94"/>
      <c r="AA180" s="94"/>
    </row>
    <row r="181" spans="1:27" ht="30" customHeight="1" x14ac:dyDescent="0.25">
      <c r="A181" s="89">
        <v>19</v>
      </c>
      <c r="B181" s="14" t="s">
        <v>2014</v>
      </c>
      <c r="C181" s="20" t="s">
        <v>64</v>
      </c>
      <c r="D181" s="98">
        <v>8.9241961831851846</v>
      </c>
      <c r="E181" s="424"/>
      <c r="F181" s="102">
        <v>0.3125</v>
      </c>
      <c r="G181" s="156">
        <v>9</v>
      </c>
      <c r="H181" s="102">
        <v>0.66666666666666696</v>
      </c>
      <c r="I181" s="156">
        <f t="shared" si="82"/>
        <v>9</v>
      </c>
      <c r="J181" s="451"/>
      <c r="K181" s="172" t="s">
        <v>1872</v>
      </c>
      <c r="L181" s="453"/>
      <c r="M181" s="14" t="s">
        <v>2014</v>
      </c>
      <c r="N181" s="455">
        <f t="shared" si="83"/>
        <v>510</v>
      </c>
      <c r="O181" s="193">
        <v>3481</v>
      </c>
      <c r="P181" s="454">
        <f t="shared" si="84"/>
        <v>1775310</v>
      </c>
      <c r="Q181" s="89">
        <v>2</v>
      </c>
      <c r="S181" s="91">
        <f t="shared" si="89"/>
        <v>3481</v>
      </c>
      <c r="T181" s="91">
        <f t="shared" si="90"/>
        <v>1775310</v>
      </c>
      <c r="U181" s="92"/>
      <c r="V181" s="92"/>
      <c r="W181" s="92"/>
      <c r="X181" s="92"/>
      <c r="Y181" s="93"/>
      <c r="Z181" s="94"/>
      <c r="AA181" s="94"/>
    </row>
    <row r="182" spans="1:27" ht="30" customHeight="1" x14ac:dyDescent="0.25">
      <c r="A182" s="89">
        <v>20</v>
      </c>
      <c r="B182" s="14" t="s">
        <v>2015</v>
      </c>
      <c r="C182" s="20" t="s">
        <v>2025</v>
      </c>
      <c r="D182" s="98">
        <v>9.3239579827111108</v>
      </c>
      <c r="E182" s="424"/>
      <c r="F182" s="102">
        <v>0.33333333333333331</v>
      </c>
      <c r="G182" s="156">
        <v>9</v>
      </c>
      <c r="H182" s="102">
        <v>0.66666666666666696</v>
      </c>
      <c r="I182" s="156">
        <f t="shared" si="82"/>
        <v>9</v>
      </c>
      <c r="J182" s="102"/>
      <c r="K182" s="172" t="s">
        <v>1872</v>
      </c>
      <c r="L182" s="102"/>
      <c r="M182" s="14" t="s">
        <v>2015</v>
      </c>
      <c r="N182" s="126">
        <f t="shared" si="83"/>
        <v>480</v>
      </c>
      <c r="O182" s="89">
        <v>10483</v>
      </c>
      <c r="P182" s="156">
        <f t="shared" si="84"/>
        <v>5031840</v>
      </c>
      <c r="Q182" s="89">
        <v>2</v>
      </c>
      <c r="S182" s="91">
        <f>O182</f>
        <v>10483</v>
      </c>
      <c r="T182" s="91">
        <f>P182</f>
        <v>5031840</v>
      </c>
      <c r="U182" s="92"/>
      <c r="V182" s="92"/>
      <c r="W182" s="92"/>
      <c r="X182" s="92"/>
      <c r="Y182" s="93"/>
      <c r="Z182" s="94"/>
      <c r="AA182" s="94"/>
    </row>
    <row r="183" spans="1:27" ht="30" customHeight="1" x14ac:dyDescent="0.25">
      <c r="A183" s="89">
        <v>21</v>
      </c>
      <c r="B183" s="14" t="s">
        <v>2016</v>
      </c>
      <c r="C183" s="20" t="s">
        <v>61</v>
      </c>
      <c r="D183" s="98">
        <v>1.8946799841481479</v>
      </c>
      <c r="E183" s="424"/>
      <c r="F183" s="102">
        <v>0.33333333333333331</v>
      </c>
      <c r="G183" s="156">
        <v>9</v>
      </c>
      <c r="H183" s="102">
        <v>0.66666666666666696</v>
      </c>
      <c r="I183" s="156">
        <f t="shared" si="82"/>
        <v>9</v>
      </c>
      <c r="J183" s="102"/>
      <c r="K183" s="172" t="s">
        <v>1872</v>
      </c>
      <c r="L183" s="102"/>
      <c r="M183" s="14" t="s">
        <v>2016</v>
      </c>
      <c r="N183" s="126">
        <f t="shared" si="83"/>
        <v>480</v>
      </c>
      <c r="O183" s="89">
        <v>1214</v>
      </c>
      <c r="P183" s="156">
        <f t="shared" si="84"/>
        <v>582720</v>
      </c>
      <c r="Q183" s="89">
        <v>2</v>
      </c>
      <c r="S183" s="91">
        <f t="shared" ref="S183:S185" si="91">O183</f>
        <v>1214</v>
      </c>
      <c r="T183" s="91">
        <f t="shared" ref="T183:T185" si="92">P183</f>
        <v>582720</v>
      </c>
      <c r="U183" s="92"/>
      <c r="V183" s="92"/>
      <c r="W183" s="92"/>
      <c r="X183" s="92"/>
      <c r="Y183" s="93"/>
      <c r="Z183" s="94"/>
      <c r="AA183" s="94"/>
    </row>
    <row r="184" spans="1:27" ht="30" customHeight="1" x14ac:dyDescent="0.25">
      <c r="A184" s="89">
        <v>22</v>
      </c>
      <c r="B184" s="14" t="s">
        <v>2017</v>
      </c>
      <c r="C184" s="20" t="s">
        <v>1895</v>
      </c>
      <c r="D184" s="98">
        <v>5.3412607268888888</v>
      </c>
      <c r="E184" s="424"/>
      <c r="F184" s="102">
        <v>0.3125</v>
      </c>
      <c r="G184" s="156">
        <v>9</v>
      </c>
      <c r="H184" s="102">
        <v>0.66666666666666696</v>
      </c>
      <c r="I184" s="156">
        <f t="shared" si="82"/>
        <v>9</v>
      </c>
      <c r="J184" s="102"/>
      <c r="K184" s="172" t="s">
        <v>1872</v>
      </c>
      <c r="L184" s="102"/>
      <c r="M184" s="14" t="s">
        <v>2017</v>
      </c>
      <c r="N184" s="126">
        <f t="shared" si="83"/>
        <v>510</v>
      </c>
      <c r="O184" s="89">
        <f>4906+1693</f>
        <v>6599</v>
      </c>
      <c r="P184" s="156">
        <f t="shared" si="84"/>
        <v>3365490</v>
      </c>
      <c r="Q184" s="89">
        <v>2</v>
      </c>
      <c r="S184" s="91">
        <f t="shared" si="91"/>
        <v>6599</v>
      </c>
      <c r="T184" s="91">
        <f t="shared" si="92"/>
        <v>3365490</v>
      </c>
      <c r="U184" s="92"/>
      <c r="V184" s="92"/>
      <c r="W184" s="92"/>
      <c r="X184" s="92"/>
      <c r="Y184" s="93"/>
      <c r="Z184" s="94"/>
      <c r="AA184" s="94"/>
    </row>
    <row r="185" spans="1:27" ht="30" customHeight="1" x14ac:dyDescent="0.25">
      <c r="A185" s="89">
        <v>23</v>
      </c>
      <c r="B185" s="14" t="s">
        <v>2018</v>
      </c>
      <c r="C185" s="20" t="s">
        <v>63</v>
      </c>
      <c r="D185" s="98">
        <v>4.0309685617777786</v>
      </c>
      <c r="E185" s="424"/>
      <c r="F185" s="102">
        <v>0.33333333333333331</v>
      </c>
      <c r="G185" s="156">
        <v>9</v>
      </c>
      <c r="H185" s="102">
        <v>0.66666666666666696</v>
      </c>
      <c r="I185" s="156">
        <f t="shared" si="82"/>
        <v>9</v>
      </c>
      <c r="J185" s="451"/>
      <c r="K185" s="172" t="s">
        <v>1872</v>
      </c>
      <c r="L185" s="453"/>
      <c r="M185" s="14" t="s">
        <v>2018</v>
      </c>
      <c r="N185" s="455">
        <f t="shared" si="83"/>
        <v>480</v>
      </c>
      <c r="O185" s="193">
        <v>7193</v>
      </c>
      <c r="P185" s="454">
        <f t="shared" si="84"/>
        <v>3452640</v>
      </c>
      <c r="Q185" s="89">
        <v>2</v>
      </c>
      <c r="S185" s="91">
        <f t="shared" si="91"/>
        <v>7193</v>
      </c>
      <c r="T185" s="91">
        <f t="shared" si="92"/>
        <v>3452640</v>
      </c>
      <c r="U185" s="92"/>
      <c r="V185" s="92"/>
      <c r="W185" s="92"/>
      <c r="X185" s="92"/>
      <c r="Y185" s="93"/>
      <c r="Z185" s="94"/>
      <c r="AA185" s="94"/>
    </row>
    <row r="186" spans="1:27" ht="30" customHeight="1" x14ac:dyDescent="0.25">
      <c r="A186" s="89">
        <v>24</v>
      </c>
      <c r="B186" s="14" t="s">
        <v>2019</v>
      </c>
      <c r="C186" s="20" t="s">
        <v>63</v>
      </c>
      <c r="D186" s="98">
        <v>5.4764140169629627</v>
      </c>
      <c r="E186" s="424"/>
      <c r="F186" s="102">
        <v>0.3125</v>
      </c>
      <c r="G186" s="156">
        <v>9</v>
      </c>
      <c r="H186" s="102">
        <v>0.66666666666666696</v>
      </c>
      <c r="I186" s="156">
        <f t="shared" si="82"/>
        <v>9</v>
      </c>
      <c r="J186" s="102"/>
      <c r="K186" s="172" t="s">
        <v>1872</v>
      </c>
      <c r="L186" s="102"/>
      <c r="M186" s="14" t="s">
        <v>2019</v>
      </c>
      <c r="N186" s="126">
        <f t="shared" si="83"/>
        <v>510</v>
      </c>
      <c r="O186" s="89">
        <v>11992</v>
      </c>
      <c r="P186" s="156">
        <f t="shared" si="84"/>
        <v>6115920</v>
      </c>
      <c r="Q186" s="89">
        <v>2</v>
      </c>
      <c r="S186" s="91">
        <f>O186</f>
        <v>11992</v>
      </c>
      <c r="T186" s="91">
        <f>P186</f>
        <v>6115920</v>
      </c>
      <c r="U186" s="92"/>
      <c r="V186" s="92"/>
      <c r="W186" s="92"/>
      <c r="X186" s="92"/>
      <c r="Y186" s="93"/>
      <c r="Z186" s="94"/>
      <c r="AA186" s="94"/>
    </row>
    <row r="187" spans="1:27" ht="30" customHeight="1" x14ac:dyDescent="0.25">
      <c r="A187" s="89">
        <v>25</v>
      </c>
      <c r="B187" s="14" t="s">
        <v>2020</v>
      </c>
      <c r="C187" s="20" t="s">
        <v>63</v>
      </c>
      <c r="D187" s="98">
        <v>5.399065466622222</v>
      </c>
      <c r="E187" s="424"/>
      <c r="F187" s="102">
        <v>0.3125</v>
      </c>
      <c r="G187" s="156">
        <v>9</v>
      </c>
      <c r="H187" s="102">
        <v>0.66666666666666696</v>
      </c>
      <c r="I187" s="156">
        <f t="shared" si="82"/>
        <v>9</v>
      </c>
      <c r="J187" s="102"/>
      <c r="K187" s="172" t="s">
        <v>1872</v>
      </c>
      <c r="L187" s="102"/>
      <c r="M187" s="14" t="s">
        <v>2020</v>
      </c>
      <c r="N187" s="126">
        <f t="shared" si="83"/>
        <v>510</v>
      </c>
      <c r="O187" s="89">
        <v>6868</v>
      </c>
      <c r="P187" s="156">
        <f t="shared" si="84"/>
        <v>3502680</v>
      </c>
      <c r="Q187" s="89">
        <v>2</v>
      </c>
      <c r="S187" s="91">
        <f t="shared" ref="S187:S250" si="93">O187</f>
        <v>6868</v>
      </c>
      <c r="T187" s="91">
        <f t="shared" ref="T187:T250" si="94">P187</f>
        <v>3502680</v>
      </c>
      <c r="U187" s="92"/>
      <c r="V187" s="92"/>
      <c r="W187" s="92"/>
      <c r="X187" s="92"/>
      <c r="Y187" s="93"/>
      <c r="Z187" s="94"/>
      <c r="AA187" s="94"/>
    </row>
    <row r="188" spans="1:27" ht="30" customHeight="1" x14ac:dyDescent="0.25">
      <c r="A188" s="89">
        <v>26</v>
      </c>
      <c r="B188" s="14" t="s">
        <v>2021</v>
      </c>
      <c r="C188" s="20" t="s">
        <v>57</v>
      </c>
      <c r="D188" s="98">
        <v>5.6038503434814819</v>
      </c>
      <c r="E188" s="424"/>
      <c r="F188" s="102">
        <v>0.3125</v>
      </c>
      <c r="G188" s="156">
        <v>9</v>
      </c>
      <c r="H188" s="102">
        <v>0.66666666666666696</v>
      </c>
      <c r="I188" s="156">
        <f t="shared" si="82"/>
        <v>9</v>
      </c>
      <c r="J188" s="102"/>
      <c r="K188" s="172" t="s">
        <v>1872</v>
      </c>
      <c r="L188" s="102"/>
      <c r="M188" s="14" t="s">
        <v>2021</v>
      </c>
      <c r="N188" s="126">
        <f t="shared" si="83"/>
        <v>510</v>
      </c>
      <c r="O188" s="89">
        <v>8080</v>
      </c>
      <c r="P188" s="156">
        <f t="shared" si="84"/>
        <v>4120800</v>
      </c>
      <c r="Q188" s="89">
        <v>2</v>
      </c>
      <c r="S188" s="91">
        <f t="shared" si="93"/>
        <v>8080</v>
      </c>
      <c r="T188" s="91">
        <f t="shared" si="94"/>
        <v>4120800</v>
      </c>
      <c r="U188" s="92"/>
      <c r="V188" s="92"/>
      <c r="W188" s="92"/>
      <c r="X188" s="92"/>
      <c r="Y188" s="93"/>
      <c r="Z188" s="94"/>
      <c r="AA188" s="94"/>
    </row>
    <row r="189" spans="1:27" ht="31.5" customHeight="1" x14ac:dyDescent="0.25">
      <c r="A189" s="89">
        <v>27</v>
      </c>
      <c r="B189" s="14" t="s">
        <v>1981</v>
      </c>
      <c r="C189" s="20"/>
      <c r="D189" s="98">
        <f>D224</f>
        <v>76.882593657568634</v>
      </c>
      <c r="E189" s="424"/>
      <c r="F189" s="102"/>
      <c r="G189" s="156"/>
      <c r="H189" s="102"/>
      <c r="I189" s="156"/>
      <c r="J189" s="102"/>
      <c r="K189" s="172"/>
      <c r="L189" s="102"/>
      <c r="M189" s="14"/>
      <c r="N189" s="126"/>
      <c r="O189" s="89"/>
      <c r="P189" s="156"/>
      <c r="Q189" s="89"/>
      <c r="S189" s="91">
        <f t="shared" si="93"/>
        <v>0</v>
      </c>
      <c r="T189" s="91">
        <f t="shared" si="94"/>
        <v>0</v>
      </c>
      <c r="U189" s="92"/>
      <c r="V189" s="92"/>
      <c r="W189" s="92"/>
      <c r="X189" s="92"/>
      <c r="Y189" s="93"/>
      <c r="Z189" s="94"/>
      <c r="AA189" s="94"/>
    </row>
    <row r="190" spans="1:27" s="94" customFormat="1" ht="30.75" customHeight="1" x14ac:dyDescent="0.2">
      <c r="A190" s="255"/>
      <c r="B190" s="25" t="s">
        <v>1865</v>
      </c>
      <c r="C190" s="446"/>
      <c r="D190" s="447">
        <f>SUM(D163:D188)</f>
        <v>118.08058100554074</v>
      </c>
      <c r="E190" s="448"/>
      <c r="F190" s="169"/>
      <c r="G190" s="258"/>
      <c r="H190" s="169"/>
      <c r="I190" s="258"/>
      <c r="J190" s="169"/>
      <c r="K190" s="449"/>
      <c r="L190" s="169"/>
      <c r="M190" s="449"/>
      <c r="N190" s="450"/>
      <c r="O190" s="255"/>
      <c r="P190" s="258"/>
      <c r="Q190" s="255"/>
      <c r="R190" s="90"/>
      <c r="S190" s="91">
        <f t="shared" si="93"/>
        <v>0</v>
      </c>
      <c r="T190" s="91">
        <f t="shared" si="94"/>
        <v>0</v>
      </c>
      <c r="U190" s="91"/>
      <c r="V190" s="91"/>
      <c r="W190" s="91"/>
      <c r="X190" s="91"/>
      <c r="Y190" s="263"/>
    </row>
    <row r="191" spans="1:27" s="94" customFormat="1" ht="31.5" customHeight="1" x14ac:dyDescent="0.2">
      <c r="A191" s="255"/>
      <c r="B191" s="25" t="s">
        <v>1896</v>
      </c>
      <c r="C191" s="446"/>
      <c r="D191" s="447">
        <f>+D189+D190</f>
        <v>194.96317466310938</v>
      </c>
      <c r="E191" s="448"/>
      <c r="F191" s="169"/>
      <c r="G191" s="258"/>
      <c r="H191" s="169"/>
      <c r="I191" s="258"/>
      <c r="J191" s="169"/>
      <c r="K191" s="449"/>
      <c r="L191" s="169"/>
      <c r="M191" s="449"/>
      <c r="N191" s="450"/>
      <c r="O191" s="255"/>
      <c r="P191" s="258"/>
      <c r="Q191" s="255"/>
      <c r="R191" s="90"/>
      <c r="S191" s="91">
        <f t="shared" si="93"/>
        <v>0</v>
      </c>
      <c r="T191" s="91">
        <f t="shared" si="94"/>
        <v>0</v>
      </c>
      <c r="U191" s="91"/>
      <c r="V191" s="91"/>
      <c r="W191" s="91"/>
      <c r="X191" s="91"/>
      <c r="Y191" s="263"/>
    </row>
    <row r="192" spans="1:27" ht="27.75" customHeight="1" x14ac:dyDescent="0.25">
      <c r="A192" s="701" t="s">
        <v>2126</v>
      </c>
      <c r="B192" s="702"/>
      <c r="C192" s="702"/>
      <c r="D192" s="702"/>
      <c r="E192" s="702"/>
      <c r="F192" s="702"/>
      <c r="G192" s="702"/>
      <c r="H192" s="702"/>
      <c r="I192" s="702"/>
      <c r="J192" s="702"/>
      <c r="K192" s="702"/>
      <c r="L192" s="702"/>
      <c r="M192" s="702"/>
      <c r="N192" s="702"/>
      <c r="O192" s="702"/>
      <c r="P192" s="702"/>
      <c r="Q192" s="703"/>
      <c r="S192" s="91">
        <f t="shared" si="93"/>
        <v>0</v>
      </c>
      <c r="T192" s="91">
        <f t="shared" si="94"/>
        <v>0</v>
      </c>
      <c r="U192" s="91"/>
      <c r="V192" s="92"/>
      <c r="W192" s="92"/>
      <c r="X192" s="92"/>
      <c r="Y192" s="93"/>
      <c r="Z192" s="94"/>
      <c r="AA192" s="94"/>
    </row>
    <row r="193" spans="1:27" s="469" customFormat="1" ht="33" customHeight="1" x14ac:dyDescent="0.25">
      <c r="A193" s="89">
        <v>1</v>
      </c>
      <c r="B193" s="14" t="s">
        <v>1993</v>
      </c>
      <c r="C193" s="20" t="s">
        <v>1</v>
      </c>
      <c r="D193" s="98">
        <v>1.1076077060833334</v>
      </c>
      <c r="E193" s="424"/>
      <c r="F193" s="102">
        <v>0.66666666666666663</v>
      </c>
      <c r="G193" s="156">
        <v>9</v>
      </c>
      <c r="H193" s="102">
        <v>0.99930555555555556</v>
      </c>
      <c r="I193" s="156">
        <f t="shared" ref="I193:I207" si="95">+G193</f>
        <v>9</v>
      </c>
      <c r="J193" s="102"/>
      <c r="K193" s="172" t="s">
        <v>1872</v>
      </c>
      <c r="L193" s="102"/>
      <c r="M193" s="14" t="s">
        <v>1993</v>
      </c>
      <c r="N193" s="126">
        <f t="shared" ref="N193:N207" si="96">VALUE(DAY(I193)*24*60+VALUE(HOUR(H193)*60+MINUTE(H193)))-SUM(VALUE(DAY(G193)*24*60+VALUE(HOUR(F193)*60+MINUTE(F193))))</f>
        <v>479</v>
      </c>
      <c r="O193" s="89">
        <v>1289</v>
      </c>
      <c r="P193" s="156">
        <f t="shared" ref="P193:P207" si="97">O193*N193</f>
        <v>617431</v>
      </c>
      <c r="Q193" s="89">
        <v>2</v>
      </c>
      <c r="R193" s="265"/>
      <c r="S193" s="91">
        <f t="shared" si="93"/>
        <v>1289</v>
      </c>
      <c r="T193" s="91">
        <f t="shared" si="94"/>
        <v>617431</v>
      </c>
      <c r="U193" s="466"/>
      <c r="V193" s="466"/>
      <c r="W193" s="466"/>
      <c r="X193" s="466"/>
      <c r="Y193" s="467"/>
      <c r="Z193" s="468"/>
      <c r="AA193" s="468"/>
    </row>
    <row r="194" spans="1:27" s="469" customFormat="1" ht="33" customHeight="1" x14ac:dyDescent="0.25">
      <c r="A194" s="89">
        <v>2</v>
      </c>
      <c r="B194" s="14" t="s">
        <v>2027</v>
      </c>
      <c r="C194" s="20" t="s">
        <v>2041</v>
      </c>
      <c r="D194" s="98">
        <v>9.8166715414999981</v>
      </c>
      <c r="E194" s="472"/>
      <c r="F194" s="102">
        <v>0.66666666666666663</v>
      </c>
      <c r="G194" s="156">
        <v>9</v>
      </c>
      <c r="H194" s="102">
        <v>0.99930555555555556</v>
      </c>
      <c r="I194" s="156">
        <f t="shared" si="95"/>
        <v>9</v>
      </c>
      <c r="J194" s="429"/>
      <c r="K194" s="172" t="s">
        <v>1872</v>
      </c>
      <c r="L194" s="429"/>
      <c r="M194" s="14" t="s">
        <v>2027</v>
      </c>
      <c r="N194" s="126">
        <f t="shared" si="96"/>
        <v>479</v>
      </c>
      <c r="O194" s="89">
        <f>2520+11733</f>
        <v>14253</v>
      </c>
      <c r="P194" s="156">
        <f t="shared" si="97"/>
        <v>6827187</v>
      </c>
      <c r="Q194" s="89">
        <v>2</v>
      </c>
      <c r="R194" s="265"/>
      <c r="S194" s="91">
        <f t="shared" si="93"/>
        <v>14253</v>
      </c>
      <c r="T194" s="91">
        <f t="shared" si="94"/>
        <v>6827187</v>
      </c>
      <c r="U194" s="466"/>
      <c r="V194" s="466"/>
      <c r="W194" s="466"/>
      <c r="X194" s="466"/>
      <c r="Y194" s="467"/>
      <c r="Z194" s="468"/>
      <c r="AA194" s="468"/>
    </row>
    <row r="195" spans="1:27" s="469" customFormat="1" ht="42" customHeight="1" x14ac:dyDescent="0.25">
      <c r="A195" s="89">
        <v>3</v>
      </c>
      <c r="B195" s="14" t="s">
        <v>2028</v>
      </c>
      <c r="C195" s="20" t="s">
        <v>2042</v>
      </c>
      <c r="D195" s="98">
        <v>8.3561843853999989</v>
      </c>
      <c r="E195" s="472"/>
      <c r="F195" s="102">
        <v>0.66666666666666663</v>
      </c>
      <c r="G195" s="156">
        <v>9</v>
      </c>
      <c r="H195" s="102">
        <v>0.99930555555555556</v>
      </c>
      <c r="I195" s="156">
        <f t="shared" si="95"/>
        <v>9</v>
      </c>
      <c r="J195" s="429"/>
      <c r="K195" s="172" t="s">
        <v>1872</v>
      </c>
      <c r="L195" s="429"/>
      <c r="M195" s="14" t="s">
        <v>2028</v>
      </c>
      <c r="N195" s="126">
        <f t="shared" si="96"/>
        <v>479</v>
      </c>
      <c r="O195" s="89">
        <f>1233+1469+2516</f>
        <v>5218</v>
      </c>
      <c r="P195" s="156">
        <f t="shared" si="97"/>
        <v>2499422</v>
      </c>
      <c r="Q195" s="89">
        <v>2</v>
      </c>
      <c r="R195" s="265"/>
      <c r="S195" s="91">
        <f t="shared" si="93"/>
        <v>5218</v>
      </c>
      <c r="T195" s="91">
        <f t="shared" si="94"/>
        <v>2499422</v>
      </c>
      <c r="U195" s="466"/>
      <c r="V195" s="466"/>
      <c r="W195" s="466"/>
      <c r="X195" s="466"/>
      <c r="Y195" s="467"/>
      <c r="Z195" s="468"/>
      <c r="AA195" s="468"/>
    </row>
    <row r="196" spans="1:27" s="469" customFormat="1" ht="33" customHeight="1" x14ac:dyDescent="0.25">
      <c r="A196" s="89">
        <v>4</v>
      </c>
      <c r="B196" s="14" t="s">
        <v>2029</v>
      </c>
      <c r="C196" s="20" t="s">
        <v>59</v>
      </c>
      <c r="D196" s="98">
        <v>5.3568540752999994</v>
      </c>
      <c r="E196" s="472"/>
      <c r="F196" s="102">
        <v>0.66666666666666663</v>
      </c>
      <c r="G196" s="156">
        <v>9</v>
      </c>
      <c r="H196" s="102">
        <v>0.999305555555556</v>
      </c>
      <c r="I196" s="156">
        <f t="shared" si="95"/>
        <v>9</v>
      </c>
      <c r="J196" s="429"/>
      <c r="K196" s="172" t="s">
        <v>1872</v>
      </c>
      <c r="L196" s="429"/>
      <c r="M196" s="14" t="s">
        <v>2029</v>
      </c>
      <c r="N196" s="126">
        <f t="shared" si="96"/>
        <v>479</v>
      </c>
      <c r="O196" s="89">
        <v>7916</v>
      </c>
      <c r="P196" s="156">
        <f t="shared" si="97"/>
        <v>3791764</v>
      </c>
      <c r="Q196" s="89">
        <v>2</v>
      </c>
      <c r="R196" s="265"/>
      <c r="S196" s="91">
        <f t="shared" si="93"/>
        <v>7916</v>
      </c>
      <c r="T196" s="91">
        <f t="shared" si="94"/>
        <v>3791764</v>
      </c>
      <c r="U196" s="466"/>
      <c r="V196" s="466"/>
      <c r="W196" s="466"/>
      <c r="X196" s="466"/>
      <c r="Y196" s="467"/>
      <c r="Z196" s="468"/>
      <c r="AA196" s="468"/>
    </row>
    <row r="197" spans="1:27" s="469" customFormat="1" ht="33" customHeight="1" x14ac:dyDescent="0.25">
      <c r="A197" s="89">
        <v>5</v>
      </c>
      <c r="B197" s="14" t="s">
        <v>2030</v>
      </c>
      <c r="C197" s="20" t="s">
        <v>28</v>
      </c>
      <c r="D197" s="98">
        <v>7.6209935088333332</v>
      </c>
      <c r="E197" s="472"/>
      <c r="F197" s="102">
        <v>0.66666666666666663</v>
      </c>
      <c r="G197" s="156">
        <v>9</v>
      </c>
      <c r="H197" s="102">
        <v>0.999305555555556</v>
      </c>
      <c r="I197" s="156">
        <f t="shared" si="95"/>
        <v>9</v>
      </c>
      <c r="J197" s="429"/>
      <c r="K197" s="172" t="s">
        <v>1872</v>
      </c>
      <c r="L197" s="429"/>
      <c r="M197" s="14" t="s">
        <v>2030</v>
      </c>
      <c r="N197" s="126">
        <f t="shared" si="96"/>
        <v>479</v>
      </c>
      <c r="O197" s="89">
        <v>13850</v>
      </c>
      <c r="P197" s="156">
        <f t="shared" si="97"/>
        <v>6634150</v>
      </c>
      <c r="Q197" s="89">
        <v>2</v>
      </c>
      <c r="R197" s="265"/>
      <c r="S197" s="91">
        <f t="shared" si="93"/>
        <v>13850</v>
      </c>
      <c r="T197" s="91">
        <f t="shared" si="94"/>
        <v>6634150</v>
      </c>
      <c r="U197" s="466"/>
      <c r="V197" s="466"/>
      <c r="W197" s="466"/>
      <c r="X197" s="466"/>
      <c r="Y197" s="467"/>
      <c r="Z197" s="468"/>
      <c r="AA197" s="468"/>
    </row>
    <row r="198" spans="1:27" s="469" customFormat="1" ht="33" customHeight="1" x14ac:dyDescent="0.25">
      <c r="A198" s="89">
        <v>6</v>
      </c>
      <c r="B198" s="14" t="s">
        <v>2031</v>
      </c>
      <c r="C198" s="20" t="s">
        <v>28</v>
      </c>
      <c r="D198" s="98">
        <v>0.81225082366666668</v>
      </c>
      <c r="E198" s="472"/>
      <c r="F198" s="102">
        <v>0.66666666666666663</v>
      </c>
      <c r="G198" s="156">
        <v>9</v>
      </c>
      <c r="H198" s="102">
        <v>0.999305555555556</v>
      </c>
      <c r="I198" s="156">
        <f t="shared" si="95"/>
        <v>9</v>
      </c>
      <c r="J198" s="429"/>
      <c r="K198" s="172" t="s">
        <v>1872</v>
      </c>
      <c r="L198" s="429"/>
      <c r="M198" s="14" t="s">
        <v>2031</v>
      </c>
      <c r="N198" s="126">
        <f t="shared" si="96"/>
        <v>479</v>
      </c>
      <c r="O198" s="89">
        <v>706</v>
      </c>
      <c r="P198" s="156">
        <f t="shared" si="97"/>
        <v>338174</v>
      </c>
      <c r="Q198" s="89">
        <v>2</v>
      </c>
      <c r="R198" s="265"/>
      <c r="S198" s="91">
        <f t="shared" si="93"/>
        <v>706</v>
      </c>
      <c r="T198" s="91">
        <f t="shared" si="94"/>
        <v>338174</v>
      </c>
      <c r="U198" s="466"/>
      <c r="V198" s="466"/>
      <c r="W198" s="466"/>
      <c r="X198" s="466"/>
      <c r="Y198" s="467"/>
      <c r="Z198" s="468"/>
      <c r="AA198" s="468"/>
    </row>
    <row r="199" spans="1:27" s="469" customFormat="1" ht="33" customHeight="1" x14ac:dyDescent="0.25">
      <c r="A199" s="89">
        <v>7</v>
      </c>
      <c r="B199" s="14" t="s">
        <v>2032</v>
      </c>
      <c r="C199" s="20" t="s">
        <v>28</v>
      </c>
      <c r="D199" s="98">
        <v>14.635829387333331</v>
      </c>
      <c r="E199" s="472"/>
      <c r="F199" s="102">
        <v>0.66666666666666663</v>
      </c>
      <c r="G199" s="156">
        <v>9</v>
      </c>
      <c r="H199" s="102">
        <v>0.999305555555556</v>
      </c>
      <c r="I199" s="156">
        <f t="shared" si="95"/>
        <v>9</v>
      </c>
      <c r="J199" s="429"/>
      <c r="K199" s="172" t="s">
        <v>1872</v>
      </c>
      <c r="L199" s="429"/>
      <c r="M199" s="14" t="s">
        <v>2032</v>
      </c>
      <c r="N199" s="126">
        <f t="shared" si="96"/>
        <v>479</v>
      </c>
      <c r="O199" s="89">
        <v>25962</v>
      </c>
      <c r="P199" s="156">
        <f t="shared" si="97"/>
        <v>12435798</v>
      </c>
      <c r="Q199" s="89">
        <v>2</v>
      </c>
      <c r="R199" s="265"/>
      <c r="S199" s="91">
        <f t="shared" si="93"/>
        <v>25962</v>
      </c>
      <c r="T199" s="91">
        <f t="shared" si="94"/>
        <v>12435798</v>
      </c>
      <c r="U199" s="466"/>
      <c r="V199" s="466"/>
      <c r="W199" s="466"/>
      <c r="X199" s="466"/>
      <c r="Y199" s="467"/>
      <c r="Z199" s="468"/>
      <c r="AA199" s="468"/>
    </row>
    <row r="200" spans="1:27" s="469" customFormat="1" ht="33" customHeight="1" x14ac:dyDescent="0.25">
      <c r="A200" s="89">
        <v>8</v>
      </c>
      <c r="B200" s="14" t="s">
        <v>2033</v>
      </c>
      <c r="C200" s="20" t="s">
        <v>28</v>
      </c>
      <c r="D200" s="98">
        <v>2.8826969415499999</v>
      </c>
      <c r="E200" s="472"/>
      <c r="F200" s="102">
        <v>0.66666666666666663</v>
      </c>
      <c r="G200" s="156">
        <v>9</v>
      </c>
      <c r="H200" s="102">
        <v>0.999305555555556</v>
      </c>
      <c r="I200" s="156">
        <f t="shared" si="95"/>
        <v>9</v>
      </c>
      <c r="J200" s="429"/>
      <c r="K200" s="172" t="s">
        <v>1872</v>
      </c>
      <c r="L200" s="429"/>
      <c r="M200" s="14" t="s">
        <v>2033</v>
      </c>
      <c r="N200" s="126">
        <f t="shared" si="96"/>
        <v>479</v>
      </c>
      <c r="O200" s="89">
        <v>2642</v>
      </c>
      <c r="P200" s="156">
        <f t="shared" si="97"/>
        <v>1265518</v>
      </c>
      <c r="Q200" s="89">
        <v>2</v>
      </c>
      <c r="R200" s="265"/>
      <c r="S200" s="91">
        <f t="shared" si="93"/>
        <v>2642</v>
      </c>
      <c r="T200" s="91">
        <f t="shared" si="94"/>
        <v>1265518</v>
      </c>
      <c r="U200" s="466"/>
      <c r="V200" s="466"/>
      <c r="W200" s="466"/>
      <c r="X200" s="466"/>
      <c r="Y200" s="467"/>
      <c r="Z200" s="468"/>
      <c r="AA200" s="468"/>
    </row>
    <row r="201" spans="1:27" s="469" customFormat="1" ht="33" customHeight="1" x14ac:dyDescent="0.25">
      <c r="A201" s="89">
        <v>9</v>
      </c>
      <c r="B201" s="14" t="s">
        <v>2034</v>
      </c>
      <c r="C201" s="20" t="s">
        <v>168</v>
      </c>
      <c r="D201" s="98">
        <v>4.2938102887999996</v>
      </c>
      <c r="E201" s="472"/>
      <c r="F201" s="102">
        <v>0.66666666666666663</v>
      </c>
      <c r="G201" s="156">
        <v>9</v>
      </c>
      <c r="H201" s="102">
        <v>0.999305555555556</v>
      </c>
      <c r="I201" s="156">
        <f t="shared" si="95"/>
        <v>9</v>
      </c>
      <c r="J201" s="429"/>
      <c r="K201" s="172" t="s">
        <v>1872</v>
      </c>
      <c r="L201" s="429"/>
      <c r="M201" s="14" t="s">
        <v>2034</v>
      </c>
      <c r="N201" s="126">
        <f t="shared" si="96"/>
        <v>479</v>
      </c>
      <c r="O201" s="89">
        <v>4834</v>
      </c>
      <c r="P201" s="156">
        <f t="shared" si="97"/>
        <v>2315486</v>
      </c>
      <c r="Q201" s="89">
        <v>2</v>
      </c>
      <c r="R201" s="265"/>
      <c r="S201" s="91">
        <f t="shared" si="93"/>
        <v>4834</v>
      </c>
      <c r="T201" s="91">
        <f t="shared" si="94"/>
        <v>2315486</v>
      </c>
      <c r="U201" s="466"/>
      <c r="V201" s="466"/>
      <c r="W201" s="466"/>
      <c r="X201" s="466"/>
      <c r="Y201" s="467"/>
      <c r="Z201" s="468"/>
      <c r="AA201" s="468"/>
    </row>
    <row r="202" spans="1:27" s="469" customFormat="1" ht="33" customHeight="1" x14ac:dyDescent="0.25">
      <c r="A202" s="89">
        <v>10</v>
      </c>
      <c r="B202" s="14" t="s">
        <v>2035</v>
      </c>
      <c r="C202" s="20" t="s">
        <v>1</v>
      </c>
      <c r="D202" s="98">
        <v>2.4081232592499999</v>
      </c>
      <c r="E202" s="472"/>
      <c r="F202" s="102">
        <v>0.66666666666666663</v>
      </c>
      <c r="G202" s="156">
        <v>9</v>
      </c>
      <c r="H202" s="102">
        <v>0.999305555555556</v>
      </c>
      <c r="I202" s="156">
        <f t="shared" si="95"/>
        <v>9</v>
      </c>
      <c r="J202" s="429"/>
      <c r="K202" s="172" t="s">
        <v>1872</v>
      </c>
      <c r="L202" s="429"/>
      <c r="M202" s="14" t="s">
        <v>2035</v>
      </c>
      <c r="N202" s="126">
        <f t="shared" si="96"/>
        <v>479</v>
      </c>
      <c r="O202" s="89">
        <v>2650</v>
      </c>
      <c r="P202" s="156">
        <f t="shared" si="97"/>
        <v>1269350</v>
      </c>
      <c r="Q202" s="89">
        <v>2</v>
      </c>
      <c r="R202" s="265"/>
      <c r="S202" s="91">
        <f t="shared" si="93"/>
        <v>2650</v>
      </c>
      <c r="T202" s="91">
        <f t="shared" si="94"/>
        <v>1269350</v>
      </c>
      <c r="U202" s="466"/>
      <c r="V202" s="466"/>
      <c r="W202" s="466"/>
      <c r="X202" s="466"/>
      <c r="Y202" s="467"/>
      <c r="Z202" s="468"/>
      <c r="AA202" s="468"/>
    </row>
    <row r="203" spans="1:27" s="469" customFormat="1" ht="30" x14ac:dyDescent="0.25">
      <c r="A203" s="89">
        <v>11</v>
      </c>
      <c r="B203" s="14" t="s">
        <v>2036</v>
      </c>
      <c r="C203" s="20" t="s">
        <v>1893</v>
      </c>
      <c r="D203" s="98">
        <v>12.832505881916667</v>
      </c>
      <c r="E203" s="472"/>
      <c r="F203" s="102">
        <v>0.66666666666666663</v>
      </c>
      <c r="G203" s="156">
        <v>9</v>
      </c>
      <c r="H203" s="102">
        <v>0.999305555555556</v>
      </c>
      <c r="I203" s="156">
        <f t="shared" si="95"/>
        <v>9</v>
      </c>
      <c r="J203" s="429"/>
      <c r="K203" s="172" t="s">
        <v>1872</v>
      </c>
      <c r="L203" s="429"/>
      <c r="M203" s="14" t="s">
        <v>2036</v>
      </c>
      <c r="N203" s="126">
        <f t="shared" si="96"/>
        <v>479</v>
      </c>
      <c r="O203" s="89">
        <v>11762</v>
      </c>
      <c r="P203" s="156">
        <f t="shared" si="97"/>
        <v>5633998</v>
      </c>
      <c r="Q203" s="89">
        <v>2</v>
      </c>
      <c r="R203" s="265"/>
      <c r="S203" s="91">
        <f t="shared" si="93"/>
        <v>11762</v>
      </c>
      <c r="T203" s="91">
        <f t="shared" si="94"/>
        <v>5633998</v>
      </c>
      <c r="U203" s="466"/>
      <c r="V203" s="466"/>
      <c r="W203" s="466"/>
      <c r="X203" s="466"/>
      <c r="Y203" s="467"/>
      <c r="Z203" s="468"/>
      <c r="AA203" s="468"/>
    </row>
    <row r="204" spans="1:27" s="469" customFormat="1" ht="33" customHeight="1" x14ac:dyDescent="0.25">
      <c r="A204" s="89">
        <v>12</v>
      </c>
      <c r="B204" s="14" t="s">
        <v>2037</v>
      </c>
      <c r="C204" s="20" t="s">
        <v>64</v>
      </c>
      <c r="D204" s="98">
        <v>2.9913567489999999</v>
      </c>
      <c r="E204" s="472"/>
      <c r="F204" s="102">
        <v>0.66666666666666663</v>
      </c>
      <c r="G204" s="156">
        <v>9</v>
      </c>
      <c r="H204" s="102">
        <v>0.999305555555556</v>
      </c>
      <c r="I204" s="156">
        <f t="shared" si="95"/>
        <v>9</v>
      </c>
      <c r="J204" s="429"/>
      <c r="K204" s="172" t="s">
        <v>1872</v>
      </c>
      <c r="L204" s="429"/>
      <c r="M204" s="14" t="s">
        <v>2037</v>
      </c>
      <c r="N204" s="126">
        <f t="shared" si="96"/>
        <v>479</v>
      </c>
      <c r="O204" s="193">
        <v>4363</v>
      </c>
      <c r="P204" s="156">
        <f t="shared" si="97"/>
        <v>2089877</v>
      </c>
      <c r="Q204" s="89">
        <v>2</v>
      </c>
      <c r="R204" s="265"/>
      <c r="S204" s="91">
        <f t="shared" si="93"/>
        <v>4363</v>
      </c>
      <c r="T204" s="91">
        <f t="shared" si="94"/>
        <v>2089877</v>
      </c>
      <c r="U204" s="466"/>
      <c r="V204" s="466"/>
      <c r="W204" s="466"/>
      <c r="X204" s="466"/>
      <c r="Y204" s="467"/>
      <c r="Z204" s="468"/>
      <c r="AA204" s="468"/>
    </row>
    <row r="205" spans="1:27" s="469" customFormat="1" ht="33" customHeight="1" x14ac:dyDescent="0.25">
      <c r="A205" s="89">
        <v>13</v>
      </c>
      <c r="B205" s="14" t="s">
        <v>2038</v>
      </c>
      <c r="C205" s="20" t="s">
        <v>64</v>
      </c>
      <c r="D205" s="98">
        <v>8.4070193672499993</v>
      </c>
      <c r="E205" s="472"/>
      <c r="F205" s="102">
        <v>0.66666666666666663</v>
      </c>
      <c r="G205" s="156">
        <v>9</v>
      </c>
      <c r="H205" s="102">
        <v>0.999305555555556</v>
      </c>
      <c r="I205" s="156">
        <f t="shared" si="95"/>
        <v>9</v>
      </c>
      <c r="J205" s="429"/>
      <c r="K205" s="172" t="s">
        <v>1872</v>
      </c>
      <c r="L205" s="429"/>
      <c r="M205" s="14" t="s">
        <v>2038</v>
      </c>
      <c r="N205" s="126">
        <f t="shared" si="96"/>
        <v>479</v>
      </c>
      <c r="O205" s="89">
        <v>6792</v>
      </c>
      <c r="P205" s="156">
        <f t="shared" si="97"/>
        <v>3253368</v>
      </c>
      <c r="Q205" s="89">
        <v>2</v>
      </c>
      <c r="R205" s="265"/>
      <c r="S205" s="91">
        <f t="shared" si="93"/>
        <v>6792</v>
      </c>
      <c r="T205" s="91">
        <f t="shared" si="94"/>
        <v>3253368</v>
      </c>
      <c r="U205" s="466"/>
      <c r="V205" s="466"/>
      <c r="W205" s="466"/>
      <c r="X205" s="466"/>
      <c r="Y205" s="467"/>
      <c r="Z205" s="468"/>
      <c r="AA205" s="468"/>
    </row>
    <row r="206" spans="1:27" s="469" customFormat="1" ht="33" customHeight="1" x14ac:dyDescent="0.25">
      <c r="A206" s="89">
        <v>14</v>
      </c>
      <c r="B206" s="14" t="s">
        <v>2039</v>
      </c>
      <c r="C206" s="20" t="s">
        <v>1895</v>
      </c>
      <c r="D206" s="98">
        <v>10.680473200416669</v>
      </c>
      <c r="E206" s="472"/>
      <c r="F206" s="102">
        <v>0.66666666666666663</v>
      </c>
      <c r="G206" s="156">
        <v>9</v>
      </c>
      <c r="H206" s="102">
        <v>0.999305555555556</v>
      </c>
      <c r="I206" s="156">
        <f t="shared" si="95"/>
        <v>9</v>
      </c>
      <c r="J206" s="429"/>
      <c r="K206" s="172" t="s">
        <v>1872</v>
      </c>
      <c r="L206" s="429"/>
      <c r="M206" s="14" t="s">
        <v>2039</v>
      </c>
      <c r="N206" s="126">
        <f t="shared" si="96"/>
        <v>479</v>
      </c>
      <c r="O206" s="89">
        <v>11842</v>
      </c>
      <c r="P206" s="156">
        <f t="shared" si="97"/>
        <v>5672318</v>
      </c>
      <c r="Q206" s="89">
        <v>2</v>
      </c>
      <c r="R206" s="265"/>
      <c r="S206" s="91">
        <f t="shared" si="93"/>
        <v>11842</v>
      </c>
      <c r="T206" s="91">
        <f t="shared" si="94"/>
        <v>5672318</v>
      </c>
      <c r="U206" s="466"/>
      <c r="V206" s="466"/>
      <c r="W206" s="466"/>
      <c r="X206" s="466"/>
      <c r="Y206" s="467"/>
      <c r="Z206" s="468"/>
      <c r="AA206" s="468"/>
    </row>
    <row r="207" spans="1:27" s="469" customFormat="1" ht="33" customHeight="1" x14ac:dyDescent="0.25">
      <c r="A207" s="89">
        <v>15</v>
      </c>
      <c r="B207" s="14" t="s">
        <v>2040</v>
      </c>
      <c r="C207" s="20" t="s">
        <v>63</v>
      </c>
      <c r="D207" s="98">
        <v>14.297318810166665</v>
      </c>
      <c r="E207" s="472"/>
      <c r="F207" s="102">
        <v>0.66666666666666663</v>
      </c>
      <c r="G207" s="156">
        <v>9</v>
      </c>
      <c r="H207" s="102">
        <v>0.999305555555556</v>
      </c>
      <c r="I207" s="156">
        <f t="shared" si="95"/>
        <v>9</v>
      </c>
      <c r="J207" s="429"/>
      <c r="K207" s="172" t="s">
        <v>1872</v>
      </c>
      <c r="L207" s="429"/>
      <c r="M207" s="14" t="s">
        <v>2040</v>
      </c>
      <c r="N207" s="126">
        <f t="shared" si="96"/>
        <v>479</v>
      </c>
      <c r="O207" s="89">
        <v>20082</v>
      </c>
      <c r="P207" s="156">
        <f t="shared" si="97"/>
        <v>9619278</v>
      </c>
      <c r="Q207" s="89">
        <v>2</v>
      </c>
      <c r="R207" s="265"/>
      <c r="S207" s="91">
        <f t="shared" si="93"/>
        <v>20082</v>
      </c>
      <c r="T207" s="91">
        <f t="shared" si="94"/>
        <v>9619278</v>
      </c>
      <c r="U207" s="466"/>
      <c r="V207" s="466"/>
      <c r="W207" s="466"/>
      <c r="X207" s="466"/>
      <c r="Y207" s="467"/>
      <c r="Z207" s="468"/>
      <c r="AA207" s="468"/>
    </row>
    <row r="208" spans="1:27" ht="31.5" customHeight="1" x14ac:dyDescent="0.25">
      <c r="A208" s="89">
        <v>16</v>
      </c>
      <c r="B208" s="14" t="s">
        <v>1981</v>
      </c>
      <c r="C208" s="20"/>
      <c r="D208" s="98">
        <f>D224</f>
        <v>76.882593657568634</v>
      </c>
      <c r="E208" s="424"/>
      <c r="F208" s="102"/>
      <c r="G208" s="156"/>
      <c r="H208" s="102"/>
      <c r="I208" s="156"/>
      <c r="J208" s="102"/>
      <c r="K208" s="172"/>
      <c r="L208" s="102"/>
      <c r="M208" s="14"/>
      <c r="N208" s="126"/>
      <c r="O208" s="89"/>
      <c r="P208" s="156"/>
      <c r="Q208" s="89"/>
      <c r="S208" s="91">
        <f t="shared" si="93"/>
        <v>0</v>
      </c>
      <c r="T208" s="91">
        <f t="shared" si="94"/>
        <v>0</v>
      </c>
      <c r="U208" s="92"/>
      <c r="V208" s="92"/>
      <c r="W208" s="92"/>
      <c r="X208" s="92"/>
      <c r="Y208" s="93"/>
      <c r="Z208" s="94"/>
      <c r="AA208" s="94"/>
    </row>
    <row r="209" spans="1:27" s="94" customFormat="1" ht="30.75" customHeight="1" x14ac:dyDescent="0.2">
      <c r="A209" s="255"/>
      <c r="B209" s="25" t="s">
        <v>1865</v>
      </c>
      <c r="C209" s="446"/>
      <c r="D209" s="447">
        <f>SUM(D193:E207)</f>
        <v>106.49969592646667</v>
      </c>
      <c r="E209" s="448"/>
      <c r="F209" s="169"/>
      <c r="G209" s="258"/>
      <c r="H209" s="169"/>
      <c r="I209" s="258"/>
      <c r="J209" s="169"/>
      <c r="K209" s="449"/>
      <c r="L209" s="169"/>
      <c r="M209" s="449"/>
      <c r="N209" s="450"/>
      <c r="O209" s="255"/>
      <c r="P209" s="258"/>
      <c r="Q209" s="255"/>
      <c r="R209" s="90"/>
      <c r="S209" s="91">
        <f t="shared" si="93"/>
        <v>0</v>
      </c>
      <c r="T209" s="91">
        <f t="shared" si="94"/>
        <v>0</v>
      </c>
      <c r="U209" s="91"/>
      <c r="V209" s="91"/>
      <c r="W209" s="91"/>
      <c r="X209" s="91"/>
      <c r="Y209" s="263"/>
    </row>
    <row r="210" spans="1:27" s="94" customFormat="1" ht="31.5" customHeight="1" x14ac:dyDescent="0.2">
      <c r="A210" s="255"/>
      <c r="B210" s="25" t="s">
        <v>1896</v>
      </c>
      <c r="C210" s="446"/>
      <c r="D210" s="447">
        <f>+D208+D209</f>
        <v>183.38228958403531</v>
      </c>
      <c r="E210" s="448"/>
      <c r="F210" s="169"/>
      <c r="G210" s="258"/>
      <c r="H210" s="169"/>
      <c r="I210" s="258"/>
      <c r="J210" s="169"/>
      <c r="K210" s="449"/>
      <c r="L210" s="169"/>
      <c r="M210" s="449"/>
      <c r="N210" s="450"/>
      <c r="O210" s="255"/>
      <c r="P210" s="258"/>
      <c r="Q210" s="255"/>
      <c r="R210" s="90"/>
      <c r="S210" s="91">
        <f t="shared" si="93"/>
        <v>0</v>
      </c>
      <c r="T210" s="91">
        <f t="shared" si="94"/>
        <v>0</v>
      </c>
      <c r="U210" s="91"/>
      <c r="V210" s="91"/>
      <c r="W210" s="91"/>
      <c r="X210" s="91"/>
      <c r="Y210" s="263"/>
    </row>
    <row r="211" spans="1:27" ht="27.75" customHeight="1" x14ac:dyDescent="0.25">
      <c r="A211" s="701" t="s">
        <v>2127</v>
      </c>
      <c r="B211" s="702"/>
      <c r="C211" s="702"/>
      <c r="D211" s="702"/>
      <c r="E211" s="702"/>
      <c r="F211" s="702"/>
      <c r="G211" s="702"/>
      <c r="H211" s="702"/>
      <c r="I211" s="702"/>
      <c r="J211" s="702"/>
      <c r="K211" s="702"/>
      <c r="L211" s="702"/>
      <c r="M211" s="702"/>
      <c r="N211" s="702"/>
      <c r="O211" s="702"/>
      <c r="P211" s="702"/>
      <c r="Q211" s="703"/>
      <c r="S211" s="91">
        <f t="shared" si="93"/>
        <v>0</v>
      </c>
      <c r="T211" s="91">
        <f t="shared" si="94"/>
        <v>0</v>
      </c>
      <c r="U211" s="91"/>
      <c r="V211" s="92"/>
      <c r="W211" s="92"/>
      <c r="X211" s="92"/>
      <c r="Y211" s="93"/>
      <c r="Z211" s="94"/>
      <c r="AA211" s="94"/>
    </row>
    <row r="212" spans="1:27" ht="39" customHeight="1" x14ac:dyDescent="0.25">
      <c r="A212" s="89">
        <v>1</v>
      </c>
      <c r="B212" s="14" t="s">
        <v>2044</v>
      </c>
      <c r="C212" s="20" t="s">
        <v>60</v>
      </c>
      <c r="D212" s="98">
        <v>6.8332411905647055</v>
      </c>
      <c r="E212" s="424"/>
      <c r="F212" s="102">
        <v>0.29166666666666669</v>
      </c>
      <c r="G212" s="156">
        <v>9</v>
      </c>
      <c r="H212" s="102">
        <v>0.99930555555555556</v>
      </c>
      <c r="I212" s="156">
        <f>G212</f>
        <v>9</v>
      </c>
      <c r="J212" s="102"/>
      <c r="K212" s="172" t="s">
        <v>1872</v>
      </c>
      <c r="L212" s="102"/>
      <c r="M212" s="14" t="s">
        <v>2044</v>
      </c>
      <c r="N212" s="126">
        <f t="shared" ref="N212:N223" si="98">VALUE(DAY(I212)*24*60+VALUE(HOUR(H212)*60+MINUTE(H212)))-SUM(VALUE(DAY(G212)*24*60+VALUE(HOUR(F212)*60+MINUTE(F212))))</f>
        <v>1019</v>
      </c>
      <c r="O212" s="89">
        <v>19</v>
      </c>
      <c r="P212" s="156">
        <f t="shared" ref="P212:P223" si="99">O212*N212</f>
        <v>19361</v>
      </c>
      <c r="Q212" s="89">
        <v>2</v>
      </c>
      <c r="S212" s="91">
        <f t="shared" si="93"/>
        <v>19</v>
      </c>
      <c r="T212" s="91">
        <f t="shared" si="94"/>
        <v>19361</v>
      </c>
      <c r="U212" s="92"/>
      <c r="V212" s="92"/>
      <c r="W212" s="92"/>
      <c r="X212" s="92"/>
      <c r="Y212" s="93"/>
      <c r="Z212" s="94"/>
      <c r="AA212" s="94"/>
    </row>
    <row r="213" spans="1:27" ht="39" customHeight="1" x14ac:dyDescent="0.25">
      <c r="A213" s="89">
        <v>2</v>
      </c>
      <c r="B213" s="14" t="s">
        <v>2045</v>
      </c>
      <c r="C213" s="20" t="s">
        <v>60</v>
      </c>
      <c r="D213" s="98">
        <v>3.4152092402117651</v>
      </c>
      <c r="E213" s="424"/>
      <c r="F213" s="102">
        <v>0.29166666666666669</v>
      </c>
      <c r="G213" s="156">
        <v>9</v>
      </c>
      <c r="H213" s="102">
        <v>0.99930555555555556</v>
      </c>
      <c r="I213" s="156">
        <f t="shared" ref="I213:I223" si="100">G213</f>
        <v>9</v>
      </c>
      <c r="J213" s="102"/>
      <c r="K213" s="172" t="s">
        <v>1872</v>
      </c>
      <c r="L213" s="102"/>
      <c r="M213" s="14" t="s">
        <v>2045</v>
      </c>
      <c r="N213" s="126">
        <f t="shared" si="98"/>
        <v>1019</v>
      </c>
      <c r="O213" s="89">
        <v>5</v>
      </c>
      <c r="P213" s="156">
        <f t="shared" si="99"/>
        <v>5095</v>
      </c>
      <c r="Q213" s="89">
        <v>2</v>
      </c>
      <c r="S213" s="91">
        <f t="shared" si="93"/>
        <v>5</v>
      </c>
      <c r="T213" s="91">
        <f t="shared" si="94"/>
        <v>5095</v>
      </c>
      <c r="U213" s="92"/>
      <c r="V213" s="92"/>
      <c r="W213" s="92"/>
      <c r="X213" s="92"/>
      <c r="Y213" s="93"/>
      <c r="Z213" s="94"/>
      <c r="AA213" s="94"/>
    </row>
    <row r="214" spans="1:27" ht="39" customHeight="1" x14ac:dyDescent="0.25">
      <c r="A214" s="89">
        <v>3</v>
      </c>
      <c r="B214" s="14" t="s">
        <v>2046</v>
      </c>
      <c r="C214" s="20" t="s">
        <v>60</v>
      </c>
      <c r="D214" s="98">
        <v>2.164274877364706</v>
      </c>
      <c r="E214" s="424"/>
      <c r="F214" s="102">
        <v>0.29166666666666669</v>
      </c>
      <c r="G214" s="156">
        <v>9</v>
      </c>
      <c r="H214" s="102">
        <v>0.99930555555555556</v>
      </c>
      <c r="I214" s="156">
        <f t="shared" si="100"/>
        <v>9</v>
      </c>
      <c r="J214" s="102"/>
      <c r="K214" s="172" t="s">
        <v>1872</v>
      </c>
      <c r="L214" s="102"/>
      <c r="M214" s="14" t="s">
        <v>2046</v>
      </c>
      <c r="N214" s="126">
        <f t="shared" si="98"/>
        <v>1019</v>
      </c>
      <c r="O214" s="89">
        <v>12</v>
      </c>
      <c r="P214" s="156">
        <f t="shared" si="99"/>
        <v>12228</v>
      </c>
      <c r="Q214" s="89">
        <v>2</v>
      </c>
      <c r="S214" s="91">
        <f t="shared" si="93"/>
        <v>12</v>
      </c>
      <c r="T214" s="91">
        <f t="shared" si="94"/>
        <v>12228</v>
      </c>
      <c r="U214" s="92"/>
      <c r="V214" s="92"/>
      <c r="W214" s="92"/>
      <c r="X214" s="92"/>
      <c r="Y214" s="93"/>
      <c r="Z214" s="94"/>
      <c r="AA214" s="94"/>
    </row>
    <row r="215" spans="1:27" ht="39" customHeight="1" x14ac:dyDescent="0.25">
      <c r="A215" s="89">
        <v>4</v>
      </c>
      <c r="B215" s="14" t="s">
        <v>2047</v>
      </c>
      <c r="C215" s="20" t="s">
        <v>60</v>
      </c>
      <c r="D215" s="98">
        <v>13.463430007294116</v>
      </c>
      <c r="E215" s="424"/>
      <c r="F215" s="102">
        <v>0.29166666666666669</v>
      </c>
      <c r="G215" s="156">
        <v>9</v>
      </c>
      <c r="H215" s="102">
        <v>0.99930555555555556</v>
      </c>
      <c r="I215" s="156">
        <f t="shared" si="100"/>
        <v>9</v>
      </c>
      <c r="J215" s="102"/>
      <c r="K215" s="172" t="s">
        <v>1872</v>
      </c>
      <c r="L215" s="102"/>
      <c r="M215" s="14" t="s">
        <v>2047</v>
      </c>
      <c r="N215" s="126">
        <f t="shared" si="98"/>
        <v>1019</v>
      </c>
      <c r="O215" s="89">
        <v>5</v>
      </c>
      <c r="P215" s="156">
        <f t="shared" si="99"/>
        <v>5095</v>
      </c>
      <c r="Q215" s="89">
        <v>2</v>
      </c>
      <c r="S215" s="91">
        <f t="shared" si="93"/>
        <v>5</v>
      </c>
      <c r="T215" s="91">
        <f t="shared" si="94"/>
        <v>5095</v>
      </c>
      <c r="U215" s="92"/>
      <c r="V215" s="92"/>
      <c r="W215" s="92"/>
      <c r="X215" s="92"/>
      <c r="Y215" s="93"/>
      <c r="Z215" s="94"/>
      <c r="AA215" s="94"/>
    </row>
    <row r="216" spans="1:27" ht="39" customHeight="1" x14ac:dyDescent="0.25">
      <c r="A216" s="89">
        <v>5</v>
      </c>
      <c r="B216" s="14" t="s">
        <v>2048</v>
      </c>
      <c r="C216" s="20" t="s">
        <v>60</v>
      </c>
      <c r="D216" s="98">
        <v>10.576235126941176</v>
      </c>
      <c r="E216" s="424"/>
      <c r="F216" s="102">
        <v>0.29166666666666702</v>
      </c>
      <c r="G216" s="156">
        <v>9</v>
      </c>
      <c r="H216" s="102">
        <v>0.999305555555556</v>
      </c>
      <c r="I216" s="156">
        <f t="shared" si="100"/>
        <v>9</v>
      </c>
      <c r="J216" s="456"/>
      <c r="K216" s="172" t="s">
        <v>1872</v>
      </c>
      <c r="L216" s="456"/>
      <c r="M216" s="14" t="s">
        <v>2048</v>
      </c>
      <c r="N216" s="455">
        <f t="shared" si="98"/>
        <v>1019</v>
      </c>
      <c r="O216" s="193">
        <v>259</v>
      </c>
      <c r="P216" s="454">
        <f t="shared" si="99"/>
        <v>263921</v>
      </c>
      <c r="Q216" s="193">
        <v>2</v>
      </c>
      <c r="S216" s="91">
        <f t="shared" si="93"/>
        <v>259</v>
      </c>
      <c r="T216" s="91">
        <f t="shared" si="94"/>
        <v>263921</v>
      </c>
      <c r="U216" s="92"/>
      <c r="V216" s="92"/>
      <c r="W216" s="92"/>
      <c r="X216" s="92"/>
      <c r="Y216" s="93"/>
      <c r="Z216" s="94"/>
      <c r="AA216" s="94"/>
    </row>
    <row r="217" spans="1:27" ht="39" customHeight="1" x14ac:dyDescent="0.25">
      <c r="A217" s="89">
        <v>6</v>
      </c>
      <c r="B217" s="14" t="s">
        <v>2049</v>
      </c>
      <c r="C217" s="20" t="s">
        <v>60</v>
      </c>
      <c r="D217" s="98">
        <v>10.262694856847061</v>
      </c>
      <c r="E217" s="424"/>
      <c r="F217" s="102">
        <v>0.29166666666666702</v>
      </c>
      <c r="G217" s="156">
        <v>9</v>
      </c>
      <c r="H217" s="102">
        <v>0.999305555555556</v>
      </c>
      <c r="I217" s="156">
        <f t="shared" si="100"/>
        <v>9</v>
      </c>
      <c r="J217" s="453"/>
      <c r="K217" s="172" t="s">
        <v>1872</v>
      </c>
      <c r="L217" s="453"/>
      <c r="M217" s="14" t="s">
        <v>2049</v>
      </c>
      <c r="N217" s="455">
        <f t="shared" si="98"/>
        <v>1019</v>
      </c>
      <c r="O217" s="193">
        <v>18</v>
      </c>
      <c r="P217" s="454">
        <f t="shared" si="99"/>
        <v>18342</v>
      </c>
      <c r="Q217" s="193">
        <v>2</v>
      </c>
      <c r="S217" s="91">
        <f t="shared" si="93"/>
        <v>18</v>
      </c>
      <c r="T217" s="91">
        <f t="shared" si="94"/>
        <v>18342</v>
      </c>
      <c r="U217" s="92"/>
      <c r="V217" s="92"/>
      <c r="W217" s="92"/>
      <c r="X217" s="92"/>
      <c r="Y217" s="93"/>
      <c r="Z217" s="94"/>
      <c r="AA217" s="94"/>
    </row>
    <row r="218" spans="1:27" ht="39" customHeight="1" x14ac:dyDescent="0.25">
      <c r="A218" s="89">
        <v>7</v>
      </c>
      <c r="B218" s="14" t="s">
        <v>2050</v>
      </c>
      <c r="C218" s="20" t="s">
        <v>60</v>
      </c>
      <c r="D218" s="98">
        <v>3.2326066045176467</v>
      </c>
      <c r="E218" s="424"/>
      <c r="F218" s="102">
        <v>0.29166666666666702</v>
      </c>
      <c r="G218" s="156">
        <v>9</v>
      </c>
      <c r="H218" s="102">
        <v>0.999305555555556</v>
      </c>
      <c r="I218" s="156">
        <f t="shared" si="100"/>
        <v>9</v>
      </c>
      <c r="J218" s="102"/>
      <c r="K218" s="172" t="s">
        <v>1872</v>
      </c>
      <c r="L218" s="102"/>
      <c r="M218" s="14" t="s">
        <v>2050</v>
      </c>
      <c r="N218" s="126">
        <f t="shared" si="98"/>
        <v>1019</v>
      </c>
      <c r="O218" s="89">
        <v>1</v>
      </c>
      <c r="P218" s="156">
        <f t="shared" si="99"/>
        <v>1019</v>
      </c>
      <c r="Q218" s="89">
        <v>2</v>
      </c>
      <c r="S218" s="91">
        <f t="shared" si="93"/>
        <v>1</v>
      </c>
      <c r="T218" s="91">
        <f t="shared" si="94"/>
        <v>1019</v>
      </c>
      <c r="U218" s="92"/>
      <c r="V218" s="92"/>
      <c r="W218" s="92"/>
      <c r="X218" s="92"/>
      <c r="Y218" s="93"/>
      <c r="Z218" s="94"/>
      <c r="AA218" s="94"/>
    </row>
    <row r="219" spans="1:27" ht="39" customHeight="1" x14ac:dyDescent="0.25">
      <c r="A219" s="89">
        <v>8</v>
      </c>
      <c r="B219" s="459" t="s">
        <v>2051</v>
      </c>
      <c r="C219" s="20" t="s">
        <v>60</v>
      </c>
      <c r="D219" s="98">
        <v>0.69869739997647029</v>
      </c>
      <c r="E219" s="424"/>
      <c r="F219" s="102">
        <v>0.29166666666666702</v>
      </c>
      <c r="G219" s="156">
        <v>9</v>
      </c>
      <c r="H219" s="102">
        <v>0.999305555555556</v>
      </c>
      <c r="I219" s="156">
        <f t="shared" si="100"/>
        <v>9</v>
      </c>
      <c r="J219" s="102"/>
      <c r="K219" s="172" t="s">
        <v>1872</v>
      </c>
      <c r="L219" s="102"/>
      <c r="M219" s="459" t="s">
        <v>2051</v>
      </c>
      <c r="N219" s="126">
        <f t="shared" si="98"/>
        <v>1019</v>
      </c>
      <c r="O219" s="89">
        <v>1</v>
      </c>
      <c r="P219" s="156">
        <f t="shared" si="99"/>
        <v>1019</v>
      </c>
      <c r="Q219" s="89">
        <v>2</v>
      </c>
      <c r="S219" s="91">
        <f t="shared" si="93"/>
        <v>1</v>
      </c>
      <c r="T219" s="91">
        <f t="shared" si="94"/>
        <v>1019</v>
      </c>
      <c r="U219" s="92"/>
      <c r="V219" s="92"/>
      <c r="W219" s="92"/>
      <c r="X219" s="92"/>
      <c r="Y219" s="93"/>
      <c r="Z219" s="94"/>
      <c r="AA219" s="94"/>
    </row>
    <row r="220" spans="1:27" ht="39" customHeight="1" x14ac:dyDescent="0.25">
      <c r="A220" s="89">
        <v>9</v>
      </c>
      <c r="B220" s="14" t="s">
        <v>2052</v>
      </c>
      <c r="C220" s="20" t="s">
        <v>60</v>
      </c>
      <c r="D220" s="98">
        <v>7.9285036959607851</v>
      </c>
      <c r="E220" s="424"/>
      <c r="F220" s="102">
        <v>0.29166666666666702</v>
      </c>
      <c r="G220" s="156">
        <v>9</v>
      </c>
      <c r="H220" s="102">
        <v>0.999305555555556</v>
      </c>
      <c r="I220" s="156">
        <f t="shared" si="100"/>
        <v>9</v>
      </c>
      <c r="J220" s="451"/>
      <c r="K220" s="172" t="s">
        <v>1872</v>
      </c>
      <c r="L220" s="451"/>
      <c r="M220" s="14" t="s">
        <v>2052</v>
      </c>
      <c r="N220" s="126">
        <f t="shared" si="98"/>
        <v>1019</v>
      </c>
      <c r="O220" s="89">
        <v>37</v>
      </c>
      <c r="P220" s="156">
        <f t="shared" si="99"/>
        <v>37703</v>
      </c>
      <c r="Q220" s="89">
        <v>2</v>
      </c>
      <c r="S220" s="91">
        <f t="shared" si="93"/>
        <v>37</v>
      </c>
      <c r="T220" s="91">
        <f t="shared" si="94"/>
        <v>37703</v>
      </c>
      <c r="U220" s="92"/>
      <c r="V220" s="92"/>
      <c r="W220" s="92"/>
      <c r="X220" s="92"/>
      <c r="Y220" s="93"/>
      <c r="Z220" s="94"/>
      <c r="AA220" s="94"/>
    </row>
    <row r="221" spans="1:27" ht="39" customHeight="1" x14ac:dyDescent="0.25">
      <c r="A221" s="89">
        <v>10</v>
      </c>
      <c r="B221" s="14" t="s">
        <v>2053</v>
      </c>
      <c r="C221" s="10" t="s">
        <v>64</v>
      </c>
      <c r="D221" s="98">
        <v>4.1561059274823524</v>
      </c>
      <c r="E221" s="424"/>
      <c r="F221" s="102">
        <v>0.29166666666666702</v>
      </c>
      <c r="G221" s="156">
        <v>9</v>
      </c>
      <c r="H221" s="102">
        <v>0.999305555555556</v>
      </c>
      <c r="I221" s="156">
        <f t="shared" si="100"/>
        <v>9</v>
      </c>
      <c r="J221" s="102"/>
      <c r="K221" s="172" t="s">
        <v>1872</v>
      </c>
      <c r="L221" s="102"/>
      <c r="M221" s="14" t="s">
        <v>2053</v>
      </c>
      <c r="N221" s="126">
        <f t="shared" si="98"/>
        <v>1019</v>
      </c>
      <c r="O221" s="89">
        <v>1</v>
      </c>
      <c r="P221" s="156">
        <f t="shared" si="99"/>
        <v>1019</v>
      </c>
      <c r="Q221" s="89">
        <v>2</v>
      </c>
      <c r="S221" s="91">
        <f t="shared" si="93"/>
        <v>1</v>
      </c>
      <c r="T221" s="91">
        <f t="shared" si="94"/>
        <v>1019</v>
      </c>
      <c r="U221" s="92"/>
      <c r="V221" s="92"/>
      <c r="W221" s="92"/>
      <c r="X221" s="92"/>
      <c r="Y221" s="93"/>
      <c r="Z221" s="94"/>
      <c r="AA221" s="94"/>
    </row>
    <row r="222" spans="1:27" ht="39" customHeight="1" x14ac:dyDescent="0.25">
      <c r="A222" s="89">
        <v>11</v>
      </c>
      <c r="B222" s="14" t="s">
        <v>2054</v>
      </c>
      <c r="C222" s="10" t="s">
        <v>64</v>
      </c>
      <c r="D222" s="98">
        <v>7.2331495170352946</v>
      </c>
      <c r="E222" s="424"/>
      <c r="F222" s="102">
        <v>0.29166666666666702</v>
      </c>
      <c r="G222" s="156">
        <v>9</v>
      </c>
      <c r="H222" s="102">
        <v>0.999305555555556</v>
      </c>
      <c r="I222" s="156">
        <f t="shared" si="100"/>
        <v>9</v>
      </c>
      <c r="J222" s="102"/>
      <c r="K222" s="172" t="s">
        <v>1872</v>
      </c>
      <c r="L222" s="102"/>
      <c r="M222" s="14" t="s">
        <v>2054</v>
      </c>
      <c r="N222" s="126">
        <f t="shared" si="98"/>
        <v>1019</v>
      </c>
      <c r="O222" s="89">
        <v>1</v>
      </c>
      <c r="P222" s="156">
        <f t="shared" si="99"/>
        <v>1019</v>
      </c>
      <c r="Q222" s="89">
        <v>2</v>
      </c>
      <c r="S222" s="91">
        <f t="shared" si="93"/>
        <v>1</v>
      </c>
      <c r="T222" s="91">
        <f t="shared" si="94"/>
        <v>1019</v>
      </c>
      <c r="U222" s="92"/>
      <c r="V222" s="92"/>
      <c r="W222" s="92"/>
      <c r="X222" s="92"/>
      <c r="Y222" s="93"/>
      <c r="Z222" s="94"/>
      <c r="AA222" s="94"/>
    </row>
    <row r="223" spans="1:27" ht="39" customHeight="1" x14ac:dyDescent="0.25">
      <c r="A223" s="89">
        <v>12</v>
      </c>
      <c r="B223" s="14" t="s">
        <v>2055</v>
      </c>
      <c r="C223" s="10" t="s">
        <v>64</v>
      </c>
      <c r="D223" s="98">
        <v>6.9184452133725483</v>
      </c>
      <c r="E223" s="424"/>
      <c r="F223" s="102">
        <v>0.29166666666666702</v>
      </c>
      <c r="G223" s="156">
        <v>9</v>
      </c>
      <c r="H223" s="102">
        <v>0.999305555555556</v>
      </c>
      <c r="I223" s="156">
        <f t="shared" si="100"/>
        <v>9</v>
      </c>
      <c r="J223" s="102"/>
      <c r="K223" s="172" t="s">
        <v>1872</v>
      </c>
      <c r="L223" s="102"/>
      <c r="M223" s="14" t="s">
        <v>2055</v>
      </c>
      <c r="N223" s="126">
        <f t="shared" si="98"/>
        <v>1019</v>
      </c>
      <c r="O223" s="89">
        <v>378</v>
      </c>
      <c r="P223" s="156">
        <f t="shared" si="99"/>
        <v>385182</v>
      </c>
      <c r="Q223" s="89">
        <v>2</v>
      </c>
      <c r="S223" s="91">
        <f t="shared" si="93"/>
        <v>378</v>
      </c>
      <c r="T223" s="91">
        <f t="shared" si="94"/>
        <v>385182</v>
      </c>
      <c r="U223" s="92"/>
      <c r="V223" s="92"/>
      <c r="W223" s="92"/>
      <c r="X223" s="92"/>
      <c r="Y223" s="93"/>
      <c r="Z223" s="94"/>
      <c r="AA223" s="94"/>
    </row>
    <row r="224" spans="1:27" s="94" customFormat="1" ht="31.5" customHeight="1" x14ac:dyDescent="0.2">
      <c r="A224" s="255"/>
      <c r="B224" s="25" t="s">
        <v>1865</v>
      </c>
      <c r="C224" s="446"/>
      <c r="D224" s="447">
        <f>SUM(D212:D223)</f>
        <v>76.882593657568634</v>
      </c>
      <c r="E224" s="448"/>
      <c r="F224" s="169"/>
      <c r="G224" s="258"/>
      <c r="H224" s="169"/>
      <c r="I224" s="258"/>
      <c r="J224" s="169"/>
      <c r="K224" s="449"/>
      <c r="L224" s="169"/>
      <c r="M224" s="449"/>
      <c r="N224" s="450"/>
      <c r="O224" s="255"/>
      <c r="P224" s="258"/>
      <c r="Q224" s="255"/>
      <c r="R224" s="90"/>
      <c r="S224" s="91">
        <f t="shared" si="93"/>
        <v>0</v>
      </c>
      <c r="T224" s="91">
        <f t="shared" si="94"/>
        <v>0</v>
      </c>
      <c r="U224" s="91"/>
      <c r="V224" s="91"/>
      <c r="W224" s="91"/>
      <c r="X224" s="91"/>
      <c r="Y224" s="263"/>
    </row>
    <row r="225" spans="1:27" ht="27.75" customHeight="1" x14ac:dyDescent="0.25">
      <c r="A225" s="701" t="s">
        <v>2128</v>
      </c>
      <c r="B225" s="702"/>
      <c r="C225" s="702"/>
      <c r="D225" s="702"/>
      <c r="E225" s="702"/>
      <c r="F225" s="702"/>
      <c r="G225" s="702"/>
      <c r="H225" s="702"/>
      <c r="I225" s="702"/>
      <c r="J225" s="702"/>
      <c r="K225" s="702"/>
      <c r="L225" s="702"/>
      <c r="M225" s="702"/>
      <c r="N225" s="702"/>
      <c r="O225" s="702"/>
      <c r="P225" s="702"/>
      <c r="Q225" s="703"/>
      <c r="S225" s="91">
        <f t="shared" si="93"/>
        <v>0</v>
      </c>
      <c r="T225" s="91">
        <f t="shared" si="94"/>
        <v>0</v>
      </c>
      <c r="U225" s="91"/>
      <c r="V225" s="92"/>
      <c r="W225" s="92"/>
      <c r="X225" s="92"/>
      <c r="Y225" s="93"/>
      <c r="Z225" s="94"/>
      <c r="AA225" s="94"/>
    </row>
    <row r="226" spans="1:27" ht="40.5" customHeight="1" x14ac:dyDescent="0.25">
      <c r="A226" s="255">
        <v>1</v>
      </c>
      <c r="B226" s="168" t="s">
        <v>147</v>
      </c>
      <c r="C226" s="89" t="s">
        <v>148</v>
      </c>
      <c r="D226" s="89">
        <v>25</v>
      </c>
      <c r="E226" s="169">
        <v>0.47916666666666669</v>
      </c>
      <c r="F226" s="102">
        <v>0.29166666666666669</v>
      </c>
      <c r="G226" s="156">
        <v>10</v>
      </c>
      <c r="H226" s="102">
        <v>4.1666666666666664E-2</v>
      </c>
      <c r="I226" s="156">
        <v>11</v>
      </c>
      <c r="J226" s="168"/>
      <c r="K226" s="165" t="s">
        <v>150</v>
      </c>
      <c r="L226" s="170"/>
      <c r="M226" s="158"/>
      <c r="N226" s="158"/>
      <c r="O226" s="158"/>
      <c r="P226" s="89"/>
      <c r="Q226" s="89"/>
      <c r="S226" s="91">
        <f t="shared" si="93"/>
        <v>0</v>
      </c>
      <c r="T226" s="91">
        <f t="shared" si="94"/>
        <v>0</v>
      </c>
      <c r="U226" s="91"/>
      <c r="V226" s="92"/>
      <c r="W226" s="92"/>
      <c r="X226" s="92"/>
      <c r="Y226" s="93"/>
      <c r="Z226" s="94"/>
      <c r="AA226" s="94"/>
    </row>
    <row r="227" spans="1:27" ht="30.75" customHeight="1" x14ac:dyDescent="0.25">
      <c r="A227" s="255">
        <v>2</v>
      </c>
      <c r="B227" s="698" t="s">
        <v>2152</v>
      </c>
      <c r="C227" s="699"/>
      <c r="D227" s="699"/>
      <c r="E227" s="699"/>
      <c r="F227" s="699"/>
      <c r="G227" s="699"/>
      <c r="H227" s="699"/>
      <c r="I227" s="699"/>
      <c r="J227" s="699"/>
      <c r="K227" s="699"/>
      <c r="L227" s="699"/>
      <c r="M227" s="699"/>
      <c r="N227" s="699"/>
      <c r="O227" s="699"/>
      <c r="P227" s="699"/>
      <c r="Q227" s="700"/>
      <c r="S227" s="91">
        <f t="shared" si="93"/>
        <v>0</v>
      </c>
      <c r="T227" s="91">
        <f t="shared" si="94"/>
        <v>0</v>
      </c>
      <c r="U227" s="91"/>
      <c r="V227" s="92"/>
      <c r="W227" s="92"/>
      <c r="X227" s="92"/>
      <c r="Y227" s="93"/>
      <c r="Z227" s="94"/>
      <c r="AA227" s="94"/>
    </row>
    <row r="228" spans="1:27" ht="27.75" customHeight="1" x14ac:dyDescent="0.25">
      <c r="A228" s="701" t="s">
        <v>2142</v>
      </c>
      <c r="B228" s="702"/>
      <c r="C228" s="702"/>
      <c r="D228" s="702"/>
      <c r="E228" s="702"/>
      <c r="F228" s="702"/>
      <c r="G228" s="702"/>
      <c r="H228" s="702"/>
      <c r="I228" s="702"/>
      <c r="J228" s="702"/>
      <c r="K228" s="702"/>
      <c r="L228" s="702"/>
      <c r="M228" s="702"/>
      <c r="N228" s="702"/>
      <c r="O228" s="702"/>
      <c r="P228" s="702"/>
      <c r="Q228" s="703"/>
      <c r="S228" s="91">
        <f t="shared" si="93"/>
        <v>0</v>
      </c>
      <c r="T228" s="91">
        <f t="shared" si="94"/>
        <v>0</v>
      </c>
      <c r="U228" s="91"/>
      <c r="V228" s="92"/>
      <c r="W228" s="92"/>
      <c r="X228" s="92"/>
      <c r="Y228" s="93"/>
      <c r="Z228" s="94"/>
      <c r="AA228" s="94"/>
    </row>
    <row r="229" spans="1:27" ht="30" customHeight="1" x14ac:dyDescent="0.25">
      <c r="A229" s="89">
        <v>1</v>
      </c>
      <c r="B229" s="14" t="s">
        <v>2059</v>
      </c>
      <c r="C229" s="20" t="s">
        <v>2069</v>
      </c>
      <c r="D229" s="98">
        <v>8.1208885522666669</v>
      </c>
      <c r="E229" s="424"/>
      <c r="F229" s="102">
        <v>0.3125</v>
      </c>
      <c r="G229" s="156">
        <v>10</v>
      </c>
      <c r="H229" s="102">
        <v>0.5</v>
      </c>
      <c r="I229" s="156">
        <f t="shared" ref="I229:I251" si="101">+G229</f>
        <v>10</v>
      </c>
      <c r="J229" s="102"/>
      <c r="K229" s="172" t="s">
        <v>1872</v>
      </c>
      <c r="L229" s="102"/>
      <c r="M229" s="14" t="s">
        <v>2059</v>
      </c>
      <c r="N229" s="126">
        <f t="shared" ref="N229:N251" si="102">VALUE(DAY(I229)*24*60+VALUE(HOUR(H229)*60+MINUTE(H229)))-SUM(VALUE(DAY(G229)*24*60+VALUE(HOUR(F229)*60+MINUTE(F229))))</f>
        <v>270</v>
      </c>
      <c r="O229" s="89">
        <v>1623</v>
      </c>
      <c r="P229" s="156">
        <f t="shared" ref="P229:P251" si="103">O229*N229</f>
        <v>438210</v>
      </c>
      <c r="Q229" s="89">
        <v>2</v>
      </c>
      <c r="S229" s="91">
        <f t="shared" si="93"/>
        <v>1623</v>
      </c>
      <c r="T229" s="91">
        <f t="shared" si="94"/>
        <v>438210</v>
      </c>
      <c r="U229" s="92"/>
      <c r="V229" s="92"/>
      <c r="W229" s="92"/>
      <c r="X229" s="92"/>
      <c r="Y229" s="93"/>
      <c r="Z229" s="94"/>
      <c r="AA229" s="94"/>
    </row>
    <row r="230" spans="1:27" ht="30" customHeight="1" x14ac:dyDescent="0.25">
      <c r="A230" s="89">
        <v>2</v>
      </c>
      <c r="B230" s="14" t="s">
        <v>2060</v>
      </c>
      <c r="C230" s="20" t="s">
        <v>60</v>
      </c>
      <c r="D230" s="98">
        <v>3.9603662693600006</v>
      </c>
      <c r="E230" s="424"/>
      <c r="F230" s="102">
        <v>0.3125</v>
      </c>
      <c r="G230" s="156">
        <v>10</v>
      </c>
      <c r="H230" s="102">
        <v>0.5</v>
      </c>
      <c r="I230" s="156">
        <f t="shared" si="101"/>
        <v>10</v>
      </c>
      <c r="J230" s="102"/>
      <c r="K230" s="172" t="s">
        <v>1872</v>
      </c>
      <c r="L230" s="102"/>
      <c r="M230" s="14" t="s">
        <v>2060</v>
      </c>
      <c r="N230" s="126">
        <f t="shared" si="102"/>
        <v>270</v>
      </c>
      <c r="O230" s="89">
        <v>3155</v>
      </c>
      <c r="P230" s="156">
        <f t="shared" si="103"/>
        <v>851850</v>
      </c>
      <c r="Q230" s="89">
        <v>2</v>
      </c>
      <c r="S230" s="91">
        <f t="shared" si="93"/>
        <v>3155</v>
      </c>
      <c r="T230" s="91">
        <f t="shared" si="94"/>
        <v>851850</v>
      </c>
      <c r="U230" s="92"/>
      <c r="V230" s="92"/>
      <c r="W230" s="92"/>
      <c r="X230" s="92"/>
      <c r="Y230" s="93"/>
      <c r="Z230" s="94"/>
      <c r="AA230" s="94"/>
    </row>
    <row r="231" spans="1:27" ht="60" x14ac:dyDescent="0.25">
      <c r="A231" s="89">
        <v>6</v>
      </c>
      <c r="B231" s="14" t="s">
        <v>2133</v>
      </c>
      <c r="C231" s="20" t="s">
        <v>60</v>
      </c>
      <c r="D231" s="98">
        <v>6.7313323160466698</v>
      </c>
      <c r="E231" s="424"/>
      <c r="F231" s="102">
        <v>0.3125</v>
      </c>
      <c r="G231" s="156">
        <v>10</v>
      </c>
      <c r="H231" s="102">
        <v>0.5</v>
      </c>
      <c r="I231" s="156">
        <f t="shared" si="101"/>
        <v>10</v>
      </c>
      <c r="J231" s="451"/>
      <c r="K231" s="172" t="s">
        <v>1872</v>
      </c>
      <c r="L231" s="453"/>
      <c r="M231" s="14" t="s">
        <v>2132</v>
      </c>
      <c r="N231" s="455">
        <f t="shared" si="102"/>
        <v>270</v>
      </c>
      <c r="O231" s="193"/>
      <c r="P231" s="454">
        <f t="shared" si="103"/>
        <v>0</v>
      </c>
      <c r="Q231" s="89">
        <v>2</v>
      </c>
      <c r="S231" s="91">
        <f t="shared" si="93"/>
        <v>0</v>
      </c>
      <c r="T231" s="91">
        <f t="shared" si="94"/>
        <v>0</v>
      </c>
      <c r="U231" s="92"/>
      <c r="V231" s="92"/>
      <c r="W231" s="92"/>
      <c r="X231" s="92"/>
      <c r="Y231" s="93"/>
      <c r="Z231" s="94"/>
      <c r="AA231" s="94"/>
    </row>
    <row r="232" spans="1:27" ht="60" x14ac:dyDescent="0.25">
      <c r="A232" s="89">
        <v>7</v>
      </c>
      <c r="B232" s="14" t="s">
        <v>2134</v>
      </c>
      <c r="C232" s="20" t="s">
        <v>60</v>
      </c>
      <c r="D232" s="98">
        <v>1.8511932843200001</v>
      </c>
      <c r="E232" s="424"/>
      <c r="F232" s="102">
        <v>0.3125</v>
      </c>
      <c r="G232" s="156">
        <v>10</v>
      </c>
      <c r="H232" s="102">
        <v>0.5</v>
      </c>
      <c r="I232" s="156">
        <f t="shared" si="101"/>
        <v>10</v>
      </c>
      <c r="J232" s="451"/>
      <c r="K232" s="172" t="s">
        <v>1872</v>
      </c>
      <c r="L232" s="453"/>
      <c r="M232" s="14" t="s">
        <v>2132</v>
      </c>
      <c r="N232" s="455">
        <f t="shared" si="102"/>
        <v>270</v>
      </c>
      <c r="O232" s="193"/>
      <c r="P232" s="454">
        <f t="shared" si="103"/>
        <v>0</v>
      </c>
      <c r="Q232" s="89">
        <v>2</v>
      </c>
      <c r="S232" s="91">
        <f t="shared" si="93"/>
        <v>0</v>
      </c>
      <c r="T232" s="91">
        <f t="shared" si="94"/>
        <v>0</v>
      </c>
      <c r="U232" s="92"/>
      <c r="V232" s="92"/>
      <c r="W232" s="92"/>
      <c r="X232" s="92"/>
      <c r="Y232" s="93"/>
      <c r="Z232" s="94"/>
      <c r="AA232" s="94"/>
    </row>
    <row r="233" spans="1:27" ht="30" customHeight="1" x14ac:dyDescent="0.25">
      <c r="A233" s="89">
        <v>5</v>
      </c>
      <c r="B233" s="14" t="s">
        <v>1966</v>
      </c>
      <c r="C233" s="20" t="s">
        <v>60</v>
      </c>
      <c r="D233" s="98">
        <v>1.5</v>
      </c>
      <c r="E233" s="424"/>
      <c r="F233" s="102">
        <v>0.41666666666666669</v>
      </c>
      <c r="G233" s="156">
        <v>10</v>
      </c>
      <c r="H233" s="102">
        <v>0.66666666666666663</v>
      </c>
      <c r="I233" s="156">
        <f t="shared" si="101"/>
        <v>10</v>
      </c>
      <c r="J233" s="451"/>
      <c r="K233" s="172" t="s">
        <v>1872</v>
      </c>
      <c r="L233" s="453"/>
      <c r="M233" s="14" t="s">
        <v>1966</v>
      </c>
      <c r="N233" s="455">
        <f t="shared" si="102"/>
        <v>360</v>
      </c>
      <c r="O233" s="89">
        <v>2832</v>
      </c>
      <c r="P233" s="454">
        <f t="shared" si="103"/>
        <v>1019520</v>
      </c>
      <c r="Q233" s="89">
        <v>2</v>
      </c>
      <c r="S233" s="91">
        <f t="shared" si="93"/>
        <v>2832</v>
      </c>
      <c r="T233" s="91">
        <f t="shared" si="94"/>
        <v>1019520</v>
      </c>
      <c r="U233" s="92"/>
      <c r="V233" s="92"/>
      <c r="W233" s="92"/>
      <c r="X233" s="92"/>
      <c r="Y233" s="93"/>
      <c r="Z233" s="94"/>
      <c r="AA233" s="94"/>
    </row>
    <row r="234" spans="1:27" ht="30" customHeight="1" x14ac:dyDescent="0.25">
      <c r="A234" s="89">
        <v>6</v>
      </c>
      <c r="B234" s="14" t="s">
        <v>2123</v>
      </c>
      <c r="C234" s="20" t="s">
        <v>60</v>
      </c>
      <c r="D234" s="98">
        <v>1.5</v>
      </c>
      <c r="E234" s="424"/>
      <c r="F234" s="102">
        <v>0.41666666666666669</v>
      </c>
      <c r="G234" s="156">
        <v>10</v>
      </c>
      <c r="H234" s="102">
        <v>0.66666666666666663</v>
      </c>
      <c r="I234" s="156">
        <f t="shared" si="101"/>
        <v>10</v>
      </c>
      <c r="J234" s="451"/>
      <c r="K234" s="172" t="s">
        <v>1872</v>
      </c>
      <c r="L234" s="453"/>
      <c r="M234" s="14" t="s">
        <v>2123</v>
      </c>
      <c r="N234" s="455">
        <f t="shared" si="102"/>
        <v>360</v>
      </c>
      <c r="O234" s="193">
        <v>2156</v>
      </c>
      <c r="P234" s="454">
        <f t="shared" si="103"/>
        <v>776160</v>
      </c>
      <c r="Q234" s="89">
        <v>2</v>
      </c>
      <c r="S234" s="91">
        <f t="shared" si="93"/>
        <v>2156</v>
      </c>
      <c r="T234" s="91">
        <f t="shared" si="94"/>
        <v>776160</v>
      </c>
      <c r="U234" s="92"/>
      <c r="V234" s="92"/>
      <c r="W234" s="92"/>
      <c r="X234" s="92"/>
      <c r="Y234" s="93"/>
      <c r="Z234" s="94"/>
      <c r="AA234" s="94"/>
    </row>
    <row r="235" spans="1:27" ht="30" customHeight="1" x14ac:dyDescent="0.25">
      <c r="A235" s="89">
        <v>7</v>
      </c>
      <c r="B235" s="14" t="s">
        <v>2151</v>
      </c>
      <c r="C235" s="20" t="s">
        <v>2150</v>
      </c>
      <c r="D235" s="98">
        <v>2.5</v>
      </c>
      <c r="E235" s="424"/>
      <c r="F235" s="102">
        <v>0.41666666666666669</v>
      </c>
      <c r="G235" s="156">
        <v>10</v>
      </c>
      <c r="H235" s="102">
        <v>0.66666666666666663</v>
      </c>
      <c r="I235" s="156">
        <f t="shared" si="101"/>
        <v>10</v>
      </c>
      <c r="J235" s="102"/>
      <c r="K235" s="172" t="s">
        <v>1872</v>
      </c>
      <c r="L235" s="102"/>
      <c r="M235" s="14" t="s">
        <v>2062</v>
      </c>
      <c r="N235" s="126">
        <f t="shared" si="102"/>
        <v>360</v>
      </c>
      <c r="O235" s="89">
        <v>3180</v>
      </c>
      <c r="P235" s="156">
        <f t="shared" si="103"/>
        <v>1144800</v>
      </c>
      <c r="Q235" s="89">
        <v>2</v>
      </c>
      <c r="S235" s="91">
        <f t="shared" si="93"/>
        <v>3180</v>
      </c>
      <c r="T235" s="91">
        <f t="shared" si="94"/>
        <v>1144800</v>
      </c>
      <c r="U235" s="92"/>
      <c r="V235" s="92"/>
      <c r="W235" s="92"/>
      <c r="X235" s="92"/>
      <c r="Y235" s="93"/>
      <c r="Z235" s="94"/>
      <c r="AA235" s="94"/>
    </row>
    <row r="236" spans="1:27" ht="30" customHeight="1" x14ac:dyDescent="0.25">
      <c r="A236" s="89">
        <v>8</v>
      </c>
      <c r="B236" s="14" t="s">
        <v>2063</v>
      </c>
      <c r="C236" s="20" t="s">
        <v>59</v>
      </c>
      <c r="D236" s="98">
        <v>3.5</v>
      </c>
      <c r="E236" s="424"/>
      <c r="F236" s="102">
        <v>0.3125</v>
      </c>
      <c r="G236" s="156">
        <v>10</v>
      </c>
      <c r="H236" s="102">
        <v>0.66666666666666663</v>
      </c>
      <c r="I236" s="156">
        <f t="shared" si="101"/>
        <v>10</v>
      </c>
      <c r="J236" s="102"/>
      <c r="K236" s="172" t="s">
        <v>1872</v>
      </c>
      <c r="L236" s="102"/>
      <c r="M236" s="14" t="s">
        <v>2063</v>
      </c>
      <c r="N236" s="126">
        <f t="shared" si="102"/>
        <v>510</v>
      </c>
      <c r="O236" s="89">
        <v>814</v>
      </c>
      <c r="P236" s="156">
        <f t="shared" si="103"/>
        <v>415140</v>
      </c>
      <c r="Q236" s="89">
        <v>2</v>
      </c>
      <c r="S236" s="91">
        <f t="shared" si="93"/>
        <v>814</v>
      </c>
      <c r="T236" s="91">
        <f t="shared" si="94"/>
        <v>415140</v>
      </c>
      <c r="U236" s="92"/>
      <c r="V236" s="92"/>
      <c r="W236" s="92"/>
      <c r="X236" s="92"/>
      <c r="Y236" s="93"/>
      <c r="Z236" s="94"/>
      <c r="AA236" s="94"/>
    </row>
    <row r="237" spans="1:27" ht="30" customHeight="1" x14ac:dyDescent="0.25">
      <c r="A237" s="89">
        <v>9</v>
      </c>
      <c r="B237" s="14" t="s">
        <v>2064</v>
      </c>
      <c r="C237" s="20" t="s">
        <v>61</v>
      </c>
      <c r="D237" s="98">
        <v>9.7905982624444441</v>
      </c>
      <c r="E237" s="424"/>
      <c r="F237" s="102">
        <v>0.3125</v>
      </c>
      <c r="G237" s="156">
        <v>10</v>
      </c>
      <c r="H237" s="102">
        <v>0.66666666666666663</v>
      </c>
      <c r="I237" s="156">
        <f t="shared" si="101"/>
        <v>10</v>
      </c>
      <c r="J237" s="102"/>
      <c r="K237" s="172" t="s">
        <v>1872</v>
      </c>
      <c r="L237" s="102"/>
      <c r="M237" s="14" t="s">
        <v>2064</v>
      </c>
      <c r="N237" s="126">
        <f t="shared" si="102"/>
        <v>510</v>
      </c>
      <c r="O237" s="89">
        <v>4725</v>
      </c>
      <c r="P237" s="156">
        <f t="shared" si="103"/>
        <v>2409750</v>
      </c>
      <c r="Q237" s="89">
        <v>2</v>
      </c>
      <c r="S237" s="91">
        <f t="shared" si="93"/>
        <v>4725</v>
      </c>
      <c r="T237" s="91">
        <f t="shared" si="94"/>
        <v>2409750</v>
      </c>
      <c r="U237" s="92"/>
      <c r="V237" s="92"/>
      <c r="W237" s="92"/>
      <c r="X237" s="92"/>
      <c r="Y237" s="93"/>
      <c r="Z237" s="94"/>
      <c r="AA237" s="94"/>
    </row>
    <row r="238" spans="1:27" ht="30" customHeight="1" x14ac:dyDescent="0.25">
      <c r="A238" s="89">
        <v>10</v>
      </c>
      <c r="B238" s="14" t="s">
        <v>2065</v>
      </c>
      <c r="C238" s="20" t="s">
        <v>2077</v>
      </c>
      <c r="D238" s="98">
        <v>9.9029577024888908</v>
      </c>
      <c r="E238" s="424"/>
      <c r="F238" s="102">
        <v>0.3125</v>
      </c>
      <c r="G238" s="156">
        <v>10</v>
      </c>
      <c r="H238" s="102">
        <v>0.66666666666666696</v>
      </c>
      <c r="I238" s="156">
        <f t="shared" si="101"/>
        <v>10</v>
      </c>
      <c r="J238" s="451"/>
      <c r="K238" s="172" t="s">
        <v>1872</v>
      </c>
      <c r="L238" s="453"/>
      <c r="M238" s="14" t="s">
        <v>2065</v>
      </c>
      <c r="N238" s="455">
        <f t="shared" si="102"/>
        <v>510</v>
      </c>
      <c r="O238" s="193">
        <v>14912</v>
      </c>
      <c r="P238" s="454">
        <f t="shared" si="103"/>
        <v>7605120</v>
      </c>
      <c r="Q238" s="89">
        <v>2</v>
      </c>
      <c r="S238" s="91">
        <f t="shared" si="93"/>
        <v>14912</v>
      </c>
      <c r="T238" s="91">
        <f t="shared" si="94"/>
        <v>7605120</v>
      </c>
      <c r="U238" s="92"/>
      <c r="V238" s="92"/>
      <c r="W238" s="92"/>
      <c r="X238" s="92"/>
      <c r="Y238" s="93"/>
      <c r="Z238" s="94"/>
      <c r="AA238" s="94"/>
    </row>
    <row r="239" spans="1:27" ht="30" customHeight="1" x14ac:dyDescent="0.25">
      <c r="A239" s="89">
        <v>11</v>
      </c>
      <c r="B239" s="14" t="s">
        <v>2066</v>
      </c>
      <c r="C239" s="20" t="s">
        <v>60</v>
      </c>
      <c r="D239" s="98">
        <v>0.89296001484444432</v>
      </c>
      <c r="E239" s="424"/>
      <c r="F239" s="102">
        <v>0.3125</v>
      </c>
      <c r="G239" s="156">
        <v>10</v>
      </c>
      <c r="H239" s="102">
        <v>0.66666666666666696</v>
      </c>
      <c r="I239" s="156">
        <f t="shared" si="101"/>
        <v>10</v>
      </c>
      <c r="J239" s="102"/>
      <c r="K239" s="172" t="s">
        <v>1872</v>
      </c>
      <c r="L239" s="102"/>
      <c r="M239" s="14" t="s">
        <v>2066</v>
      </c>
      <c r="N239" s="126">
        <f t="shared" si="102"/>
        <v>510</v>
      </c>
      <c r="O239" s="193">
        <v>1505</v>
      </c>
      <c r="P239" s="156">
        <f t="shared" si="103"/>
        <v>767550</v>
      </c>
      <c r="Q239" s="89">
        <v>2</v>
      </c>
      <c r="S239" s="91">
        <f t="shared" si="93"/>
        <v>1505</v>
      </c>
      <c r="T239" s="91">
        <f t="shared" si="94"/>
        <v>767550</v>
      </c>
      <c r="U239" s="92"/>
      <c r="V239" s="92"/>
      <c r="W239" s="92"/>
      <c r="X239" s="92"/>
      <c r="Y239" s="93"/>
      <c r="Z239" s="94"/>
      <c r="AA239" s="94"/>
    </row>
    <row r="240" spans="1:27" ht="30" customHeight="1" x14ac:dyDescent="0.25">
      <c r="A240" s="89">
        <v>12</v>
      </c>
      <c r="B240" s="14" t="s">
        <v>2067</v>
      </c>
      <c r="C240" s="20" t="s">
        <v>2077</v>
      </c>
      <c r="D240" s="98">
        <v>3.4991000102222212</v>
      </c>
      <c r="E240" s="424"/>
      <c r="F240" s="102">
        <v>0.3125</v>
      </c>
      <c r="G240" s="156">
        <v>10</v>
      </c>
      <c r="H240" s="102">
        <v>0.66666666666666696</v>
      </c>
      <c r="I240" s="156">
        <f t="shared" si="101"/>
        <v>10</v>
      </c>
      <c r="J240" s="102"/>
      <c r="K240" s="172" t="s">
        <v>1872</v>
      </c>
      <c r="L240" s="102"/>
      <c r="M240" s="14" t="s">
        <v>2067</v>
      </c>
      <c r="N240" s="126">
        <f t="shared" si="102"/>
        <v>510</v>
      </c>
      <c r="O240" s="89">
        <f>2635+1562</f>
        <v>4197</v>
      </c>
      <c r="P240" s="156">
        <f t="shared" si="103"/>
        <v>2140470</v>
      </c>
      <c r="Q240" s="89">
        <v>2</v>
      </c>
      <c r="S240" s="91">
        <f t="shared" si="93"/>
        <v>4197</v>
      </c>
      <c r="T240" s="91">
        <f t="shared" si="94"/>
        <v>2140470</v>
      </c>
      <c r="U240" s="92"/>
      <c r="V240" s="92"/>
      <c r="W240" s="92"/>
      <c r="X240" s="92"/>
      <c r="Y240" s="93"/>
      <c r="Z240" s="94"/>
      <c r="AA240" s="94"/>
    </row>
    <row r="241" spans="1:27" ht="30" customHeight="1" x14ac:dyDescent="0.25">
      <c r="A241" s="89">
        <v>13</v>
      </c>
      <c r="B241" s="14" t="s">
        <v>2068</v>
      </c>
      <c r="C241" s="20" t="s">
        <v>60</v>
      </c>
      <c r="D241" s="98">
        <v>7.0389323929629644</v>
      </c>
      <c r="E241" s="424"/>
      <c r="F241" s="102">
        <v>0.3125</v>
      </c>
      <c r="G241" s="156">
        <v>10</v>
      </c>
      <c r="H241" s="102">
        <v>0.5</v>
      </c>
      <c r="I241" s="156">
        <f t="shared" si="101"/>
        <v>10</v>
      </c>
      <c r="J241" s="102"/>
      <c r="K241" s="172" t="s">
        <v>1872</v>
      </c>
      <c r="L241" s="102"/>
      <c r="M241" s="14" t="s">
        <v>2068</v>
      </c>
      <c r="N241" s="126">
        <f t="shared" si="102"/>
        <v>270</v>
      </c>
      <c r="O241" s="89">
        <v>1611</v>
      </c>
      <c r="P241" s="156">
        <f t="shared" si="103"/>
        <v>434970</v>
      </c>
      <c r="Q241" s="89">
        <v>2</v>
      </c>
      <c r="S241" s="91">
        <f t="shared" si="93"/>
        <v>1611</v>
      </c>
      <c r="T241" s="91">
        <f t="shared" si="94"/>
        <v>434970</v>
      </c>
      <c r="U241" s="92"/>
      <c r="V241" s="92"/>
      <c r="W241" s="92"/>
      <c r="X241" s="92"/>
      <c r="Y241" s="93"/>
      <c r="Z241" s="94"/>
      <c r="AA241" s="94"/>
    </row>
    <row r="242" spans="1:27" ht="34.5" customHeight="1" x14ac:dyDescent="0.25">
      <c r="A242" s="89">
        <v>14</v>
      </c>
      <c r="B242" s="14" t="s">
        <v>2116</v>
      </c>
      <c r="C242" s="20" t="s">
        <v>60</v>
      </c>
      <c r="D242" s="98">
        <v>1.4431201778666665</v>
      </c>
      <c r="E242" s="424"/>
      <c r="F242" s="102">
        <v>0.3125</v>
      </c>
      <c r="G242" s="156">
        <v>10</v>
      </c>
      <c r="H242" s="102">
        <v>0.5</v>
      </c>
      <c r="I242" s="156">
        <f t="shared" si="101"/>
        <v>10</v>
      </c>
      <c r="J242" s="451"/>
      <c r="K242" s="172" t="s">
        <v>1872</v>
      </c>
      <c r="L242" s="453"/>
      <c r="M242" s="14" t="s">
        <v>1871</v>
      </c>
      <c r="N242" s="455">
        <f t="shared" si="102"/>
        <v>270</v>
      </c>
      <c r="O242" s="193">
        <v>2888</v>
      </c>
      <c r="P242" s="454">
        <f t="shared" si="103"/>
        <v>779760</v>
      </c>
      <c r="Q242" s="89">
        <v>2</v>
      </c>
      <c r="S242" s="91">
        <f t="shared" si="93"/>
        <v>2888</v>
      </c>
      <c r="T242" s="91">
        <f t="shared" si="94"/>
        <v>779760</v>
      </c>
      <c r="U242" s="92"/>
      <c r="V242" s="92"/>
      <c r="W242" s="92"/>
      <c r="X242" s="92"/>
      <c r="Y242" s="93"/>
      <c r="Z242" s="94"/>
      <c r="AA242" s="94"/>
    </row>
    <row r="243" spans="1:27" ht="30" customHeight="1" x14ac:dyDescent="0.25">
      <c r="A243" s="89">
        <v>15</v>
      </c>
      <c r="B243" s="14" t="s">
        <v>2115</v>
      </c>
      <c r="C243" s="20" t="s">
        <v>60</v>
      </c>
      <c r="D243" s="98">
        <v>5</v>
      </c>
      <c r="E243" s="424"/>
      <c r="F243" s="102">
        <v>0.3125</v>
      </c>
      <c r="G243" s="156">
        <v>10</v>
      </c>
      <c r="H243" s="102">
        <v>0.66666666666666696</v>
      </c>
      <c r="I243" s="156">
        <f t="shared" si="101"/>
        <v>10</v>
      </c>
      <c r="J243" s="451"/>
      <c r="K243" s="172" t="s">
        <v>1872</v>
      </c>
      <c r="L243" s="453"/>
      <c r="M243" s="14" t="s">
        <v>2115</v>
      </c>
      <c r="N243" s="455">
        <f t="shared" si="102"/>
        <v>510</v>
      </c>
      <c r="O243" s="193">
        <v>1</v>
      </c>
      <c r="P243" s="454">
        <f t="shared" si="103"/>
        <v>510</v>
      </c>
      <c r="Q243" s="89">
        <v>2</v>
      </c>
      <c r="S243" s="91">
        <f t="shared" si="93"/>
        <v>1</v>
      </c>
      <c r="T243" s="91">
        <f t="shared" si="94"/>
        <v>510</v>
      </c>
      <c r="U243" s="92"/>
      <c r="V243" s="92"/>
      <c r="W243" s="92"/>
      <c r="X243" s="92"/>
      <c r="Y243" s="93"/>
      <c r="Z243" s="94"/>
      <c r="AA243" s="94"/>
    </row>
    <row r="244" spans="1:27" ht="60" x14ac:dyDescent="0.25">
      <c r="A244" s="89">
        <v>16</v>
      </c>
      <c r="B244" s="14" t="s">
        <v>2136</v>
      </c>
      <c r="C244" s="20" t="s">
        <v>60</v>
      </c>
      <c r="D244" s="98">
        <v>3</v>
      </c>
      <c r="E244" s="424"/>
      <c r="F244" s="102">
        <v>0.3125</v>
      </c>
      <c r="G244" s="156">
        <v>10</v>
      </c>
      <c r="H244" s="102">
        <v>0.5</v>
      </c>
      <c r="I244" s="156">
        <f t="shared" si="101"/>
        <v>10</v>
      </c>
      <c r="J244" s="451"/>
      <c r="K244" s="172" t="s">
        <v>1872</v>
      </c>
      <c r="L244" s="453"/>
      <c r="M244" s="14" t="s">
        <v>2138</v>
      </c>
      <c r="N244" s="455">
        <f t="shared" si="102"/>
        <v>270</v>
      </c>
      <c r="O244" s="193">
        <v>861</v>
      </c>
      <c r="P244" s="454">
        <f t="shared" si="103"/>
        <v>232470</v>
      </c>
      <c r="Q244" s="89">
        <v>2</v>
      </c>
      <c r="S244" s="91">
        <f t="shared" si="93"/>
        <v>861</v>
      </c>
      <c r="T244" s="91">
        <f t="shared" si="94"/>
        <v>232470</v>
      </c>
      <c r="U244" s="92"/>
      <c r="V244" s="92"/>
      <c r="W244" s="92"/>
      <c r="X244" s="92"/>
      <c r="Y244" s="93"/>
      <c r="Z244" s="94"/>
      <c r="AA244" s="94"/>
    </row>
    <row r="245" spans="1:27" ht="34.5" customHeight="1" x14ac:dyDescent="0.25">
      <c r="A245" s="89">
        <v>17</v>
      </c>
      <c r="B245" s="14" t="s">
        <v>2137</v>
      </c>
      <c r="C245" s="20" t="s">
        <v>60</v>
      </c>
      <c r="D245" s="98">
        <v>5.7327302432444442</v>
      </c>
      <c r="E245" s="424"/>
      <c r="F245" s="102">
        <v>0.3125</v>
      </c>
      <c r="G245" s="156">
        <v>10</v>
      </c>
      <c r="H245" s="102">
        <v>0.66666666666666696</v>
      </c>
      <c r="I245" s="156">
        <f t="shared" si="101"/>
        <v>10</v>
      </c>
      <c r="J245" s="451"/>
      <c r="K245" s="172" t="s">
        <v>1872</v>
      </c>
      <c r="L245" s="453"/>
      <c r="M245" s="14" t="s">
        <v>2137</v>
      </c>
      <c r="N245" s="455">
        <f t="shared" si="102"/>
        <v>510</v>
      </c>
      <c r="O245" s="193">
        <v>351</v>
      </c>
      <c r="P245" s="454">
        <f t="shared" si="103"/>
        <v>179010</v>
      </c>
      <c r="Q245" s="89">
        <v>2</v>
      </c>
      <c r="S245" s="91">
        <f t="shared" si="93"/>
        <v>351</v>
      </c>
      <c r="T245" s="91">
        <f t="shared" si="94"/>
        <v>179010</v>
      </c>
      <c r="U245" s="92"/>
      <c r="V245" s="92"/>
      <c r="W245" s="92"/>
      <c r="X245" s="92"/>
      <c r="Y245" s="93"/>
      <c r="Z245" s="94"/>
      <c r="AA245" s="94"/>
    </row>
    <row r="246" spans="1:27" ht="34.5" customHeight="1" x14ac:dyDescent="0.25">
      <c r="A246" s="89">
        <v>18</v>
      </c>
      <c r="B246" s="14" t="s">
        <v>2070</v>
      </c>
      <c r="C246" s="20" t="s">
        <v>60</v>
      </c>
      <c r="D246" s="98">
        <v>2.1211564978222222</v>
      </c>
      <c r="E246" s="424"/>
      <c r="F246" s="102">
        <v>0.3125</v>
      </c>
      <c r="G246" s="156">
        <v>10</v>
      </c>
      <c r="H246" s="102">
        <v>0.66666666666666696</v>
      </c>
      <c r="I246" s="156">
        <f t="shared" si="101"/>
        <v>10</v>
      </c>
      <c r="J246" s="451"/>
      <c r="K246" s="172" t="s">
        <v>1872</v>
      </c>
      <c r="L246" s="453"/>
      <c r="M246" s="14" t="s">
        <v>2070</v>
      </c>
      <c r="N246" s="455">
        <f t="shared" si="102"/>
        <v>510</v>
      </c>
      <c r="O246" s="193">
        <v>430</v>
      </c>
      <c r="P246" s="454">
        <f t="shared" si="103"/>
        <v>219300</v>
      </c>
      <c r="Q246" s="89">
        <v>2</v>
      </c>
      <c r="S246" s="91">
        <f t="shared" si="93"/>
        <v>430</v>
      </c>
      <c r="T246" s="91">
        <f t="shared" si="94"/>
        <v>219300</v>
      </c>
      <c r="U246" s="92"/>
      <c r="V246" s="92"/>
      <c r="W246" s="92"/>
      <c r="X246" s="92"/>
      <c r="Y246" s="93"/>
      <c r="Z246" s="94"/>
      <c r="AA246" s="94"/>
    </row>
    <row r="247" spans="1:27" ht="34.5" customHeight="1" x14ac:dyDescent="0.25">
      <c r="A247" s="89">
        <v>19</v>
      </c>
      <c r="B247" s="14" t="s">
        <v>2071</v>
      </c>
      <c r="C247" s="20" t="s">
        <v>57</v>
      </c>
      <c r="D247" s="98">
        <v>5.7518500436296298</v>
      </c>
      <c r="E247" s="424"/>
      <c r="F247" s="102">
        <v>0.3125</v>
      </c>
      <c r="G247" s="156">
        <v>10</v>
      </c>
      <c r="H247" s="102">
        <v>0.66666666666666696</v>
      </c>
      <c r="I247" s="156">
        <f t="shared" si="101"/>
        <v>10</v>
      </c>
      <c r="J247" s="451"/>
      <c r="K247" s="172" t="s">
        <v>1872</v>
      </c>
      <c r="L247" s="453"/>
      <c r="M247" s="14" t="s">
        <v>2071</v>
      </c>
      <c r="N247" s="455">
        <f t="shared" si="102"/>
        <v>510</v>
      </c>
      <c r="O247" s="193">
        <v>2917</v>
      </c>
      <c r="P247" s="454">
        <f t="shared" si="103"/>
        <v>1487670</v>
      </c>
      <c r="Q247" s="89">
        <v>2</v>
      </c>
      <c r="S247" s="91">
        <f t="shared" si="93"/>
        <v>2917</v>
      </c>
      <c r="T247" s="91">
        <f t="shared" si="94"/>
        <v>1487670</v>
      </c>
      <c r="U247" s="92"/>
      <c r="V247" s="92"/>
      <c r="W247" s="92"/>
      <c r="X247" s="92"/>
      <c r="Y247" s="93"/>
      <c r="Z247" s="94"/>
      <c r="AA247" s="94"/>
    </row>
    <row r="248" spans="1:27" ht="34.5" customHeight="1" x14ac:dyDescent="0.25">
      <c r="A248" s="89">
        <v>20</v>
      </c>
      <c r="B248" s="14" t="s">
        <v>2072</v>
      </c>
      <c r="C248" s="20" t="s">
        <v>2073</v>
      </c>
      <c r="D248" s="98">
        <v>4.3564751254814809</v>
      </c>
      <c r="E248" s="424"/>
      <c r="F248" s="102">
        <v>0.3125</v>
      </c>
      <c r="G248" s="156">
        <v>10</v>
      </c>
      <c r="H248" s="102">
        <v>0.66666666666666696</v>
      </c>
      <c r="I248" s="156">
        <f t="shared" si="101"/>
        <v>10</v>
      </c>
      <c r="J248" s="451"/>
      <c r="K248" s="172" t="s">
        <v>1872</v>
      </c>
      <c r="L248" s="453"/>
      <c r="M248" s="14" t="s">
        <v>2072</v>
      </c>
      <c r="N248" s="455">
        <f t="shared" si="102"/>
        <v>510</v>
      </c>
      <c r="O248" s="193">
        <f>1326+1561</f>
        <v>2887</v>
      </c>
      <c r="P248" s="454">
        <f t="shared" si="103"/>
        <v>1472370</v>
      </c>
      <c r="Q248" s="89">
        <v>2</v>
      </c>
      <c r="S248" s="91">
        <f t="shared" si="93"/>
        <v>2887</v>
      </c>
      <c r="T248" s="91">
        <f t="shared" si="94"/>
        <v>1472370</v>
      </c>
      <c r="U248" s="92"/>
      <c r="V248" s="92"/>
      <c r="W248" s="92"/>
      <c r="X248" s="92"/>
      <c r="Y248" s="93"/>
      <c r="Z248" s="94"/>
      <c r="AA248" s="94"/>
    </row>
    <row r="249" spans="1:27" ht="34.5" customHeight="1" x14ac:dyDescent="0.25">
      <c r="A249" s="89">
        <v>21</v>
      </c>
      <c r="B249" s="14" t="s">
        <v>2074</v>
      </c>
      <c r="C249" s="20" t="s">
        <v>2077</v>
      </c>
      <c r="D249" s="98">
        <v>4.5311264815555568</v>
      </c>
      <c r="E249" s="424"/>
      <c r="F249" s="102">
        <v>0.3125</v>
      </c>
      <c r="G249" s="156">
        <v>10</v>
      </c>
      <c r="H249" s="102">
        <v>0.66666666666666696</v>
      </c>
      <c r="I249" s="156">
        <f t="shared" si="101"/>
        <v>10</v>
      </c>
      <c r="J249" s="451"/>
      <c r="K249" s="172" t="s">
        <v>1872</v>
      </c>
      <c r="L249" s="453"/>
      <c r="M249" s="14" t="s">
        <v>2074</v>
      </c>
      <c r="N249" s="455">
        <f t="shared" si="102"/>
        <v>510</v>
      </c>
      <c r="O249" s="193">
        <v>4566</v>
      </c>
      <c r="P249" s="454">
        <f t="shared" si="103"/>
        <v>2328660</v>
      </c>
      <c r="Q249" s="89">
        <v>2</v>
      </c>
      <c r="S249" s="91">
        <f t="shared" si="93"/>
        <v>4566</v>
      </c>
      <c r="T249" s="91">
        <f t="shared" si="94"/>
        <v>2328660</v>
      </c>
      <c r="U249" s="92"/>
      <c r="V249" s="92"/>
      <c r="W249" s="92"/>
      <c r="X249" s="92"/>
      <c r="Y249" s="93"/>
      <c r="Z249" s="94"/>
      <c r="AA249" s="94"/>
    </row>
    <row r="250" spans="1:27" ht="34.5" customHeight="1" x14ac:dyDescent="0.25">
      <c r="A250" s="89">
        <v>22</v>
      </c>
      <c r="B250" s="14" t="s">
        <v>2076</v>
      </c>
      <c r="C250" s="20" t="s">
        <v>62</v>
      </c>
      <c r="D250" s="98">
        <v>4.8074854408888896</v>
      </c>
      <c r="E250" s="424"/>
      <c r="F250" s="102">
        <v>0.3125</v>
      </c>
      <c r="G250" s="156">
        <v>10</v>
      </c>
      <c r="H250" s="102">
        <v>0.66666666666666696</v>
      </c>
      <c r="I250" s="156">
        <f t="shared" si="101"/>
        <v>10</v>
      </c>
      <c r="J250" s="451"/>
      <c r="K250" s="172" t="s">
        <v>1872</v>
      </c>
      <c r="L250" s="453"/>
      <c r="M250" s="14" t="s">
        <v>2076</v>
      </c>
      <c r="N250" s="455">
        <f t="shared" si="102"/>
        <v>510</v>
      </c>
      <c r="O250" s="89">
        <v>3390</v>
      </c>
      <c r="P250" s="454">
        <f t="shared" si="103"/>
        <v>1728900</v>
      </c>
      <c r="Q250" s="89">
        <v>2</v>
      </c>
      <c r="S250" s="91">
        <f t="shared" si="93"/>
        <v>3390</v>
      </c>
      <c r="T250" s="91">
        <f t="shared" si="94"/>
        <v>1728900</v>
      </c>
      <c r="U250" s="92"/>
      <c r="V250" s="92"/>
      <c r="W250" s="92"/>
      <c r="X250" s="92"/>
      <c r="Y250" s="93"/>
      <c r="Z250" s="94"/>
      <c r="AA250" s="94"/>
    </row>
    <row r="251" spans="1:27" ht="34.5" customHeight="1" x14ac:dyDescent="0.25">
      <c r="A251" s="89">
        <v>23</v>
      </c>
      <c r="B251" s="14" t="s">
        <v>2061</v>
      </c>
      <c r="C251" s="20" t="s">
        <v>2077</v>
      </c>
      <c r="D251" s="98">
        <v>9.2452594373333348</v>
      </c>
      <c r="E251" s="424"/>
      <c r="F251" s="102">
        <v>0.3125</v>
      </c>
      <c r="G251" s="156">
        <v>10</v>
      </c>
      <c r="H251" s="102">
        <v>0.66666666666666696</v>
      </c>
      <c r="I251" s="156">
        <f t="shared" si="101"/>
        <v>10</v>
      </c>
      <c r="J251" s="451"/>
      <c r="K251" s="172" t="s">
        <v>1872</v>
      </c>
      <c r="L251" s="453"/>
      <c r="M251" s="14" t="s">
        <v>2061</v>
      </c>
      <c r="N251" s="455">
        <f t="shared" si="102"/>
        <v>510</v>
      </c>
      <c r="O251" s="89">
        <v>2512</v>
      </c>
      <c r="P251" s="454">
        <f t="shared" si="103"/>
        <v>1281120</v>
      </c>
      <c r="Q251" s="89">
        <v>2</v>
      </c>
      <c r="S251" s="91">
        <f t="shared" ref="S251:S292" si="104">O251</f>
        <v>2512</v>
      </c>
      <c r="T251" s="91">
        <f t="shared" ref="T251:T292" si="105">P251</f>
        <v>1281120</v>
      </c>
      <c r="U251" s="92"/>
      <c r="V251" s="92"/>
      <c r="W251" s="92"/>
      <c r="X251" s="92"/>
      <c r="Y251" s="93"/>
      <c r="Z251" s="94"/>
      <c r="AA251" s="94"/>
    </row>
    <row r="252" spans="1:27" ht="31.5" customHeight="1" x14ac:dyDescent="0.25">
      <c r="A252" s="89">
        <v>24</v>
      </c>
      <c r="B252" s="14" t="s">
        <v>1981</v>
      </c>
      <c r="C252" s="20"/>
      <c r="D252" s="98">
        <f>D292</f>
        <v>79.959791204491651</v>
      </c>
      <c r="E252" s="424"/>
      <c r="F252" s="102"/>
      <c r="G252" s="156"/>
      <c r="H252" s="102"/>
      <c r="I252" s="156"/>
      <c r="J252" s="102"/>
      <c r="K252" s="172"/>
      <c r="L252" s="102"/>
      <c r="M252" s="14"/>
      <c r="N252" s="126"/>
      <c r="O252" s="89"/>
      <c r="P252" s="156"/>
      <c r="Q252" s="89"/>
      <c r="S252" s="91">
        <f t="shared" si="104"/>
        <v>0</v>
      </c>
      <c r="T252" s="91">
        <f t="shared" si="105"/>
        <v>0</v>
      </c>
      <c r="U252" s="92"/>
      <c r="V252" s="92"/>
      <c r="W252" s="92"/>
      <c r="X252" s="92"/>
      <c r="Y252" s="93"/>
      <c r="Z252" s="94"/>
      <c r="AA252" s="94"/>
    </row>
    <row r="253" spans="1:27" s="94" customFormat="1" ht="30.75" customHeight="1" x14ac:dyDescent="0.2">
      <c r="A253" s="255"/>
      <c r="B253" s="25" t="s">
        <v>1865</v>
      </c>
      <c r="C253" s="446"/>
      <c r="D253" s="447">
        <f>SUM(D229:D251)</f>
        <v>106.77753225277853</v>
      </c>
      <c r="E253" s="448"/>
      <c r="F253" s="169"/>
      <c r="G253" s="258"/>
      <c r="H253" s="169"/>
      <c r="I253" s="258"/>
      <c r="J253" s="169"/>
      <c r="K253" s="449"/>
      <c r="L253" s="169"/>
      <c r="M253" s="449"/>
      <c r="N253" s="450"/>
      <c r="O253" s="255"/>
      <c r="P253" s="258"/>
      <c r="Q253" s="255"/>
      <c r="R253" s="90"/>
      <c r="S253" s="91">
        <f t="shared" si="104"/>
        <v>0</v>
      </c>
      <c r="T253" s="91">
        <f t="shared" si="105"/>
        <v>0</v>
      </c>
      <c r="U253" s="91"/>
      <c r="V253" s="91"/>
      <c r="W253" s="91"/>
      <c r="X253" s="91"/>
      <c r="Y253" s="263"/>
    </row>
    <row r="254" spans="1:27" s="94" customFormat="1" ht="31.5" customHeight="1" x14ac:dyDescent="0.2">
      <c r="A254" s="255"/>
      <c r="B254" s="25" t="s">
        <v>1896</v>
      </c>
      <c r="C254" s="446"/>
      <c r="D254" s="447">
        <f>+D252+D253</f>
        <v>186.73732345727018</v>
      </c>
      <c r="E254" s="448"/>
      <c r="F254" s="169"/>
      <c r="G254" s="258"/>
      <c r="H254" s="169"/>
      <c r="I254" s="258"/>
      <c r="J254" s="169"/>
      <c r="K254" s="449"/>
      <c r="L254" s="169"/>
      <c r="M254" s="449"/>
      <c r="N254" s="450"/>
      <c r="O254" s="255"/>
      <c r="P254" s="258"/>
      <c r="Q254" s="255"/>
      <c r="R254" s="90"/>
      <c r="S254" s="91">
        <f t="shared" si="104"/>
        <v>0</v>
      </c>
      <c r="T254" s="91">
        <f t="shared" si="105"/>
        <v>0</v>
      </c>
      <c r="U254" s="91"/>
      <c r="V254" s="91"/>
      <c r="W254" s="91"/>
      <c r="X254" s="91"/>
      <c r="Y254" s="263"/>
    </row>
    <row r="255" spans="1:27" ht="27.75" customHeight="1" x14ac:dyDescent="0.25">
      <c r="A255" s="701" t="s">
        <v>2129</v>
      </c>
      <c r="B255" s="702"/>
      <c r="C255" s="702"/>
      <c r="D255" s="702"/>
      <c r="E255" s="702"/>
      <c r="F255" s="702"/>
      <c r="G255" s="702"/>
      <c r="H255" s="702"/>
      <c r="I255" s="702"/>
      <c r="J255" s="702"/>
      <c r="K255" s="702"/>
      <c r="L255" s="702"/>
      <c r="M255" s="702"/>
      <c r="N255" s="702"/>
      <c r="O255" s="702"/>
      <c r="P255" s="702"/>
      <c r="Q255" s="703"/>
      <c r="S255" s="91">
        <f t="shared" si="104"/>
        <v>0</v>
      </c>
      <c r="T255" s="91">
        <f t="shared" si="105"/>
        <v>0</v>
      </c>
      <c r="U255" s="91"/>
      <c r="V255" s="92"/>
      <c r="W255" s="92"/>
      <c r="X255" s="92"/>
      <c r="Y255" s="93"/>
      <c r="Z255" s="94"/>
      <c r="AA255" s="94"/>
    </row>
    <row r="256" spans="1:27" s="469" customFormat="1" ht="33" customHeight="1" x14ac:dyDescent="0.25">
      <c r="A256" s="89">
        <v>1</v>
      </c>
      <c r="B256" s="14" t="s">
        <v>2099</v>
      </c>
      <c r="C256" s="20" t="s">
        <v>63</v>
      </c>
      <c r="D256" s="98">
        <v>6.7848727810499998</v>
      </c>
      <c r="E256" s="424"/>
      <c r="F256" s="102">
        <v>0.66666666666666663</v>
      </c>
      <c r="G256" s="156">
        <v>10</v>
      </c>
      <c r="H256" s="102">
        <v>0.99930555555555556</v>
      </c>
      <c r="I256" s="156">
        <f t="shared" ref="I256:I273" si="106">+G256</f>
        <v>10</v>
      </c>
      <c r="J256" s="102"/>
      <c r="K256" s="172" t="s">
        <v>1872</v>
      </c>
      <c r="L256" s="102"/>
      <c r="M256" s="14" t="s">
        <v>2099</v>
      </c>
      <c r="N256" s="126">
        <f t="shared" ref="N256" si="107">VALUE(DAY(I256)*24*60+VALUE(HOUR(H256)*60+MINUTE(H256)))-SUM(VALUE(DAY(G256)*24*60+VALUE(HOUR(F256)*60+MINUTE(F256))))</f>
        <v>479</v>
      </c>
      <c r="O256" s="89">
        <v>10169</v>
      </c>
      <c r="P256" s="156">
        <f t="shared" ref="P256" si="108">O256*N256</f>
        <v>4870951</v>
      </c>
      <c r="Q256" s="89">
        <v>2</v>
      </c>
      <c r="R256" s="265"/>
      <c r="S256" s="91">
        <f t="shared" si="104"/>
        <v>10169</v>
      </c>
      <c r="T256" s="91">
        <f t="shared" si="105"/>
        <v>4870951</v>
      </c>
      <c r="U256" s="466"/>
      <c r="V256" s="466"/>
      <c r="W256" s="466"/>
      <c r="X256" s="466"/>
      <c r="Y256" s="467"/>
      <c r="Z256" s="468"/>
      <c r="AA256" s="468"/>
    </row>
    <row r="257" spans="1:27" ht="34.5" customHeight="1" x14ac:dyDescent="0.25">
      <c r="A257" s="89">
        <v>2</v>
      </c>
      <c r="B257" s="14" t="s">
        <v>2075</v>
      </c>
      <c r="C257" s="20" t="s">
        <v>2078</v>
      </c>
      <c r="D257" s="98">
        <v>11.561244426222222</v>
      </c>
      <c r="E257" s="424"/>
      <c r="F257" s="102">
        <v>0.66666666666666663</v>
      </c>
      <c r="G257" s="156">
        <v>10</v>
      </c>
      <c r="H257" s="102">
        <v>0.99930555555555556</v>
      </c>
      <c r="I257" s="156">
        <f t="shared" si="106"/>
        <v>10</v>
      </c>
      <c r="J257" s="451"/>
      <c r="K257" s="172" t="s">
        <v>1872</v>
      </c>
      <c r="L257" s="453"/>
      <c r="M257" s="14" t="s">
        <v>2075</v>
      </c>
      <c r="N257" s="455">
        <f>VALUE(DAY(I257)*24*60+VALUE(HOUR(H257)*60+MINUTE(H257)))-SUM(VALUE(DAY(G257)*24*60+VALUE(HOUR(F257)*60+MINUTE(F257))))</f>
        <v>479</v>
      </c>
      <c r="O257" s="89">
        <v>4061</v>
      </c>
      <c r="P257" s="454">
        <f>O257*N257</f>
        <v>1945219</v>
      </c>
      <c r="Q257" s="89">
        <v>2</v>
      </c>
      <c r="S257" s="91">
        <f t="shared" si="104"/>
        <v>4061</v>
      </c>
      <c r="T257" s="91">
        <f t="shared" si="105"/>
        <v>1945219</v>
      </c>
      <c r="U257" s="92"/>
      <c r="V257" s="92"/>
      <c r="W257" s="92"/>
      <c r="X257" s="92"/>
      <c r="Y257" s="93"/>
      <c r="Z257" s="94"/>
      <c r="AA257" s="94"/>
    </row>
    <row r="258" spans="1:27" s="469" customFormat="1" ht="42" customHeight="1" x14ac:dyDescent="0.25">
      <c r="A258" s="89">
        <v>3</v>
      </c>
      <c r="B258" s="14" t="s">
        <v>2100</v>
      </c>
      <c r="C258" s="20" t="s">
        <v>57</v>
      </c>
      <c r="D258" s="98">
        <v>5.0922291344166668</v>
      </c>
      <c r="E258" s="472"/>
      <c r="F258" s="102">
        <v>0.66666666666666663</v>
      </c>
      <c r="G258" s="156">
        <v>10</v>
      </c>
      <c r="H258" s="102">
        <v>0.99930555555555556</v>
      </c>
      <c r="I258" s="156">
        <f t="shared" si="106"/>
        <v>10</v>
      </c>
      <c r="J258" s="429"/>
      <c r="K258" s="172" t="s">
        <v>1872</v>
      </c>
      <c r="L258" s="429"/>
      <c r="M258" s="14" t="s">
        <v>2100</v>
      </c>
      <c r="N258" s="126">
        <f t="shared" ref="N258:N273" si="109">VALUE(DAY(I258)*24*60+VALUE(HOUR(H258)*60+MINUTE(H258)))-SUM(VALUE(DAY(G258)*24*60+VALUE(HOUR(F258)*60+MINUTE(F258))))</f>
        <v>479</v>
      </c>
      <c r="O258" s="89">
        <v>5433</v>
      </c>
      <c r="P258" s="156">
        <f t="shared" ref="P258:P273" si="110">O258*N258</f>
        <v>2602407</v>
      </c>
      <c r="Q258" s="89">
        <v>2</v>
      </c>
      <c r="R258" s="265"/>
      <c r="S258" s="91">
        <f t="shared" si="104"/>
        <v>5433</v>
      </c>
      <c r="T258" s="91">
        <f t="shared" si="105"/>
        <v>2602407</v>
      </c>
      <c r="U258" s="466"/>
      <c r="V258" s="466"/>
      <c r="W258" s="466"/>
      <c r="X258" s="466"/>
      <c r="Y258" s="467"/>
      <c r="Z258" s="468"/>
      <c r="AA258" s="468"/>
    </row>
    <row r="259" spans="1:27" s="469" customFormat="1" ht="33" customHeight="1" x14ac:dyDescent="0.25">
      <c r="A259" s="89">
        <v>4</v>
      </c>
      <c r="B259" s="14" t="s">
        <v>2101</v>
      </c>
      <c r="C259" s="20" t="s">
        <v>2102</v>
      </c>
      <c r="D259" s="98">
        <v>10.841998728833335</v>
      </c>
      <c r="E259" s="472"/>
      <c r="F259" s="102">
        <v>0.66666666666666663</v>
      </c>
      <c r="G259" s="156">
        <v>10</v>
      </c>
      <c r="H259" s="102">
        <v>0.999305555555556</v>
      </c>
      <c r="I259" s="156">
        <f t="shared" si="106"/>
        <v>10</v>
      </c>
      <c r="J259" s="429"/>
      <c r="K259" s="172" t="s">
        <v>1872</v>
      </c>
      <c r="L259" s="429"/>
      <c r="M259" s="14" t="s">
        <v>2101</v>
      </c>
      <c r="N259" s="126">
        <f t="shared" si="109"/>
        <v>479</v>
      </c>
      <c r="O259" s="89">
        <v>10447</v>
      </c>
      <c r="P259" s="156">
        <f t="shared" si="110"/>
        <v>5004113</v>
      </c>
      <c r="Q259" s="89">
        <v>2</v>
      </c>
      <c r="R259" s="265"/>
      <c r="S259" s="91">
        <f t="shared" si="104"/>
        <v>10447</v>
      </c>
      <c r="T259" s="91">
        <f t="shared" si="105"/>
        <v>5004113</v>
      </c>
      <c r="U259" s="466"/>
      <c r="V259" s="466"/>
      <c r="W259" s="466"/>
      <c r="X259" s="466"/>
      <c r="Y259" s="467"/>
      <c r="Z259" s="468"/>
      <c r="AA259" s="468"/>
    </row>
    <row r="260" spans="1:27" s="469" customFormat="1" ht="33" customHeight="1" x14ac:dyDescent="0.25">
      <c r="A260" s="89">
        <v>5</v>
      </c>
      <c r="B260" s="14" t="s">
        <v>2103</v>
      </c>
      <c r="C260" s="20" t="s">
        <v>1910</v>
      </c>
      <c r="D260" s="98">
        <v>7.5031022016666657</v>
      </c>
      <c r="E260" s="472"/>
      <c r="F260" s="102">
        <v>0.66666666666666663</v>
      </c>
      <c r="G260" s="156">
        <v>10</v>
      </c>
      <c r="H260" s="102">
        <v>0.999305555555556</v>
      </c>
      <c r="I260" s="156">
        <f t="shared" si="106"/>
        <v>10</v>
      </c>
      <c r="J260" s="429"/>
      <c r="K260" s="172" t="s">
        <v>1872</v>
      </c>
      <c r="L260" s="429"/>
      <c r="M260" s="14" t="s">
        <v>2103</v>
      </c>
      <c r="N260" s="126">
        <f t="shared" si="109"/>
        <v>479</v>
      </c>
      <c r="O260" s="89">
        <f>1581+7928</f>
        <v>9509</v>
      </c>
      <c r="P260" s="156">
        <f t="shared" si="110"/>
        <v>4554811</v>
      </c>
      <c r="Q260" s="89">
        <v>2</v>
      </c>
      <c r="R260" s="265"/>
      <c r="S260" s="91">
        <f t="shared" si="104"/>
        <v>9509</v>
      </c>
      <c r="T260" s="91">
        <f t="shared" si="105"/>
        <v>4554811</v>
      </c>
      <c r="U260" s="466"/>
      <c r="V260" s="466"/>
      <c r="W260" s="466"/>
      <c r="X260" s="466"/>
      <c r="Y260" s="467"/>
      <c r="Z260" s="468"/>
      <c r="AA260" s="468"/>
    </row>
    <row r="261" spans="1:27" s="469" customFormat="1" ht="33" customHeight="1" x14ac:dyDescent="0.25">
      <c r="A261" s="89">
        <v>6</v>
      </c>
      <c r="B261" s="14" t="s">
        <v>2104</v>
      </c>
      <c r="C261" s="20" t="s">
        <v>57</v>
      </c>
      <c r="D261" s="98">
        <v>2.0685548361500001</v>
      </c>
      <c r="E261" s="472"/>
      <c r="F261" s="102">
        <v>0.66666666666666663</v>
      </c>
      <c r="G261" s="156">
        <v>10</v>
      </c>
      <c r="H261" s="102">
        <v>0.999305555555556</v>
      </c>
      <c r="I261" s="156">
        <f t="shared" si="106"/>
        <v>10</v>
      </c>
      <c r="J261" s="429"/>
      <c r="K261" s="172" t="s">
        <v>1872</v>
      </c>
      <c r="L261" s="429"/>
      <c r="M261" s="14" t="s">
        <v>2104</v>
      </c>
      <c r="N261" s="126">
        <f t="shared" si="109"/>
        <v>479</v>
      </c>
      <c r="O261" s="89">
        <v>2093</v>
      </c>
      <c r="P261" s="156">
        <f t="shared" si="110"/>
        <v>1002547</v>
      </c>
      <c r="Q261" s="89">
        <v>2</v>
      </c>
      <c r="R261" s="265"/>
      <c r="S261" s="91">
        <f t="shared" si="104"/>
        <v>2093</v>
      </c>
      <c r="T261" s="91">
        <f t="shared" si="105"/>
        <v>1002547</v>
      </c>
      <c r="U261" s="466"/>
      <c r="V261" s="466"/>
      <c r="W261" s="466"/>
      <c r="X261" s="466"/>
      <c r="Y261" s="467"/>
      <c r="Z261" s="468"/>
      <c r="AA261" s="468"/>
    </row>
    <row r="262" spans="1:27" s="469" customFormat="1" ht="33" customHeight="1" x14ac:dyDescent="0.25">
      <c r="A262" s="89">
        <v>7</v>
      </c>
      <c r="B262" s="14" t="s">
        <v>2105</v>
      </c>
      <c r="C262" s="20" t="s">
        <v>57</v>
      </c>
      <c r="D262" s="98">
        <v>2.17721349875</v>
      </c>
      <c r="E262" s="472"/>
      <c r="F262" s="102">
        <v>0.66666666666666663</v>
      </c>
      <c r="G262" s="156">
        <v>10</v>
      </c>
      <c r="H262" s="102">
        <v>0.999305555555556</v>
      </c>
      <c r="I262" s="156">
        <f t="shared" si="106"/>
        <v>10</v>
      </c>
      <c r="J262" s="429"/>
      <c r="K262" s="172" t="s">
        <v>1872</v>
      </c>
      <c r="L262" s="429"/>
      <c r="M262" s="14" t="s">
        <v>2105</v>
      </c>
      <c r="N262" s="126">
        <f t="shared" si="109"/>
        <v>479</v>
      </c>
      <c r="O262" s="89">
        <v>2784</v>
      </c>
      <c r="P262" s="156">
        <f t="shared" si="110"/>
        <v>1333536</v>
      </c>
      <c r="Q262" s="89">
        <v>2</v>
      </c>
      <c r="R262" s="265"/>
      <c r="S262" s="91">
        <f t="shared" si="104"/>
        <v>2784</v>
      </c>
      <c r="T262" s="91">
        <f t="shared" si="105"/>
        <v>1333536</v>
      </c>
      <c r="U262" s="466"/>
      <c r="V262" s="466"/>
      <c r="W262" s="466"/>
      <c r="X262" s="466"/>
      <c r="Y262" s="467"/>
      <c r="Z262" s="468"/>
      <c r="AA262" s="468"/>
    </row>
    <row r="263" spans="1:27" s="469" customFormat="1" ht="33" customHeight="1" x14ac:dyDescent="0.25">
      <c r="A263" s="89">
        <v>8</v>
      </c>
      <c r="B263" s="14" t="s">
        <v>2106</v>
      </c>
      <c r="C263" s="20" t="s">
        <v>57</v>
      </c>
      <c r="D263" s="98">
        <v>4.7694595901499994</v>
      </c>
      <c r="E263" s="472"/>
      <c r="F263" s="102">
        <v>0.66666666666666663</v>
      </c>
      <c r="G263" s="156">
        <v>10</v>
      </c>
      <c r="H263" s="102">
        <v>0.999305555555556</v>
      </c>
      <c r="I263" s="156">
        <f t="shared" si="106"/>
        <v>10</v>
      </c>
      <c r="J263" s="429"/>
      <c r="K263" s="172" t="s">
        <v>1872</v>
      </c>
      <c r="L263" s="429"/>
      <c r="M263" s="14" t="s">
        <v>2106</v>
      </c>
      <c r="N263" s="126">
        <f t="shared" si="109"/>
        <v>479</v>
      </c>
      <c r="O263" s="89">
        <v>4972</v>
      </c>
      <c r="P263" s="156">
        <f t="shared" si="110"/>
        <v>2381588</v>
      </c>
      <c r="Q263" s="89">
        <v>2</v>
      </c>
      <c r="R263" s="265"/>
      <c r="S263" s="91">
        <f t="shared" si="104"/>
        <v>4972</v>
      </c>
      <c r="T263" s="91">
        <f t="shared" si="105"/>
        <v>2381588</v>
      </c>
      <c r="U263" s="466"/>
      <c r="V263" s="466"/>
      <c r="W263" s="466"/>
      <c r="X263" s="466"/>
      <c r="Y263" s="467"/>
      <c r="Z263" s="468"/>
      <c r="AA263" s="468"/>
    </row>
    <row r="264" spans="1:27" s="469" customFormat="1" ht="33" customHeight="1" x14ac:dyDescent="0.25">
      <c r="A264" s="89">
        <v>9</v>
      </c>
      <c r="B264" s="14" t="s">
        <v>2107</v>
      </c>
      <c r="C264" s="20" t="s">
        <v>1894</v>
      </c>
      <c r="D264" s="98">
        <v>8.2923896066666654</v>
      </c>
      <c r="E264" s="472"/>
      <c r="F264" s="102">
        <v>0.66666666666666663</v>
      </c>
      <c r="G264" s="156">
        <v>10</v>
      </c>
      <c r="H264" s="102">
        <v>0.999305555555556</v>
      </c>
      <c r="I264" s="156">
        <f t="shared" si="106"/>
        <v>10</v>
      </c>
      <c r="J264" s="429"/>
      <c r="K264" s="172" t="s">
        <v>1872</v>
      </c>
      <c r="L264" s="429"/>
      <c r="M264" s="14" t="s">
        <v>2107</v>
      </c>
      <c r="N264" s="126">
        <f t="shared" si="109"/>
        <v>479</v>
      </c>
      <c r="O264" s="89">
        <v>7992</v>
      </c>
      <c r="P264" s="156">
        <f t="shared" si="110"/>
        <v>3828168</v>
      </c>
      <c r="Q264" s="89">
        <v>2</v>
      </c>
      <c r="R264" s="265"/>
      <c r="S264" s="91">
        <f t="shared" si="104"/>
        <v>7992</v>
      </c>
      <c r="T264" s="91">
        <f t="shared" si="105"/>
        <v>3828168</v>
      </c>
      <c r="U264" s="466"/>
      <c r="V264" s="466"/>
      <c r="W264" s="466"/>
      <c r="X264" s="466"/>
      <c r="Y264" s="467"/>
      <c r="Z264" s="468"/>
      <c r="AA264" s="468"/>
    </row>
    <row r="265" spans="1:27" s="469" customFormat="1" ht="33" customHeight="1" x14ac:dyDescent="0.25">
      <c r="A265" s="89">
        <v>10</v>
      </c>
      <c r="B265" s="14" t="s">
        <v>2108</v>
      </c>
      <c r="C265" s="20" t="s">
        <v>61</v>
      </c>
      <c r="D265" s="98">
        <v>5.2518172933500002</v>
      </c>
      <c r="E265" s="472"/>
      <c r="F265" s="102">
        <v>0.66666666666666663</v>
      </c>
      <c r="G265" s="156">
        <v>10</v>
      </c>
      <c r="H265" s="102">
        <v>0.999305555555556</v>
      </c>
      <c r="I265" s="156">
        <f t="shared" si="106"/>
        <v>10</v>
      </c>
      <c r="J265" s="429"/>
      <c r="K265" s="172" t="s">
        <v>1872</v>
      </c>
      <c r="L265" s="429"/>
      <c r="M265" s="14" t="s">
        <v>2108</v>
      </c>
      <c r="N265" s="126">
        <f t="shared" si="109"/>
        <v>479</v>
      </c>
      <c r="O265" s="89">
        <v>8091</v>
      </c>
      <c r="P265" s="156">
        <f t="shared" si="110"/>
        <v>3875589</v>
      </c>
      <c r="Q265" s="89">
        <v>2</v>
      </c>
      <c r="R265" s="265"/>
      <c r="S265" s="91">
        <f t="shared" si="104"/>
        <v>8091</v>
      </c>
      <c r="T265" s="91">
        <f t="shared" si="105"/>
        <v>3875589</v>
      </c>
      <c r="U265" s="466"/>
      <c r="V265" s="466"/>
      <c r="W265" s="466"/>
      <c r="X265" s="466"/>
      <c r="Y265" s="467"/>
      <c r="Z265" s="468"/>
      <c r="AA265" s="468"/>
    </row>
    <row r="266" spans="1:27" s="469" customFormat="1" ht="33" customHeight="1" x14ac:dyDescent="0.25">
      <c r="A266" s="89">
        <v>11</v>
      </c>
      <c r="B266" s="14" t="s">
        <v>2109</v>
      </c>
      <c r="C266" s="20" t="s">
        <v>61</v>
      </c>
      <c r="D266" s="98">
        <v>0.54495397055000006</v>
      </c>
      <c r="E266" s="472"/>
      <c r="F266" s="102">
        <v>0.66666666666666663</v>
      </c>
      <c r="G266" s="156">
        <v>10</v>
      </c>
      <c r="H266" s="102">
        <v>0.999305555555556</v>
      </c>
      <c r="I266" s="156">
        <f t="shared" si="106"/>
        <v>10</v>
      </c>
      <c r="J266" s="429"/>
      <c r="K266" s="172" t="s">
        <v>1872</v>
      </c>
      <c r="L266" s="429"/>
      <c r="M266" s="14" t="s">
        <v>2109</v>
      </c>
      <c r="N266" s="126">
        <f t="shared" si="109"/>
        <v>479</v>
      </c>
      <c r="O266" s="89">
        <v>592</v>
      </c>
      <c r="P266" s="156">
        <f t="shared" si="110"/>
        <v>283568</v>
      </c>
      <c r="Q266" s="89">
        <v>2</v>
      </c>
      <c r="R266" s="265"/>
      <c r="S266" s="91">
        <f t="shared" si="104"/>
        <v>592</v>
      </c>
      <c r="T266" s="91">
        <f t="shared" si="105"/>
        <v>283568</v>
      </c>
      <c r="U266" s="466"/>
      <c r="V266" s="466"/>
      <c r="W266" s="466"/>
      <c r="X266" s="466"/>
      <c r="Y266" s="467"/>
      <c r="Z266" s="468"/>
      <c r="AA266" s="468"/>
    </row>
    <row r="267" spans="1:27" s="469" customFormat="1" ht="33" customHeight="1" x14ac:dyDescent="0.25">
      <c r="A267" s="89">
        <v>12</v>
      </c>
      <c r="B267" s="14" t="s">
        <v>2110</v>
      </c>
      <c r="C267" s="20" t="s">
        <v>63</v>
      </c>
      <c r="D267" s="98">
        <v>1.3567607853333334</v>
      </c>
      <c r="E267" s="472"/>
      <c r="F267" s="102">
        <v>0.66666666666666663</v>
      </c>
      <c r="G267" s="156">
        <v>10</v>
      </c>
      <c r="H267" s="102">
        <v>0.999305555555556</v>
      </c>
      <c r="I267" s="156">
        <f t="shared" si="106"/>
        <v>10</v>
      </c>
      <c r="J267" s="429"/>
      <c r="K267" s="172" t="s">
        <v>1872</v>
      </c>
      <c r="L267" s="429"/>
      <c r="M267" s="14" t="s">
        <v>2110</v>
      </c>
      <c r="N267" s="126">
        <f t="shared" si="109"/>
        <v>479</v>
      </c>
      <c r="O267" s="193">
        <v>2561</v>
      </c>
      <c r="P267" s="156">
        <f t="shared" si="110"/>
        <v>1226719</v>
      </c>
      <c r="Q267" s="89">
        <v>2</v>
      </c>
      <c r="R267" s="265"/>
      <c r="S267" s="91">
        <f t="shared" si="104"/>
        <v>2561</v>
      </c>
      <c r="T267" s="91">
        <f t="shared" si="105"/>
        <v>1226719</v>
      </c>
      <c r="U267" s="466"/>
      <c r="V267" s="466"/>
      <c r="W267" s="466"/>
      <c r="X267" s="466"/>
      <c r="Y267" s="467"/>
      <c r="Z267" s="468"/>
      <c r="AA267" s="468"/>
    </row>
    <row r="268" spans="1:27" s="469" customFormat="1" ht="33" customHeight="1" x14ac:dyDescent="0.25">
      <c r="A268" s="89">
        <v>13</v>
      </c>
      <c r="B268" s="14" t="s">
        <v>2111</v>
      </c>
      <c r="C268" s="20" t="s">
        <v>63</v>
      </c>
      <c r="D268" s="98">
        <v>3.6851519591500002</v>
      </c>
      <c r="E268" s="472"/>
      <c r="F268" s="102">
        <v>0.66666666666666663</v>
      </c>
      <c r="G268" s="156">
        <v>10</v>
      </c>
      <c r="H268" s="102">
        <v>0.999305555555556</v>
      </c>
      <c r="I268" s="156">
        <f t="shared" si="106"/>
        <v>10</v>
      </c>
      <c r="J268" s="429"/>
      <c r="K268" s="172" t="s">
        <v>1872</v>
      </c>
      <c r="L268" s="429"/>
      <c r="M268" s="14" t="s">
        <v>2111</v>
      </c>
      <c r="N268" s="126">
        <f t="shared" si="109"/>
        <v>479</v>
      </c>
      <c r="O268" s="89">
        <v>10648</v>
      </c>
      <c r="P268" s="156">
        <f t="shared" si="110"/>
        <v>5100392</v>
      </c>
      <c r="Q268" s="89">
        <v>2</v>
      </c>
      <c r="R268" s="265"/>
      <c r="S268" s="91">
        <f t="shared" si="104"/>
        <v>10648</v>
      </c>
      <c r="T268" s="91">
        <f t="shared" si="105"/>
        <v>5100392</v>
      </c>
      <c r="U268" s="466"/>
      <c r="V268" s="466"/>
      <c r="W268" s="466"/>
      <c r="X268" s="466"/>
      <c r="Y268" s="467"/>
      <c r="Z268" s="468"/>
      <c r="AA268" s="468"/>
    </row>
    <row r="269" spans="1:27" s="469" customFormat="1" ht="33" customHeight="1" x14ac:dyDescent="0.25">
      <c r="A269" s="89">
        <v>14</v>
      </c>
      <c r="B269" s="14" t="s">
        <v>2112</v>
      </c>
      <c r="C269" s="20" t="s">
        <v>62</v>
      </c>
      <c r="D269" s="98">
        <v>4.4201434108333331</v>
      </c>
      <c r="E269" s="472"/>
      <c r="F269" s="102">
        <v>0.66666666666666663</v>
      </c>
      <c r="G269" s="156">
        <v>10</v>
      </c>
      <c r="H269" s="102">
        <v>0.999305555555556</v>
      </c>
      <c r="I269" s="156">
        <f t="shared" si="106"/>
        <v>10</v>
      </c>
      <c r="J269" s="429"/>
      <c r="K269" s="172" t="s">
        <v>1872</v>
      </c>
      <c r="L269" s="429"/>
      <c r="M269" s="14" t="s">
        <v>2112</v>
      </c>
      <c r="N269" s="126">
        <f t="shared" si="109"/>
        <v>479</v>
      </c>
      <c r="O269" s="89">
        <v>1159</v>
      </c>
      <c r="P269" s="156">
        <f t="shared" si="110"/>
        <v>555161</v>
      </c>
      <c r="Q269" s="89">
        <v>2</v>
      </c>
      <c r="R269" s="265"/>
      <c r="S269" s="91">
        <f t="shared" si="104"/>
        <v>1159</v>
      </c>
      <c r="T269" s="91">
        <f t="shared" si="105"/>
        <v>555161</v>
      </c>
      <c r="U269" s="466"/>
      <c r="V269" s="466"/>
      <c r="W269" s="466"/>
      <c r="X269" s="466"/>
      <c r="Y269" s="467"/>
      <c r="Z269" s="468"/>
      <c r="AA269" s="468"/>
    </row>
    <row r="270" spans="1:27" s="469" customFormat="1" ht="33" customHeight="1" x14ac:dyDescent="0.25">
      <c r="A270" s="89">
        <v>15</v>
      </c>
      <c r="B270" s="14" t="s">
        <v>2113</v>
      </c>
      <c r="C270" s="20" t="s">
        <v>62</v>
      </c>
      <c r="D270" s="98">
        <v>0.81684498808333339</v>
      </c>
      <c r="E270" s="472"/>
      <c r="F270" s="102">
        <v>0.66666666666666663</v>
      </c>
      <c r="G270" s="156">
        <v>10</v>
      </c>
      <c r="H270" s="102">
        <v>0.999305555555556</v>
      </c>
      <c r="I270" s="156">
        <f t="shared" si="106"/>
        <v>10</v>
      </c>
      <c r="J270" s="429"/>
      <c r="K270" s="172" t="s">
        <v>1872</v>
      </c>
      <c r="L270" s="429"/>
      <c r="M270" s="14" t="s">
        <v>2113</v>
      </c>
      <c r="N270" s="126">
        <f t="shared" si="109"/>
        <v>479</v>
      </c>
      <c r="O270" s="89">
        <v>1159</v>
      </c>
      <c r="P270" s="156">
        <f t="shared" si="110"/>
        <v>555161</v>
      </c>
      <c r="Q270" s="89">
        <v>2</v>
      </c>
      <c r="R270" s="265"/>
      <c r="S270" s="91">
        <f t="shared" si="104"/>
        <v>1159</v>
      </c>
      <c r="T270" s="91">
        <f t="shared" si="105"/>
        <v>555161</v>
      </c>
      <c r="U270" s="466"/>
      <c r="V270" s="466"/>
      <c r="W270" s="466"/>
      <c r="X270" s="466"/>
      <c r="Y270" s="467"/>
      <c r="Z270" s="468"/>
      <c r="AA270" s="468"/>
    </row>
    <row r="271" spans="1:27" s="469" customFormat="1" ht="42" customHeight="1" x14ac:dyDescent="0.25">
      <c r="A271" s="89">
        <v>16</v>
      </c>
      <c r="B271" s="14" t="s">
        <v>2121</v>
      </c>
      <c r="C271" s="20" t="s">
        <v>59</v>
      </c>
      <c r="D271" s="98">
        <v>5.7</v>
      </c>
      <c r="E271" s="472"/>
      <c r="F271" s="102">
        <v>0.66666666666666663</v>
      </c>
      <c r="G271" s="156">
        <v>10</v>
      </c>
      <c r="H271" s="102">
        <v>0.999305555555556</v>
      </c>
      <c r="I271" s="156">
        <f t="shared" si="106"/>
        <v>10</v>
      </c>
      <c r="J271" s="429"/>
      <c r="K271" s="172" t="s">
        <v>1872</v>
      </c>
      <c r="L271" s="429"/>
      <c r="M271" s="14" t="s">
        <v>2121</v>
      </c>
      <c r="N271" s="126">
        <f t="shared" si="109"/>
        <v>479</v>
      </c>
      <c r="O271" s="89">
        <v>7685</v>
      </c>
      <c r="P271" s="156">
        <f t="shared" si="110"/>
        <v>3681115</v>
      </c>
      <c r="Q271" s="89">
        <v>2</v>
      </c>
      <c r="R271" s="265"/>
      <c r="S271" s="91">
        <f t="shared" si="104"/>
        <v>7685</v>
      </c>
      <c r="T271" s="91">
        <f t="shared" si="105"/>
        <v>3681115</v>
      </c>
      <c r="U271" s="466"/>
      <c r="V271" s="466"/>
      <c r="W271" s="466"/>
      <c r="X271" s="466"/>
      <c r="Y271" s="467"/>
      <c r="Z271" s="468"/>
      <c r="AA271" s="468"/>
    </row>
    <row r="272" spans="1:27" s="469" customFormat="1" ht="42" customHeight="1" x14ac:dyDescent="0.25">
      <c r="A272" s="89">
        <v>17</v>
      </c>
      <c r="B272" s="14" t="s">
        <v>2122</v>
      </c>
      <c r="C272" s="20" t="s">
        <v>59</v>
      </c>
      <c r="D272" s="98">
        <v>0.6</v>
      </c>
      <c r="E272" s="472"/>
      <c r="F272" s="102">
        <v>0.66666666666666663</v>
      </c>
      <c r="G272" s="156">
        <v>10</v>
      </c>
      <c r="H272" s="102">
        <v>0.999305555555556</v>
      </c>
      <c r="I272" s="156">
        <f t="shared" si="106"/>
        <v>10</v>
      </c>
      <c r="J272" s="429"/>
      <c r="K272" s="172" t="s">
        <v>1872</v>
      </c>
      <c r="L272" s="429"/>
      <c r="M272" s="14" t="s">
        <v>2122</v>
      </c>
      <c r="N272" s="126">
        <f t="shared" si="109"/>
        <v>479</v>
      </c>
      <c r="O272" s="89">
        <v>894</v>
      </c>
      <c r="P272" s="156">
        <f t="shared" si="110"/>
        <v>428226</v>
      </c>
      <c r="Q272" s="89">
        <v>2</v>
      </c>
      <c r="R272" s="265"/>
      <c r="S272" s="91">
        <f t="shared" si="104"/>
        <v>894</v>
      </c>
      <c r="T272" s="91">
        <f t="shared" si="105"/>
        <v>428226</v>
      </c>
      <c r="U272" s="466"/>
      <c r="V272" s="466"/>
      <c r="W272" s="466"/>
      <c r="X272" s="466"/>
      <c r="Y272" s="467"/>
      <c r="Z272" s="468"/>
      <c r="AA272" s="468"/>
    </row>
    <row r="273" spans="1:27" s="469" customFormat="1" ht="30" customHeight="1" x14ac:dyDescent="0.25">
      <c r="A273" s="89">
        <v>18</v>
      </c>
      <c r="B273" s="14" t="s">
        <v>2114</v>
      </c>
      <c r="C273" s="20" t="s">
        <v>58</v>
      </c>
      <c r="D273" s="98">
        <v>1.6562499999999998</v>
      </c>
      <c r="E273" s="472"/>
      <c r="F273" s="102">
        <v>0.66666666666666663</v>
      </c>
      <c r="G273" s="156">
        <v>10</v>
      </c>
      <c r="H273" s="102">
        <v>0.999305555555556</v>
      </c>
      <c r="I273" s="156">
        <f t="shared" si="106"/>
        <v>10</v>
      </c>
      <c r="J273" s="429"/>
      <c r="K273" s="172" t="s">
        <v>1872</v>
      </c>
      <c r="L273" s="429"/>
      <c r="M273" s="14" t="s">
        <v>2114</v>
      </c>
      <c r="N273" s="126">
        <f t="shared" si="109"/>
        <v>479</v>
      </c>
      <c r="O273" s="89">
        <v>2153</v>
      </c>
      <c r="P273" s="156">
        <f t="shared" si="110"/>
        <v>1031287</v>
      </c>
      <c r="Q273" s="89">
        <v>2</v>
      </c>
      <c r="R273" s="265"/>
      <c r="S273" s="91">
        <f t="shared" si="104"/>
        <v>2153</v>
      </c>
      <c r="T273" s="91">
        <f t="shared" si="105"/>
        <v>1031287</v>
      </c>
      <c r="U273" s="466"/>
      <c r="V273" s="466"/>
      <c r="W273" s="466"/>
      <c r="X273" s="466"/>
      <c r="Y273" s="467"/>
      <c r="Z273" s="468"/>
      <c r="AA273" s="468"/>
    </row>
    <row r="274" spans="1:27" ht="31.5" customHeight="1" x14ac:dyDescent="0.25">
      <c r="A274" s="89">
        <v>19</v>
      </c>
      <c r="B274" s="14" t="s">
        <v>1981</v>
      </c>
      <c r="C274" s="20"/>
      <c r="D274" s="98">
        <f>D292</f>
        <v>79.959791204491651</v>
      </c>
      <c r="E274" s="424"/>
      <c r="F274" s="102"/>
      <c r="G274" s="156"/>
      <c r="H274" s="102"/>
      <c r="I274" s="156"/>
      <c r="J274" s="102"/>
      <c r="K274" s="172"/>
      <c r="L274" s="102"/>
      <c r="M274" s="14"/>
      <c r="N274" s="126"/>
      <c r="O274" s="89"/>
      <c r="P274" s="156"/>
      <c r="Q274" s="89"/>
      <c r="S274" s="91">
        <f t="shared" si="104"/>
        <v>0</v>
      </c>
      <c r="T274" s="91">
        <f t="shared" si="105"/>
        <v>0</v>
      </c>
      <c r="U274" s="92"/>
      <c r="V274" s="92"/>
      <c r="W274" s="92"/>
      <c r="X274" s="92"/>
      <c r="Y274" s="93"/>
      <c r="Z274" s="94"/>
      <c r="AA274" s="94"/>
    </row>
    <row r="275" spans="1:27" s="94" customFormat="1" ht="30.75" customHeight="1" x14ac:dyDescent="0.2">
      <c r="A275" s="255"/>
      <c r="B275" s="25" t="s">
        <v>1865</v>
      </c>
      <c r="C275" s="446"/>
      <c r="D275" s="447">
        <f>SUM(D256:E273)</f>
        <v>83.122987211205555</v>
      </c>
      <c r="E275" s="448"/>
      <c r="F275" s="169"/>
      <c r="G275" s="258"/>
      <c r="H275" s="169"/>
      <c r="I275" s="258"/>
      <c r="J275" s="169"/>
      <c r="K275" s="449"/>
      <c r="L275" s="169"/>
      <c r="M275" s="449"/>
      <c r="N275" s="450"/>
      <c r="O275" s="255"/>
      <c r="P275" s="258"/>
      <c r="Q275" s="255"/>
      <c r="R275" s="90"/>
      <c r="S275" s="91">
        <f t="shared" si="104"/>
        <v>0</v>
      </c>
      <c r="T275" s="91">
        <f t="shared" si="105"/>
        <v>0</v>
      </c>
      <c r="U275" s="91"/>
      <c r="V275" s="91"/>
      <c r="W275" s="91"/>
      <c r="X275" s="91"/>
      <c r="Y275" s="263"/>
    </row>
    <row r="276" spans="1:27" s="94" customFormat="1" ht="31.5" customHeight="1" x14ac:dyDescent="0.2">
      <c r="A276" s="255"/>
      <c r="B276" s="25" t="s">
        <v>1896</v>
      </c>
      <c r="C276" s="446"/>
      <c r="D276" s="447">
        <f>+D274+D275</f>
        <v>163.08277841569719</v>
      </c>
      <c r="E276" s="448"/>
      <c r="F276" s="169"/>
      <c r="G276" s="258"/>
      <c r="H276" s="169"/>
      <c r="I276" s="258"/>
      <c r="J276" s="169"/>
      <c r="K276" s="449"/>
      <c r="L276" s="169"/>
      <c r="M276" s="449"/>
      <c r="N276" s="450"/>
      <c r="O276" s="255"/>
      <c r="P276" s="258"/>
      <c r="Q276" s="255"/>
      <c r="R276" s="90"/>
      <c r="S276" s="91">
        <f t="shared" si="104"/>
        <v>0</v>
      </c>
      <c r="T276" s="91">
        <f t="shared" si="105"/>
        <v>0</v>
      </c>
      <c r="U276" s="91"/>
      <c r="V276" s="91"/>
      <c r="W276" s="91"/>
      <c r="X276" s="91"/>
      <c r="Y276" s="263"/>
    </row>
    <row r="277" spans="1:27" ht="27.75" customHeight="1" x14ac:dyDescent="0.25">
      <c r="A277" s="701" t="s">
        <v>2130</v>
      </c>
      <c r="B277" s="702"/>
      <c r="C277" s="702"/>
      <c r="D277" s="702"/>
      <c r="E277" s="702"/>
      <c r="F277" s="702"/>
      <c r="G277" s="702"/>
      <c r="H277" s="702"/>
      <c r="I277" s="702"/>
      <c r="J277" s="702"/>
      <c r="K277" s="702"/>
      <c r="L277" s="702"/>
      <c r="M277" s="702"/>
      <c r="N277" s="702"/>
      <c r="O277" s="702"/>
      <c r="P277" s="702"/>
      <c r="Q277" s="703"/>
      <c r="S277" s="91">
        <f t="shared" si="104"/>
        <v>0</v>
      </c>
      <c r="T277" s="91">
        <f t="shared" si="105"/>
        <v>0</v>
      </c>
      <c r="U277" s="91"/>
      <c r="V277" s="92"/>
      <c r="W277" s="92"/>
      <c r="X277" s="92"/>
      <c r="Y277" s="93"/>
      <c r="Z277" s="94"/>
      <c r="AA277" s="94"/>
    </row>
    <row r="278" spans="1:27" ht="39" customHeight="1" x14ac:dyDescent="0.25">
      <c r="A278" s="89">
        <v>1</v>
      </c>
      <c r="B278" s="14" t="s">
        <v>2081</v>
      </c>
      <c r="C278" s="20" t="s">
        <v>2082</v>
      </c>
      <c r="D278" s="98">
        <v>9.1789669422823525</v>
      </c>
      <c r="E278" s="424"/>
      <c r="F278" s="102">
        <v>0.29166666666666669</v>
      </c>
      <c r="G278" s="156">
        <v>10</v>
      </c>
      <c r="H278" s="102">
        <v>0.99930555555555556</v>
      </c>
      <c r="I278" s="156">
        <f>G278</f>
        <v>10</v>
      </c>
      <c r="J278" s="102"/>
      <c r="K278" s="172" t="s">
        <v>1872</v>
      </c>
      <c r="L278" s="102"/>
      <c r="M278" s="14" t="s">
        <v>2081</v>
      </c>
      <c r="N278" s="126">
        <f t="shared" ref="N278:N291" si="111">VALUE(DAY(I278)*24*60+VALUE(HOUR(H278)*60+MINUTE(H278)))-SUM(VALUE(DAY(G278)*24*60+VALUE(HOUR(F278)*60+MINUTE(F278))))</f>
        <v>1019</v>
      </c>
      <c r="O278" s="89">
        <v>274</v>
      </c>
      <c r="P278" s="156">
        <f t="shared" ref="P278:P291" si="112">O278*N278</f>
        <v>279206</v>
      </c>
      <c r="Q278" s="89">
        <v>2</v>
      </c>
      <c r="S278" s="91">
        <f t="shared" si="104"/>
        <v>274</v>
      </c>
      <c r="T278" s="91">
        <f t="shared" si="105"/>
        <v>279206</v>
      </c>
      <c r="U278" s="92"/>
      <c r="V278" s="92"/>
      <c r="W278" s="92"/>
      <c r="X278" s="92"/>
      <c r="Y278" s="93"/>
      <c r="Z278" s="94"/>
      <c r="AA278" s="94"/>
    </row>
    <row r="279" spans="1:27" ht="39" customHeight="1" x14ac:dyDescent="0.25">
      <c r="A279" s="89">
        <v>2</v>
      </c>
      <c r="B279" s="14" t="s">
        <v>2083</v>
      </c>
      <c r="C279" s="20" t="s">
        <v>2082</v>
      </c>
      <c r="D279" s="98">
        <v>9.8381566382588232</v>
      </c>
      <c r="E279" s="424"/>
      <c r="F279" s="102">
        <v>0.29166666666666669</v>
      </c>
      <c r="G279" s="156">
        <v>10</v>
      </c>
      <c r="H279" s="102">
        <v>0.99930555555555556</v>
      </c>
      <c r="I279" s="156">
        <f t="shared" ref="I279:I291" si="113">G279</f>
        <v>10</v>
      </c>
      <c r="J279" s="102"/>
      <c r="K279" s="172" t="s">
        <v>1872</v>
      </c>
      <c r="L279" s="102"/>
      <c r="M279" s="14" t="s">
        <v>2083</v>
      </c>
      <c r="N279" s="126">
        <f t="shared" si="111"/>
        <v>1019</v>
      </c>
      <c r="O279" s="89">
        <v>51</v>
      </c>
      <c r="P279" s="156">
        <f t="shared" si="112"/>
        <v>51969</v>
      </c>
      <c r="Q279" s="89">
        <v>2</v>
      </c>
      <c r="S279" s="91">
        <f t="shared" si="104"/>
        <v>51</v>
      </c>
      <c r="T279" s="91">
        <f t="shared" si="105"/>
        <v>51969</v>
      </c>
      <c r="U279" s="92"/>
      <c r="V279" s="92"/>
      <c r="W279" s="92"/>
      <c r="X279" s="92"/>
      <c r="Y279" s="93"/>
      <c r="Z279" s="94"/>
      <c r="AA279" s="94"/>
    </row>
    <row r="280" spans="1:27" ht="39" customHeight="1" x14ac:dyDescent="0.25">
      <c r="A280" s="89">
        <v>3</v>
      </c>
      <c r="B280" s="462" t="s">
        <v>2084</v>
      </c>
      <c r="C280" s="20" t="s">
        <v>2082</v>
      </c>
      <c r="D280" s="98">
        <v>2.8161158123058825</v>
      </c>
      <c r="E280" s="424"/>
      <c r="F280" s="102">
        <v>0.29166666666666702</v>
      </c>
      <c r="G280" s="156">
        <v>10</v>
      </c>
      <c r="H280" s="102">
        <v>0.999305555555556</v>
      </c>
      <c r="I280" s="156">
        <f t="shared" si="113"/>
        <v>10</v>
      </c>
      <c r="J280" s="102"/>
      <c r="K280" s="172" t="s">
        <v>1872</v>
      </c>
      <c r="L280" s="102"/>
      <c r="M280" s="462" t="s">
        <v>2084</v>
      </c>
      <c r="N280" s="126">
        <f t="shared" si="111"/>
        <v>1019</v>
      </c>
      <c r="O280" s="89">
        <v>1</v>
      </c>
      <c r="P280" s="156">
        <f t="shared" si="112"/>
        <v>1019</v>
      </c>
      <c r="Q280" s="89">
        <v>2</v>
      </c>
      <c r="S280" s="91">
        <f t="shared" si="104"/>
        <v>1</v>
      </c>
      <c r="T280" s="91">
        <f t="shared" si="105"/>
        <v>1019</v>
      </c>
      <c r="U280" s="92"/>
      <c r="V280" s="92"/>
      <c r="W280" s="92"/>
      <c r="X280" s="92"/>
      <c r="Y280" s="93"/>
      <c r="Z280" s="94"/>
      <c r="AA280" s="94"/>
    </row>
    <row r="281" spans="1:27" ht="39" customHeight="1" x14ac:dyDescent="0.25">
      <c r="A281" s="89">
        <v>4</v>
      </c>
      <c r="B281" s="14" t="s">
        <v>2085</v>
      </c>
      <c r="C281" s="20" t="s">
        <v>2086</v>
      </c>
      <c r="D281" s="98">
        <v>1.9832134354117648</v>
      </c>
      <c r="E281" s="424"/>
      <c r="F281" s="102">
        <v>0.29166666666666702</v>
      </c>
      <c r="G281" s="156">
        <v>10</v>
      </c>
      <c r="H281" s="102">
        <v>0.999305555555556</v>
      </c>
      <c r="I281" s="156">
        <f t="shared" si="113"/>
        <v>10</v>
      </c>
      <c r="J281" s="102"/>
      <c r="K281" s="172" t="s">
        <v>1872</v>
      </c>
      <c r="L281" s="102"/>
      <c r="M281" s="14" t="s">
        <v>2085</v>
      </c>
      <c r="N281" s="126">
        <f t="shared" si="111"/>
        <v>1019</v>
      </c>
      <c r="O281" s="89">
        <v>1944</v>
      </c>
      <c r="P281" s="156">
        <f t="shared" si="112"/>
        <v>1980936</v>
      </c>
      <c r="Q281" s="89">
        <v>2</v>
      </c>
      <c r="S281" s="91">
        <f t="shared" si="104"/>
        <v>1944</v>
      </c>
      <c r="T281" s="91">
        <f t="shared" si="105"/>
        <v>1980936</v>
      </c>
      <c r="U281" s="92"/>
      <c r="V281" s="92"/>
      <c r="W281" s="92"/>
      <c r="X281" s="92"/>
      <c r="Y281" s="93"/>
      <c r="Z281" s="94"/>
      <c r="AA281" s="94"/>
    </row>
    <row r="282" spans="1:27" ht="39" customHeight="1" x14ac:dyDescent="0.25">
      <c r="A282" s="89">
        <v>5</v>
      </c>
      <c r="B282" s="14" t="s">
        <v>2087</v>
      </c>
      <c r="C282" s="20" t="s">
        <v>2086</v>
      </c>
      <c r="D282" s="98">
        <v>4.4139620998823528</v>
      </c>
      <c r="E282" s="424"/>
      <c r="F282" s="102">
        <v>0.29166666666666702</v>
      </c>
      <c r="G282" s="156">
        <v>10</v>
      </c>
      <c r="H282" s="102">
        <v>0.999305555555556</v>
      </c>
      <c r="I282" s="156">
        <f t="shared" si="113"/>
        <v>10</v>
      </c>
      <c r="J282" s="456"/>
      <c r="K282" s="172" t="s">
        <v>1872</v>
      </c>
      <c r="L282" s="456"/>
      <c r="M282" s="14" t="s">
        <v>2087</v>
      </c>
      <c r="N282" s="455">
        <f t="shared" si="111"/>
        <v>1019</v>
      </c>
      <c r="O282" s="193">
        <v>9</v>
      </c>
      <c r="P282" s="454">
        <f t="shared" si="112"/>
        <v>9171</v>
      </c>
      <c r="Q282" s="193">
        <v>2</v>
      </c>
      <c r="S282" s="91">
        <f t="shared" si="104"/>
        <v>9</v>
      </c>
      <c r="T282" s="91">
        <f t="shared" si="105"/>
        <v>9171</v>
      </c>
      <c r="U282" s="92"/>
      <c r="V282" s="92"/>
      <c r="W282" s="92"/>
      <c r="X282" s="92"/>
      <c r="Y282" s="93"/>
      <c r="Z282" s="94"/>
      <c r="AA282" s="94"/>
    </row>
    <row r="283" spans="1:27" ht="45" x14ac:dyDescent="0.25">
      <c r="A283" s="89">
        <v>6</v>
      </c>
      <c r="B283" s="14" t="s">
        <v>2139</v>
      </c>
      <c r="C283" s="20" t="s">
        <v>2088</v>
      </c>
      <c r="D283" s="98">
        <v>10</v>
      </c>
      <c r="E283" s="424"/>
      <c r="F283" s="102">
        <v>0.29166666666666702</v>
      </c>
      <c r="G283" s="156">
        <v>10</v>
      </c>
      <c r="H283" s="102">
        <v>0.999305555555556</v>
      </c>
      <c r="I283" s="156">
        <f t="shared" si="113"/>
        <v>10</v>
      </c>
      <c r="J283" s="453"/>
      <c r="K283" s="172" t="s">
        <v>1872</v>
      </c>
      <c r="L283" s="453"/>
      <c r="M283" s="14" t="s">
        <v>2141</v>
      </c>
      <c r="N283" s="455">
        <f t="shared" si="111"/>
        <v>1019</v>
      </c>
      <c r="O283" s="193">
        <v>1</v>
      </c>
      <c r="P283" s="454">
        <f t="shared" si="112"/>
        <v>1019</v>
      </c>
      <c r="Q283" s="193">
        <v>2</v>
      </c>
      <c r="S283" s="91">
        <f t="shared" si="104"/>
        <v>1</v>
      </c>
      <c r="T283" s="91">
        <f t="shared" si="105"/>
        <v>1019</v>
      </c>
      <c r="U283" s="92"/>
      <c r="V283" s="92"/>
      <c r="W283" s="92"/>
      <c r="X283" s="92"/>
      <c r="Y283" s="93"/>
      <c r="Z283" s="94"/>
      <c r="AA283" s="94"/>
    </row>
    <row r="284" spans="1:27" ht="39" customHeight="1" x14ac:dyDescent="0.25">
      <c r="A284" s="89">
        <v>7</v>
      </c>
      <c r="B284" s="14" t="s">
        <v>1933</v>
      </c>
      <c r="C284" s="20" t="s">
        <v>2089</v>
      </c>
      <c r="D284" s="98">
        <v>6.400000000000003</v>
      </c>
      <c r="E284" s="424"/>
      <c r="F284" s="102">
        <v>0.29166666666666702</v>
      </c>
      <c r="G284" s="156">
        <v>10</v>
      </c>
      <c r="H284" s="102">
        <v>0.999305555555556</v>
      </c>
      <c r="I284" s="156">
        <f t="shared" si="113"/>
        <v>10</v>
      </c>
      <c r="J284" s="102"/>
      <c r="K284" s="172" t="s">
        <v>1872</v>
      </c>
      <c r="L284" s="102"/>
      <c r="M284" s="14" t="s">
        <v>1933</v>
      </c>
      <c r="N284" s="126">
        <f t="shared" si="111"/>
        <v>1019</v>
      </c>
      <c r="O284" s="89">
        <v>1</v>
      </c>
      <c r="P284" s="156">
        <f t="shared" si="112"/>
        <v>1019</v>
      </c>
      <c r="Q284" s="89">
        <v>2</v>
      </c>
      <c r="S284" s="91">
        <f t="shared" si="104"/>
        <v>1</v>
      </c>
      <c r="T284" s="91">
        <f t="shared" si="105"/>
        <v>1019</v>
      </c>
      <c r="U284" s="92"/>
      <c r="V284" s="92"/>
      <c r="W284" s="92"/>
      <c r="X284" s="92"/>
      <c r="Y284" s="93"/>
      <c r="Z284" s="94"/>
      <c r="AA284" s="94"/>
    </row>
    <row r="285" spans="1:27" ht="39" customHeight="1" x14ac:dyDescent="0.25">
      <c r="A285" s="89">
        <v>8</v>
      </c>
      <c r="B285" s="14" t="s">
        <v>1934</v>
      </c>
      <c r="C285" s="20" t="s">
        <v>2090</v>
      </c>
      <c r="D285" s="98">
        <v>5.3782492874285701</v>
      </c>
      <c r="E285" s="424"/>
      <c r="F285" s="102">
        <v>0.29166666666666702</v>
      </c>
      <c r="G285" s="156">
        <v>10</v>
      </c>
      <c r="H285" s="102">
        <v>0.999305555555556</v>
      </c>
      <c r="I285" s="156">
        <f t="shared" si="113"/>
        <v>10</v>
      </c>
      <c r="J285" s="102"/>
      <c r="K285" s="172" t="s">
        <v>1872</v>
      </c>
      <c r="L285" s="102"/>
      <c r="M285" s="14" t="s">
        <v>1934</v>
      </c>
      <c r="N285" s="126">
        <f t="shared" si="111"/>
        <v>1019</v>
      </c>
      <c r="O285" s="89">
        <v>2</v>
      </c>
      <c r="P285" s="156">
        <f t="shared" si="112"/>
        <v>2038</v>
      </c>
      <c r="Q285" s="89">
        <v>2</v>
      </c>
      <c r="S285" s="91">
        <f t="shared" si="104"/>
        <v>2</v>
      </c>
      <c r="T285" s="91">
        <f t="shared" si="105"/>
        <v>2038</v>
      </c>
      <c r="U285" s="92"/>
      <c r="V285" s="92"/>
      <c r="W285" s="92"/>
      <c r="X285" s="92"/>
      <c r="Y285" s="93"/>
      <c r="Z285" s="94"/>
      <c r="AA285" s="94"/>
    </row>
    <row r="286" spans="1:27" ht="39" customHeight="1" x14ac:dyDescent="0.25">
      <c r="A286" s="89">
        <v>9</v>
      </c>
      <c r="B286" s="14" t="s">
        <v>1935</v>
      </c>
      <c r="C286" s="20" t="s">
        <v>2091</v>
      </c>
      <c r="D286" s="98">
        <v>11.791737876731428</v>
      </c>
      <c r="E286" s="424"/>
      <c r="F286" s="102">
        <v>0.29166666666666702</v>
      </c>
      <c r="G286" s="156">
        <v>10</v>
      </c>
      <c r="H286" s="102">
        <v>0.999305555555556</v>
      </c>
      <c r="I286" s="156">
        <f t="shared" si="113"/>
        <v>10</v>
      </c>
      <c r="J286" s="451"/>
      <c r="K286" s="172" t="s">
        <v>1872</v>
      </c>
      <c r="L286" s="451"/>
      <c r="M286" s="14" t="s">
        <v>1935</v>
      </c>
      <c r="N286" s="126">
        <f t="shared" si="111"/>
        <v>1019</v>
      </c>
      <c r="O286" s="89">
        <v>1</v>
      </c>
      <c r="P286" s="156">
        <f t="shared" si="112"/>
        <v>1019</v>
      </c>
      <c r="Q286" s="89">
        <v>2</v>
      </c>
      <c r="S286" s="91">
        <f t="shared" si="104"/>
        <v>1</v>
      </c>
      <c r="T286" s="91">
        <f t="shared" si="105"/>
        <v>1019</v>
      </c>
      <c r="U286" s="92"/>
      <c r="V286" s="92"/>
      <c r="W286" s="92"/>
      <c r="X286" s="92"/>
      <c r="Y286" s="93"/>
      <c r="Z286" s="94"/>
      <c r="AA286" s="94"/>
    </row>
    <row r="287" spans="1:27" ht="39" customHeight="1" x14ac:dyDescent="0.25">
      <c r="A287" s="89">
        <v>10</v>
      </c>
      <c r="B287" s="14" t="s">
        <v>1936</v>
      </c>
      <c r="C287" s="20" t="s">
        <v>2092</v>
      </c>
      <c r="D287" s="98">
        <v>2.3873020009904762</v>
      </c>
      <c r="E287" s="424"/>
      <c r="F287" s="102">
        <v>0.29166666666666702</v>
      </c>
      <c r="G287" s="156">
        <v>10</v>
      </c>
      <c r="H287" s="102">
        <v>0.999305555555556</v>
      </c>
      <c r="I287" s="156">
        <f t="shared" si="113"/>
        <v>10</v>
      </c>
      <c r="J287" s="102"/>
      <c r="K287" s="172" t="s">
        <v>1872</v>
      </c>
      <c r="L287" s="102"/>
      <c r="M287" s="14" t="s">
        <v>1936</v>
      </c>
      <c r="N287" s="126">
        <f t="shared" si="111"/>
        <v>1019</v>
      </c>
      <c r="O287" s="89">
        <v>1</v>
      </c>
      <c r="P287" s="156">
        <f t="shared" si="112"/>
        <v>1019</v>
      </c>
      <c r="Q287" s="89">
        <v>2</v>
      </c>
      <c r="S287" s="91">
        <f t="shared" si="104"/>
        <v>1</v>
      </c>
      <c r="T287" s="91">
        <f t="shared" si="105"/>
        <v>1019</v>
      </c>
      <c r="U287" s="92"/>
      <c r="V287" s="92"/>
      <c r="W287" s="92"/>
      <c r="X287" s="92"/>
      <c r="Y287" s="93"/>
      <c r="Z287" s="94"/>
      <c r="AA287" s="94"/>
    </row>
    <row r="288" spans="1:27" ht="69.75" customHeight="1" x14ac:dyDescent="0.25">
      <c r="A288" s="89">
        <v>11</v>
      </c>
      <c r="B288" s="14" t="s">
        <v>2140</v>
      </c>
      <c r="C288" s="20" t="s">
        <v>2093</v>
      </c>
      <c r="D288" s="98">
        <v>10</v>
      </c>
      <c r="E288" s="424"/>
      <c r="F288" s="102">
        <v>0.29166666666666702</v>
      </c>
      <c r="G288" s="156">
        <v>10</v>
      </c>
      <c r="H288" s="102">
        <v>0.999305555555556</v>
      </c>
      <c r="I288" s="156">
        <f t="shared" si="113"/>
        <v>10</v>
      </c>
      <c r="J288" s="102"/>
      <c r="K288" s="172" t="s">
        <v>1872</v>
      </c>
      <c r="L288" s="102"/>
      <c r="M288" s="14" t="s">
        <v>2140</v>
      </c>
      <c r="N288" s="126">
        <f t="shared" si="111"/>
        <v>1019</v>
      </c>
      <c r="O288" s="89">
        <v>1</v>
      </c>
      <c r="P288" s="156">
        <f t="shared" si="112"/>
        <v>1019</v>
      </c>
      <c r="Q288" s="89">
        <v>2</v>
      </c>
      <c r="S288" s="91">
        <f t="shared" si="104"/>
        <v>1</v>
      </c>
      <c r="T288" s="91">
        <f t="shared" si="105"/>
        <v>1019</v>
      </c>
      <c r="U288" s="92"/>
      <c r="V288" s="92"/>
      <c r="W288" s="92"/>
      <c r="X288" s="92"/>
      <c r="Y288" s="93"/>
      <c r="Z288" s="94"/>
      <c r="AA288" s="94"/>
    </row>
    <row r="289" spans="1:27" ht="39" customHeight="1" x14ac:dyDescent="0.25">
      <c r="A289" s="89">
        <v>12</v>
      </c>
      <c r="B289" s="462" t="s">
        <v>2094</v>
      </c>
      <c r="C289" s="497" t="s">
        <v>2095</v>
      </c>
      <c r="D289" s="98">
        <v>1.7720871112000007</v>
      </c>
      <c r="E289" s="424"/>
      <c r="F289" s="102">
        <v>0.29166666666666702</v>
      </c>
      <c r="G289" s="156">
        <v>10</v>
      </c>
      <c r="H289" s="102">
        <v>0.999305555555556</v>
      </c>
      <c r="I289" s="156">
        <f t="shared" si="113"/>
        <v>10</v>
      </c>
      <c r="J289" s="102"/>
      <c r="K289" s="172" t="s">
        <v>1872</v>
      </c>
      <c r="L289" s="102"/>
      <c r="M289" s="462" t="s">
        <v>2094</v>
      </c>
      <c r="N289" s="126">
        <f t="shared" si="111"/>
        <v>1019</v>
      </c>
      <c r="O289" s="89">
        <v>1</v>
      </c>
      <c r="P289" s="156">
        <f t="shared" si="112"/>
        <v>1019</v>
      </c>
      <c r="Q289" s="89">
        <v>2</v>
      </c>
      <c r="S289" s="91">
        <f t="shared" si="104"/>
        <v>1</v>
      </c>
      <c r="T289" s="91">
        <f t="shared" si="105"/>
        <v>1019</v>
      </c>
      <c r="U289" s="92"/>
      <c r="V289" s="92"/>
      <c r="W289" s="92"/>
      <c r="X289" s="92"/>
      <c r="Y289" s="93"/>
      <c r="Z289" s="94"/>
      <c r="AA289" s="94"/>
    </row>
    <row r="290" spans="1:27" ht="39" customHeight="1" x14ac:dyDescent="0.25">
      <c r="A290" s="89">
        <v>13</v>
      </c>
      <c r="B290" s="14" t="s">
        <v>2096</v>
      </c>
      <c r="C290" s="20" t="s">
        <v>2097</v>
      </c>
      <c r="D290" s="98">
        <v>0.33333333333333343</v>
      </c>
      <c r="E290" s="424"/>
      <c r="F290" s="102">
        <v>0.29166666666666702</v>
      </c>
      <c r="G290" s="156">
        <v>10</v>
      </c>
      <c r="H290" s="102">
        <v>0.999305555555556</v>
      </c>
      <c r="I290" s="156">
        <f t="shared" si="113"/>
        <v>10</v>
      </c>
      <c r="J290" s="451"/>
      <c r="K290" s="172" t="s">
        <v>1872</v>
      </c>
      <c r="L290" s="451"/>
      <c r="M290" s="14" t="s">
        <v>2096</v>
      </c>
      <c r="N290" s="126">
        <f t="shared" si="111"/>
        <v>1019</v>
      </c>
      <c r="O290" s="89">
        <v>1</v>
      </c>
      <c r="P290" s="156">
        <f t="shared" si="112"/>
        <v>1019</v>
      </c>
      <c r="Q290" s="89">
        <v>2</v>
      </c>
      <c r="S290" s="91">
        <f t="shared" si="104"/>
        <v>1</v>
      </c>
      <c r="T290" s="91">
        <f t="shared" si="105"/>
        <v>1019</v>
      </c>
      <c r="U290" s="92"/>
      <c r="V290" s="92"/>
      <c r="W290" s="92"/>
      <c r="X290" s="92"/>
      <c r="Y290" s="93"/>
      <c r="Z290" s="94"/>
      <c r="AA290" s="94"/>
    </row>
    <row r="291" spans="1:27" ht="39" customHeight="1" x14ac:dyDescent="0.25">
      <c r="A291" s="89">
        <v>14</v>
      </c>
      <c r="B291" s="14" t="s">
        <v>1941</v>
      </c>
      <c r="C291" s="20" t="s">
        <v>2098</v>
      </c>
      <c r="D291" s="98">
        <v>3.6666666666666683</v>
      </c>
      <c r="E291" s="424"/>
      <c r="F291" s="102">
        <v>0.29166666666666702</v>
      </c>
      <c r="G291" s="156">
        <v>10</v>
      </c>
      <c r="H291" s="102">
        <v>0.999305555555556</v>
      </c>
      <c r="I291" s="156">
        <f t="shared" si="113"/>
        <v>10</v>
      </c>
      <c r="J291" s="102"/>
      <c r="K291" s="172" t="s">
        <v>1872</v>
      </c>
      <c r="L291" s="102"/>
      <c r="M291" s="14" t="s">
        <v>1941</v>
      </c>
      <c r="N291" s="126">
        <f t="shared" si="111"/>
        <v>1019</v>
      </c>
      <c r="O291" s="89">
        <v>1</v>
      </c>
      <c r="P291" s="156">
        <f t="shared" si="112"/>
        <v>1019</v>
      </c>
      <c r="Q291" s="89">
        <v>2</v>
      </c>
      <c r="S291" s="91">
        <f t="shared" si="104"/>
        <v>1</v>
      </c>
      <c r="T291" s="91">
        <f t="shared" si="105"/>
        <v>1019</v>
      </c>
      <c r="U291" s="92"/>
      <c r="V291" s="92"/>
      <c r="W291" s="92"/>
      <c r="X291" s="92"/>
      <c r="Y291" s="93"/>
      <c r="Z291" s="94"/>
      <c r="AA291" s="94"/>
    </row>
    <row r="292" spans="1:27" s="94" customFormat="1" ht="31.5" customHeight="1" x14ac:dyDescent="0.2">
      <c r="A292" s="255"/>
      <c r="B292" s="25" t="s">
        <v>1865</v>
      </c>
      <c r="C292" s="446"/>
      <c r="D292" s="447">
        <f>SUM(D278:D291)</f>
        <v>79.959791204491651</v>
      </c>
      <c r="E292" s="448"/>
      <c r="F292" s="169"/>
      <c r="G292" s="258"/>
      <c r="H292" s="169"/>
      <c r="I292" s="258"/>
      <c r="J292" s="169"/>
      <c r="K292" s="449"/>
      <c r="L292" s="169"/>
      <c r="M292" s="449"/>
      <c r="N292" s="450"/>
      <c r="O292" s="255"/>
      <c r="P292" s="258"/>
      <c r="Q292" s="255"/>
      <c r="R292" s="90"/>
      <c r="S292" s="91">
        <f t="shared" si="104"/>
        <v>0</v>
      </c>
      <c r="T292" s="91">
        <f t="shared" si="105"/>
        <v>0</v>
      </c>
      <c r="U292" s="91"/>
      <c r="V292" s="91"/>
      <c r="W292" s="91"/>
      <c r="X292" s="91"/>
      <c r="Y292" s="263"/>
    </row>
    <row r="293" spans="1:27" ht="27.75" customHeight="1" x14ac:dyDescent="0.25">
      <c r="A293" s="701" t="s">
        <v>2143</v>
      </c>
      <c r="B293" s="702"/>
      <c r="C293" s="702"/>
      <c r="D293" s="702"/>
      <c r="E293" s="702"/>
      <c r="F293" s="702"/>
      <c r="G293" s="702"/>
      <c r="H293" s="702"/>
      <c r="I293" s="702"/>
      <c r="J293" s="702"/>
      <c r="K293" s="702"/>
      <c r="L293" s="702"/>
      <c r="M293" s="702"/>
      <c r="N293" s="702"/>
      <c r="O293" s="702"/>
      <c r="P293" s="702"/>
      <c r="Q293" s="703"/>
      <c r="S293" s="91"/>
      <c r="T293" s="91"/>
      <c r="U293" s="91"/>
      <c r="V293" s="92"/>
      <c r="W293" s="92"/>
      <c r="X293" s="92"/>
      <c r="Y293" s="93"/>
      <c r="Z293" s="94"/>
      <c r="AA293" s="94"/>
    </row>
    <row r="294" spans="1:27" ht="45" customHeight="1" x14ac:dyDescent="0.25">
      <c r="A294" s="255">
        <v>1</v>
      </c>
      <c r="B294" s="168" t="s">
        <v>147</v>
      </c>
      <c r="C294" s="89" t="s">
        <v>148</v>
      </c>
      <c r="D294" s="89">
        <v>25</v>
      </c>
      <c r="E294" s="169">
        <v>0.47916666666666669</v>
      </c>
      <c r="F294" s="102">
        <v>0.29166666666666669</v>
      </c>
      <c r="G294" s="156">
        <v>11</v>
      </c>
      <c r="H294" s="102">
        <v>4.1666666666666664E-2</v>
      </c>
      <c r="I294" s="156">
        <v>12</v>
      </c>
      <c r="J294" s="168"/>
      <c r="K294" s="165" t="s">
        <v>150</v>
      </c>
      <c r="L294" s="170"/>
      <c r="M294" s="158"/>
      <c r="N294" s="158"/>
      <c r="O294" s="158"/>
      <c r="P294" s="89"/>
      <c r="Q294" s="89"/>
      <c r="S294" s="91"/>
      <c r="T294" s="91"/>
      <c r="U294" s="91"/>
      <c r="V294" s="92"/>
      <c r="W294" s="92"/>
      <c r="X294" s="92"/>
      <c r="Y294" s="93"/>
      <c r="Z294" s="94"/>
      <c r="AA294" s="94"/>
    </row>
    <row r="295" spans="1:27" ht="30.75" customHeight="1" x14ac:dyDescent="0.25">
      <c r="A295" s="255">
        <v>2</v>
      </c>
      <c r="B295" s="698" t="s">
        <v>2152</v>
      </c>
      <c r="C295" s="699"/>
      <c r="D295" s="699"/>
      <c r="E295" s="699"/>
      <c r="F295" s="699"/>
      <c r="G295" s="699"/>
      <c r="H295" s="699"/>
      <c r="I295" s="699"/>
      <c r="J295" s="699"/>
      <c r="K295" s="699"/>
      <c r="L295" s="699"/>
      <c r="M295" s="699"/>
      <c r="N295" s="699"/>
      <c r="O295" s="699"/>
      <c r="P295" s="699"/>
      <c r="Q295" s="700"/>
      <c r="S295" s="91"/>
      <c r="T295" s="91"/>
      <c r="U295" s="91"/>
      <c r="V295" s="92"/>
      <c r="W295" s="92"/>
      <c r="X295" s="92"/>
      <c r="Y295" s="93"/>
      <c r="Z295" s="94"/>
      <c r="AA295" s="94"/>
    </row>
    <row r="296" spans="1:27" ht="27.75" customHeight="1" x14ac:dyDescent="0.25">
      <c r="A296" s="701" t="s">
        <v>2144</v>
      </c>
      <c r="B296" s="702"/>
      <c r="C296" s="702"/>
      <c r="D296" s="702"/>
      <c r="E296" s="702"/>
      <c r="F296" s="702"/>
      <c r="G296" s="702"/>
      <c r="H296" s="702"/>
      <c r="I296" s="702"/>
      <c r="J296" s="702"/>
      <c r="K296" s="702"/>
      <c r="L296" s="702"/>
      <c r="M296" s="702"/>
      <c r="N296" s="702"/>
      <c r="O296" s="702"/>
      <c r="P296" s="702"/>
      <c r="Q296" s="703"/>
      <c r="S296" s="91"/>
      <c r="T296" s="91"/>
      <c r="U296" s="91"/>
      <c r="V296" s="92"/>
      <c r="W296" s="92"/>
      <c r="X296" s="92"/>
      <c r="Y296" s="93"/>
      <c r="Z296" s="94"/>
      <c r="AA296" s="94"/>
    </row>
    <row r="297" spans="1:27" ht="30" customHeight="1" x14ac:dyDescent="0.25">
      <c r="A297" s="89">
        <v>1</v>
      </c>
      <c r="B297" s="14" t="s">
        <v>1978</v>
      </c>
      <c r="C297" s="20" t="s">
        <v>60</v>
      </c>
      <c r="D297" s="98">
        <v>2.1896511418666664</v>
      </c>
      <c r="E297" s="424"/>
      <c r="F297" s="102">
        <v>0.3125</v>
      </c>
      <c r="G297" s="156">
        <v>11</v>
      </c>
      <c r="H297" s="102">
        <v>0.5</v>
      </c>
      <c r="I297" s="156">
        <f t="shared" ref="I297:I322" si="114">+G297</f>
        <v>11</v>
      </c>
      <c r="J297" s="102"/>
      <c r="K297" s="172" t="s">
        <v>1872</v>
      </c>
      <c r="L297" s="102"/>
      <c r="M297" s="14" t="s">
        <v>1978</v>
      </c>
      <c r="N297" s="126">
        <f t="shared" ref="N297:N322" si="115">VALUE(DAY(I297)*24*60+VALUE(HOUR(H297)*60+MINUTE(H297)))-SUM(VALUE(DAY(G297)*24*60+VALUE(HOUR(F297)*60+MINUTE(F297))))</f>
        <v>270</v>
      </c>
      <c r="O297" s="89">
        <v>2390</v>
      </c>
      <c r="P297" s="156">
        <f t="shared" ref="P297:P322" si="116">O297*N297</f>
        <v>645300</v>
      </c>
      <c r="Q297" s="89">
        <v>2</v>
      </c>
      <c r="S297" s="91">
        <f>O297</f>
        <v>2390</v>
      </c>
      <c r="T297" s="91">
        <f>P297</f>
        <v>645300</v>
      </c>
      <c r="U297" s="92"/>
      <c r="V297" s="92"/>
      <c r="W297" s="92"/>
      <c r="X297" s="92"/>
      <c r="Y297" s="93"/>
      <c r="Z297" s="94"/>
      <c r="AA297" s="94"/>
    </row>
    <row r="298" spans="1:27" ht="30" customHeight="1" x14ac:dyDescent="0.25">
      <c r="A298" s="89">
        <v>2</v>
      </c>
      <c r="B298" s="14" t="s">
        <v>1979</v>
      </c>
      <c r="C298" s="20" t="s">
        <v>60</v>
      </c>
      <c r="D298" s="98">
        <v>3.4624697188</v>
      </c>
      <c r="E298" s="424"/>
      <c r="F298" s="102">
        <v>0.3125</v>
      </c>
      <c r="G298" s="156">
        <v>11</v>
      </c>
      <c r="H298" s="102">
        <v>0.5</v>
      </c>
      <c r="I298" s="156">
        <f t="shared" si="114"/>
        <v>11</v>
      </c>
      <c r="J298" s="102"/>
      <c r="K298" s="172" t="s">
        <v>1872</v>
      </c>
      <c r="L298" s="102"/>
      <c r="M298" s="14" t="s">
        <v>1979</v>
      </c>
      <c r="N298" s="126">
        <f t="shared" si="115"/>
        <v>270</v>
      </c>
      <c r="O298" s="89">
        <v>1057</v>
      </c>
      <c r="P298" s="156">
        <f t="shared" si="116"/>
        <v>285390</v>
      </c>
      <c r="Q298" s="89">
        <v>2</v>
      </c>
      <c r="S298" s="91">
        <f t="shared" ref="S298:S307" si="117">O298</f>
        <v>1057</v>
      </c>
      <c r="T298" s="91">
        <f t="shared" ref="T298:T307" si="118">P298</f>
        <v>285390</v>
      </c>
      <c r="U298" s="92"/>
      <c r="V298" s="92"/>
      <c r="W298" s="92"/>
      <c r="X298" s="92"/>
      <c r="Y298" s="93"/>
      <c r="Z298" s="94"/>
      <c r="AA298" s="94"/>
    </row>
    <row r="299" spans="1:27" ht="30" customHeight="1" x14ac:dyDescent="0.25">
      <c r="A299" s="89">
        <v>3</v>
      </c>
      <c r="B299" s="14" t="s">
        <v>1999</v>
      </c>
      <c r="C299" s="20" t="s">
        <v>60</v>
      </c>
      <c r="D299" s="98">
        <v>0.82177312120000001</v>
      </c>
      <c r="E299" s="424"/>
      <c r="F299" s="102">
        <v>0.3125</v>
      </c>
      <c r="G299" s="156">
        <v>11</v>
      </c>
      <c r="H299" s="102">
        <v>0.5</v>
      </c>
      <c r="I299" s="156">
        <f t="shared" si="114"/>
        <v>11</v>
      </c>
      <c r="J299" s="102"/>
      <c r="K299" s="172" t="s">
        <v>1872</v>
      </c>
      <c r="L299" s="102"/>
      <c r="M299" s="14" t="s">
        <v>1999</v>
      </c>
      <c r="N299" s="126">
        <f t="shared" si="115"/>
        <v>270</v>
      </c>
      <c r="O299" s="89">
        <v>1173</v>
      </c>
      <c r="P299" s="156">
        <f t="shared" si="116"/>
        <v>316710</v>
      </c>
      <c r="Q299" s="89">
        <v>2</v>
      </c>
      <c r="S299" s="91">
        <f t="shared" si="117"/>
        <v>1173</v>
      </c>
      <c r="T299" s="91">
        <f t="shared" si="118"/>
        <v>316710</v>
      </c>
      <c r="U299" s="92"/>
      <c r="V299" s="92"/>
      <c r="W299" s="92"/>
      <c r="X299" s="92"/>
      <c r="Y299" s="93"/>
      <c r="Z299" s="94"/>
      <c r="AA299" s="94"/>
    </row>
    <row r="300" spans="1:27" ht="30" customHeight="1" x14ac:dyDescent="0.25">
      <c r="A300" s="89">
        <v>4</v>
      </c>
      <c r="B300" s="14" t="s">
        <v>2000</v>
      </c>
      <c r="C300" s="20" t="s">
        <v>60</v>
      </c>
      <c r="D300" s="98">
        <v>1.7034615793600001</v>
      </c>
      <c r="E300" s="424"/>
      <c r="F300" s="102">
        <v>0.3125</v>
      </c>
      <c r="G300" s="156">
        <v>11</v>
      </c>
      <c r="H300" s="102">
        <v>0.5</v>
      </c>
      <c r="I300" s="156">
        <f t="shared" si="114"/>
        <v>11</v>
      </c>
      <c r="J300" s="451"/>
      <c r="K300" s="172" t="s">
        <v>1872</v>
      </c>
      <c r="L300" s="453"/>
      <c r="M300" s="14" t="s">
        <v>2000</v>
      </c>
      <c r="N300" s="455">
        <f t="shared" si="115"/>
        <v>270</v>
      </c>
      <c r="O300" s="89">
        <v>1986</v>
      </c>
      <c r="P300" s="454">
        <f t="shared" si="116"/>
        <v>536220</v>
      </c>
      <c r="Q300" s="89">
        <v>2</v>
      </c>
      <c r="S300" s="91">
        <f t="shared" si="117"/>
        <v>1986</v>
      </c>
      <c r="T300" s="91">
        <f t="shared" si="118"/>
        <v>536220</v>
      </c>
      <c r="U300" s="92"/>
      <c r="V300" s="92"/>
      <c r="W300" s="92"/>
      <c r="X300" s="92"/>
      <c r="Y300" s="93"/>
      <c r="Z300" s="94"/>
      <c r="AA300" s="94"/>
    </row>
    <row r="301" spans="1:27" ht="30" customHeight="1" x14ac:dyDescent="0.25">
      <c r="A301" s="89">
        <v>5</v>
      </c>
      <c r="B301" s="14" t="s">
        <v>2120</v>
      </c>
      <c r="C301" s="20" t="s">
        <v>60</v>
      </c>
      <c r="D301" s="98">
        <v>7.6</v>
      </c>
      <c r="E301" s="424"/>
      <c r="F301" s="102">
        <v>0.3125</v>
      </c>
      <c r="G301" s="156">
        <v>11</v>
      </c>
      <c r="H301" s="102">
        <v>0.5</v>
      </c>
      <c r="I301" s="156">
        <f t="shared" si="114"/>
        <v>11</v>
      </c>
      <c r="J301" s="451"/>
      <c r="K301" s="172" t="s">
        <v>1872</v>
      </c>
      <c r="L301" s="453"/>
      <c r="M301" s="14" t="s">
        <v>2000</v>
      </c>
      <c r="N301" s="455">
        <f t="shared" si="115"/>
        <v>270</v>
      </c>
      <c r="O301" s="193">
        <v>4367</v>
      </c>
      <c r="P301" s="454">
        <f t="shared" si="116"/>
        <v>1179090</v>
      </c>
      <c r="Q301" s="89">
        <v>2</v>
      </c>
      <c r="S301" s="91">
        <f t="shared" si="117"/>
        <v>4367</v>
      </c>
      <c r="T301" s="91">
        <f t="shared" si="118"/>
        <v>1179090</v>
      </c>
      <c r="U301" s="92"/>
      <c r="V301" s="92"/>
      <c r="W301" s="92"/>
      <c r="X301" s="92"/>
      <c r="Y301" s="93"/>
      <c r="Z301" s="94"/>
      <c r="AA301" s="94"/>
    </row>
    <row r="302" spans="1:27" ht="60" x14ac:dyDescent="0.25">
      <c r="A302" s="89">
        <v>6</v>
      </c>
      <c r="B302" s="14" t="s">
        <v>2135</v>
      </c>
      <c r="C302" s="20" t="s">
        <v>60</v>
      </c>
      <c r="D302" s="98">
        <v>2.4482230059200001</v>
      </c>
      <c r="E302" s="424"/>
      <c r="F302" s="102">
        <v>0.3125</v>
      </c>
      <c r="G302" s="156">
        <v>11</v>
      </c>
      <c r="H302" s="102">
        <v>0.5</v>
      </c>
      <c r="I302" s="156">
        <f t="shared" si="114"/>
        <v>11</v>
      </c>
      <c r="J302" s="451"/>
      <c r="K302" s="172" t="s">
        <v>1872</v>
      </c>
      <c r="L302" s="453"/>
      <c r="M302" s="14" t="s">
        <v>2132</v>
      </c>
      <c r="N302" s="455">
        <f t="shared" si="115"/>
        <v>270</v>
      </c>
      <c r="O302" s="193"/>
      <c r="P302" s="454">
        <f t="shared" si="116"/>
        <v>0</v>
      </c>
      <c r="Q302" s="89">
        <v>2</v>
      </c>
      <c r="S302" s="91">
        <f t="shared" si="117"/>
        <v>0</v>
      </c>
      <c r="T302" s="91">
        <f t="shared" si="118"/>
        <v>0</v>
      </c>
      <c r="U302" s="92"/>
      <c r="V302" s="92"/>
      <c r="W302" s="92"/>
      <c r="X302" s="92"/>
      <c r="Y302" s="93"/>
      <c r="Z302" s="94"/>
      <c r="AA302" s="94"/>
    </row>
    <row r="303" spans="1:27" ht="60" x14ac:dyDescent="0.25">
      <c r="A303" s="89">
        <v>7</v>
      </c>
      <c r="B303" s="14" t="s">
        <v>2135</v>
      </c>
      <c r="C303" s="20" t="s">
        <v>60</v>
      </c>
      <c r="D303" s="98">
        <v>5.1299295383200008</v>
      </c>
      <c r="E303" s="424"/>
      <c r="F303" s="102">
        <v>0.3125</v>
      </c>
      <c r="G303" s="156">
        <v>11</v>
      </c>
      <c r="H303" s="102">
        <v>0.5</v>
      </c>
      <c r="I303" s="156">
        <f t="shared" si="114"/>
        <v>11</v>
      </c>
      <c r="J303" s="451"/>
      <c r="K303" s="172" t="s">
        <v>1872</v>
      </c>
      <c r="L303" s="453"/>
      <c r="M303" s="14" t="s">
        <v>2132</v>
      </c>
      <c r="N303" s="455">
        <f t="shared" si="115"/>
        <v>270</v>
      </c>
      <c r="O303" s="193"/>
      <c r="P303" s="454">
        <f t="shared" si="116"/>
        <v>0</v>
      </c>
      <c r="Q303" s="89">
        <v>2</v>
      </c>
      <c r="S303" s="91">
        <f t="shared" si="117"/>
        <v>0</v>
      </c>
      <c r="T303" s="91">
        <f t="shared" si="118"/>
        <v>0</v>
      </c>
      <c r="U303" s="92"/>
      <c r="V303" s="92"/>
      <c r="W303" s="92"/>
      <c r="X303" s="92"/>
      <c r="Y303" s="93"/>
      <c r="Z303" s="94"/>
      <c r="AA303" s="94"/>
    </row>
    <row r="304" spans="1:27" ht="30" customHeight="1" x14ac:dyDescent="0.25">
      <c r="A304" s="89">
        <v>8</v>
      </c>
      <c r="B304" s="14" t="s">
        <v>2001</v>
      </c>
      <c r="C304" s="20" t="s">
        <v>2023</v>
      </c>
      <c r="D304" s="98">
        <v>12.429947101333333</v>
      </c>
      <c r="E304" s="424"/>
      <c r="F304" s="102">
        <v>0.3125</v>
      </c>
      <c r="G304" s="156">
        <v>11</v>
      </c>
      <c r="H304" s="102">
        <v>0.66666666666666663</v>
      </c>
      <c r="I304" s="156">
        <f t="shared" si="114"/>
        <v>11</v>
      </c>
      <c r="J304" s="102"/>
      <c r="K304" s="172" t="s">
        <v>1872</v>
      </c>
      <c r="L304" s="102"/>
      <c r="M304" s="14" t="s">
        <v>2001</v>
      </c>
      <c r="N304" s="126">
        <f t="shared" si="115"/>
        <v>510</v>
      </c>
      <c r="O304" s="89">
        <f>1153+11646</f>
        <v>12799</v>
      </c>
      <c r="P304" s="156">
        <f t="shared" si="116"/>
        <v>6527490</v>
      </c>
      <c r="Q304" s="89">
        <v>2</v>
      </c>
      <c r="S304" s="91">
        <f t="shared" si="117"/>
        <v>12799</v>
      </c>
      <c r="T304" s="91">
        <f t="shared" si="118"/>
        <v>6527490</v>
      </c>
      <c r="U304" s="92"/>
      <c r="V304" s="92"/>
      <c r="W304" s="92"/>
      <c r="X304" s="92"/>
      <c r="Y304" s="93"/>
      <c r="Z304" s="94"/>
      <c r="AA304" s="94"/>
    </row>
    <row r="305" spans="1:27" ht="30" customHeight="1" x14ac:dyDescent="0.25">
      <c r="A305" s="89">
        <v>9</v>
      </c>
      <c r="B305" s="14" t="s">
        <v>2002</v>
      </c>
      <c r="C305" s="20" t="s">
        <v>1</v>
      </c>
      <c r="D305" s="98">
        <v>2.6014296576296294</v>
      </c>
      <c r="E305" s="424"/>
      <c r="F305" s="102">
        <v>0.33333333333333331</v>
      </c>
      <c r="G305" s="156">
        <v>11</v>
      </c>
      <c r="H305" s="102">
        <v>0.66666666666666663</v>
      </c>
      <c r="I305" s="156">
        <f t="shared" si="114"/>
        <v>11</v>
      </c>
      <c r="J305" s="102"/>
      <c r="K305" s="172" t="s">
        <v>1872</v>
      </c>
      <c r="L305" s="102"/>
      <c r="M305" s="14" t="s">
        <v>2002</v>
      </c>
      <c r="N305" s="126">
        <f t="shared" si="115"/>
        <v>480</v>
      </c>
      <c r="O305" s="89">
        <v>3105</v>
      </c>
      <c r="P305" s="156">
        <f t="shared" si="116"/>
        <v>1490400</v>
      </c>
      <c r="Q305" s="89">
        <v>2</v>
      </c>
      <c r="S305" s="91">
        <f t="shared" si="117"/>
        <v>3105</v>
      </c>
      <c r="T305" s="91">
        <f t="shared" si="118"/>
        <v>1490400</v>
      </c>
      <c r="U305" s="92"/>
      <c r="V305" s="92"/>
      <c r="W305" s="92"/>
      <c r="X305" s="92"/>
      <c r="Y305" s="93"/>
      <c r="Z305" s="94"/>
      <c r="AA305" s="94"/>
    </row>
    <row r="306" spans="1:27" ht="30" customHeight="1" x14ac:dyDescent="0.25">
      <c r="A306" s="89">
        <v>10</v>
      </c>
      <c r="B306" s="14" t="s">
        <v>2003</v>
      </c>
      <c r="C306" s="20" t="s">
        <v>1</v>
      </c>
      <c r="D306" s="98">
        <v>2.4436005471111111</v>
      </c>
      <c r="E306" s="424"/>
      <c r="F306" s="102">
        <v>0.33333333333333331</v>
      </c>
      <c r="G306" s="156">
        <v>11</v>
      </c>
      <c r="H306" s="102">
        <v>0.66666666666666663</v>
      </c>
      <c r="I306" s="156">
        <f t="shared" si="114"/>
        <v>11</v>
      </c>
      <c r="J306" s="102"/>
      <c r="K306" s="172" t="s">
        <v>1872</v>
      </c>
      <c r="L306" s="102"/>
      <c r="M306" s="14" t="s">
        <v>2003</v>
      </c>
      <c r="N306" s="126">
        <f t="shared" si="115"/>
        <v>480</v>
      </c>
      <c r="O306" s="89">
        <v>4381</v>
      </c>
      <c r="P306" s="156">
        <f t="shared" si="116"/>
        <v>2102880</v>
      </c>
      <c r="Q306" s="89">
        <v>2</v>
      </c>
      <c r="S306" s="91">
        <f t="shared" si="117"/>
        <v>4381</v>
      </c>
      <c r="T306" s="91">
        <f t="shared" si="118"/>
        <v>2102880</v>
      </c>
      <c r="U306" s="92"/>
      <c r="V306" s="92"/>
      <c r="W306" s="92"/>
      <c r="X306" s="92"/>
      <c r="Y306" s="93"/>
      <c r="Z306" s="94"/>
      <c r="AA306" s="94"/>
    </row>
    <row r="307" spans="1:27" ht="30" customHeight="1" x14ac:dyDescent="0.25">
      <c r="A307" s="89">
        <v>11</v>
      </c>
      <c r="B307" s="14" t="s">
        <v>2004</v>
      </c>
      <c r="C307" s="20" t="s">
        <v>2005</v>
      </c>
      <c r="D307" s="98">
        <v>4.9491938225925933</v>
      </c>
      <c r="E307" s="424"/>
      <c r="F307" s="102">
        <v>0.3125</v>
      </c>
      <c r="G307" s="156">
        <v>11</v>
      </c>
      <c r="H307" s="102">
        <v>0.66666666666666696</v>
      </c>
      <c r="I307" s="156">
        <f t="shared" si="114"/>
        <v>11</v>
      </c>
      <c r="J307" s="451"/>
      <c r="K307" s="172" t="s">
        <v>1872</v>
      </c>
      <c r="L307" s="453"/>
      <c r="M307" s="14" t="s">
        <v>2004</v>
      </c>
      <c r="N307" s="455">
        <f t="shared" si="115"/>
        <v>510</v>
      </c>
      <c r="O307" s="89">
        <v>2150</v>
      </c>
      <c r="P307" s="454">
        <f t="shared" si="116"/>
        <v>1096500</v>
      </c>
      <c r="Q307" s="89">
        <v>2</v>
      </c>
      <c r="S307" s="91">
        <f t="shared" si="117"/>
        <v>2150</v>
      </c>
      <c r="T307" s="91">
        <f t="shared" si="118"/>
        <v>1096500</v>
      </c>
      <c r="U307" s="92"/>
      <c r="V307" s="92"/>
      <c r="W307" s="92"/>
      <c r="X307" s="92"/>
      <c r="Y307" s="93"/>
      <c r="Z307" s="94"/>
      <c r="AA307" s="94"/>
    </row>
    <row r="308" spans="1:27" ht="30" customHeight="1" x14ac:dyDescent="0.25">
      <c r="A308" s="89">
        <v>12</v>
      </c>
      <c r="B308" s="14" t="s">
        <v>2006</v>
      </c>
      <c r="C308" s="20" t="s">
        <v>59</v>
      </c>
      <c r="D308" s="98">
        <v>1.0787984854074069</v>
      </c>
      <c r="E308" s="424"/>
      <c r="F308" s="102">
        <v>0.33333333333333331</v>
      </c>
      <c r="G308" s="156">
        <v>11</v>
      </c>
      <c r="H308" s="102">
        <v>0.66666666666666696</v>
      </c>
      <c r="I308" s="156">
        <f t="shared" si="114"/>
        <v>11</v>
      </c>
      <c r="J308" s="102"/>
      <c r="K308" s="172" t="s">
        <v>1872</v>
      </c>
      <c r="L308" s="102"/>
      <c r="M308" s="14" t="s">
        <v>2006</v>
      </c>
      <c r="N308" s="126">
        <f t="shared" si="115"/>
        <v>480</v>
      </c>
      <c r="O308" s="89">
        <v>1272</v>
      </c>
      <c r="P308" s="156">
        <f t="shared" si="116"/>
        <v>610560</v>
      </c>
      <c r="Q308" s="89">
        <v>2</v>
      </c>
      <c r="S308" s="91">
        <f>O308</f>
        <v>1272</v>
      </c>
      <c r="T308" s="91">
        <f>P308</f>
        <v>610560</v>
      </c>
      <c r="U308" s="92"/>
      <c r="V308" s="92"/>
      <c r="W308" s="92"/>
      <c r="X308" s="92"/>
      <c r="Y308" s="93"/>
      <c r="Z308" s="94"/>
      <c r="AA308" s="94"/>
    </row>
    <row r="309" spans="1:27" ht="30" customHeight="1" x14ac:dyDescent="0.25">
      <c r="A309" s="89">
        <v>13</v>
      </c>
      <c r="B309" s="14" t="s">
        <v>2007</v>
      </c>
      <c r="C309" s="20" t="s">
        <v>59</v>
      </c>
      <c r="D309" s="98">
        <v>2.5383323490370366</v>
      </c>
      <c r="E309" s="424"/>
      <c r="F309" s="102">
        <v>0.33333333333333331</v>
      </c>
      <c r="G309" s="156">
        <v>11</v>
      </c>
      <c r="H309" s="102">
        <v>0.66666666666666696</v>
      </c>
      <c r="I309" s="156">
        <f t="shared" si="114"/>
        <v>11</v>
      </c>
      <c r="J309" s="102"/>
      <c r="K309" s="172" t="s">
        <v>1872</v>
      </c>
      <c r="L309" s="102"/>
      <c r="M309" s="14" t="s">
        <v>2007</v>
      </c>
      <c r="N309" s="126">
        <f t="shared" si="115"/>
        <v>480</v>
      </c>
      <c r="O309" s="89">
        <v>1576</v>
      </c>
      <c r="P309" s="156">
        <f t="shared" si="116"/>
        <v>756480</v>
      </c>
      <c r="Q309" s="89">
        <v>2</v>
      </c>
      <c r="S309" s="91">
        <f t="shared" ref="S309:S311" si="119">O309</f>
        <v>1576</v>
      </c>
      <c r="T309" s="91">
        <f t="shared" ref="T309:T311" si="120">P309</f>
        <v>756480</v>
      </c>
      <c r="U309" s="92"/>
      <c r="V309" s="92"/>
      <c r="W309" s="92"/>
      <c r="X309" s="92"/>
      <c r="Y309" s="93"/>
      <c r="Z309" s="94"/>
      <c r="AA309" s="94"/>
    </row>
    <row r="310" spans="1:27" ht="30" customHeight="1" x14ac:dyDescent="0.25">
      <c r="A310" s="89">
        <v>14</v>
      </c>
      <c r="B310" s="14" t="s">
        <v>2008</v>
      </c>
      <c r="C310" s="20" t="s">
        <v>168</v>
      </c>
      <c r="D310" s="98">
        <v>9.64481631251852</v>
      </c>
      <c r="E310" s="424"/>
      <c r="F310" s="102">
        <v>0.3125</v>
      </c>
      <c r="G310" s="156">
        <v>11</v>
      </c>
      <c r="H310" s="102">
        <v>0.66666666666666696</v>
      </c>
      <c r="I310" s="156">
        <f t="shared" si="114"/>
        <v>11</v>
      </c>
      <c r="J310" s="102"/>
      <c r="K310" s="172" t="s">
        <v>1872</v>
      </c>
      <c r="L310" s="102"/>
      <c r="M310" s="14" t="s">
        <v>2008</v>
      </c>
      <c r="N310" s="126">
        <f t="shared" si="115"/>
        <v>510</v>
      </c>
      <c r="O310" s="89">
        <f>13453+4272</f>
        <v>17725</v>
      </c>
      <c r="P310" s="156">
        <f t="shared" si="116"/>
        <v>9039750</v>
      </c>
      <c r="Q310" s="89">
        <v>2</v>
      </c>
      <c r="S310" s="91">
        <f t="shared" si="119"/>
        <v>17725</v>
      </c>
      <c r="T310" s="91">
        <f t="shared" si="120"/>
        <v>9039750</v>
      </c>
      <c r="U310" s="92"/>
      <c r="V310" s="92"/>
      <c r="W310" s="92"/>
      <c r="X310" s="92"/>
      <c r="Y310" s="93"/>
      <c r="Z310" s="94"/>
      <c r="AA310" s="94"/>
    </row>
    <row r="311" spans="1:27" ht="30" customHeight="1" x14ac:dyDescent="0.25">
      <c r="A311" s="89">
        <v>15</v>
      </c>
      <c r="B311" s="14" t="s">
        <v>2009</v>
      </c>
      <c r="C311" s="20" t="s">
        <v>2010</v>
      </c>
      <c r="D311" s="98">
        <v>2.291458749185185</v>
      </c>
      <c r="E311" s="424"/>
      <c r="F311" s="102">
        <v>0.33333333333333331</v>
      </c>
      <c r="G311" s="156">
        <v>11</v>
      </c>
      <c r="H311" s="102">
        <v>0.66666666666666696</v>
      </c>
      <c r="I311" s="156">
        <f t="shared" si="114"/>
        <v>11</v>
      </c>
      <c r="J311" s="451"/>
      <c r="K311" s="172" t="s">
        <v>1872</v>
      </c>
      <c r="L311" s="453"/>
      <c r="M311" s="14" t="s">
        <v>2009</v>
      </c>
      <c r="N311" s="455">
        <f t="shared" si="115"/>
        <v>480</v>
      </c>
      <c r="O311" s="193">
        <f>260+2765</f>
        <v>3025</v>
      </c>
      <c r="P311" s="454">
        <f t="shared" si="116"/>
        <v>1452000</v>
      </c>
      <c r="Q311" s="89">
        <v>2</v>
      </c>
      <c r="S311" s="91">
        <f t="shared" si="119"/>
        <v>3025</v>
      </c>
      <c r="T311" s="91">
        <f t="shared" si="120"/>
        <v>1452000</v>
      </c>
      <c r="U311" s="92"/>
      <c r="V311" s="92"/>
      <c r="W311" s="92"/>
      <c r="X311" s="92"/>
      <c r="Y311" s="93"/>
      <c r="Z311" s="94"/>
      <c r="AA311" s="94"/>
    </row>
    <row r="312" spans="1:27" ht="30" customHeight="1" x14ac:dyDescent="0.25">
      <c r="A312" s="89">
        <v>16</v>
      </c>
      <c r="B312" s="14" t="s">
        <v>2011</v>
      </c>
      <c r="C312" s="20" t="s">
        <v>1</v>
      </c>
      <c r="D312" s="98">
        <v>2.540541755407407</v>
      </c>
      <c r="E312" s="424"/>
      <c r="F312" s="102">
        <v>0.33333333333333331</v>
      </c>
      <c r="G312" s="156">
        <v>11</v>
      </c>
      <c r="H312" s="102">
        <v>0.66666666666666696</v>
      </c>
      <c r="I312" s="156">
        <f t="shared" si="114"/>
        <v>11</v>
      </c>
      <c r="J312" s="102"/>
      <c r="K312" s="172" t="s">
        <v>1872</v>
      </c>
      <c r="L312" s="102"/>
      <c r="M312" s="14" t="s">
        <v>2011</v>
      </c>
      <c r="N312" s="126">
        <f t="shared" si="115"/>
        <v>480</v>
      </c>
      <c r="O312" s="89">
        <v>4020</v>
      </c>
      <c r="P312" s="156">
        <f t="shared" si="116"/>
        <v>1929600</v>
      </c>
      <c r="Q312" s="89">
        <v>2</v>
      </c>
      <c r="S312" s="91">
        <f>O312</f>
        <v>4020</v>
      </c>
      <c r="T312" s="91">
        <f>P312</f>
        <v>1929600</v>
      </c>
      <c r="U312" s="92"/>
      <c r="V312" s="92"/>
      <c r="W312" s="92"/>
      <c r="X312" s="92"/>
      <c r="Y312" s="93"/>
      <c r="Z312" s="94"/>
      <c r="AA312" s="94"/>
    </row>
    <row r="313" spans="1:27" ht="30" customHeight="1" x14ac:dyDescent="0.25">
      <c r="A313" s="89">
        <v>17</v>
      </c>
      <c r="B313" s="14" t="s">
        <v>2012</v>
      </c>
      <c r="C313" s="20" t="s">
        <v>1</v>
      </c>
      <c r="D313" s="98">
        <v>3.6716578032592597</v>
      </c>
      <c r="E313" s="424"/>
      <c r="F313" s="102">
        <v>0.3125</v>
      </c>
      <c r="G313" s="156">
        <v>11</v>
      </c>
      <c r="H313" s="102">
        <v>0.66666666666666696</v>
      </c>
      <c r="I313" s="156">
        <f t="shared" si="114"/>
        <v>11</v>
      </c>
      <c r="J313" s="102"/>
      <c r="K313" s="172" t="s">
        <v>1872</v>
      </c>
      <c r="L313" s="102"/>
      <c r="M313" s="14" t="s">
        <v>2012</v>
      </c>
      <c r="N313" s="126">
        <f t="shared" si="115"/>
        <v>510</v>
      </c>
      <c r="O313" s="89">
        <v>2797</v>
      </c>
      <c r="P313" s="156">
        <f t="shared" si="116"/>
        <v>1426470</v>
      </c>
      <c r="Q313" s="89">
        <v>2</v>
      </c>
      <c r="S313" s="91">
        <f t="shared" ref="S313:S315" si="121">O313</f>
        <v>2797</v>
      </c>
      <c r="T313" s="91">
        <f t="shared" ref="T313:T315" si="122">P313</f>
        <v>1426470</v>
      </c>
      <c r="U313" s="92"/>
      <c r="V313" s="92"/>
      <c r="W313" s="92"/>
      <c r="X313" s="92"/>
      <c r="Y313" s="93"/>
      <c r="Z313" s="94"/>
      <c r="AA313" s="94"/>
    </row>
    <row r="314" spans="1:27" ht="30" customHeight="1" x14ac:dyDescent="0.25">
      <c r="A314" s="89">
        <v>18</v>
      </c>
      <c r="B314" s="14" t="s">
        <v>2013</v>
      </c>
      <c r="C314" s="20" t="s">
        <v>2024</v>
      </c>
      <c r="D314" s="98">
        <v>4.5409030508148156</v>
      </c>
      <c r="E314" s="424"/>
      <c r="F314" s="102">
        <v>0.33333333333333331</v>
      </c>
      <c r="G314" s="156">
        <v>11</v>
      </c>
      <c r="H314" s="102">
        <v>0.66666666666666696</v>
      </c>
      <c r="I314" s="156">
        <f t="shared" si="114"/>
        <v>11</v>
      </c>
      <c r="J314" s="102"/>
      <c r="K314" s="172" t="s">
        <v>1872</v>
      </c>
      <c r="L314" s="102"/>
      <c r="M314" s="14" t="s">
        <v>2013</v>
      </c>
      <c r="N314" s="126">
        <f t="shared" si="115"/>
        <v>480</v>
      </c>
      <c r="O314" s="89">
        <f>1955+5798</f>
        <v>7753</v>
      </c>
      <c r="P314" s="156">
        <f t="shared" si="116"/>
        <v>3721440</v>
      </c>
      <c r="Q314" s="89">
        <v>2</v>
      </c>
      <c r="S314" s="91">
        <f t="shared" si="121"/>
        <v>7753</v>
      </c>
      <c r="T314" s="91">
        <f t="shared" si="122"/>
        <v>3721440</v>
      </c>
      <c r="U314" s="92"/>
      <c r="V314" s="92"/>
      <c r="W314" s="92"/>
      <c r="X314" s="92"/>
      <c r="Y314" s="93"/>
      <c r="Z314" s="94"/>
      <c r="AA314" s="94"/>
    </row>
    <row r="315" spans="1:27" ht="30" customHeight="1" x14ac:dyDescent="0.25">
      <c r="A315" s="89">
        <v>19</v>
      </c>
      <c r="B315" s="14" t="s">
        <v>2014</v>
      </c>
      <c r="C315" s="20" t="s">
        <v>64</v>
      </c>
      <c r="D315" s="98">
        <v>8.9241961831851846</v>
      </c>
      <c r="E315" s="424"/>
      <c r="F315" s="102">
        <v>0.3125</v>
      </c>
      <c r="G315" s="156">
        <v>11</v>
      </c>
      <c r="H315" s="102">
        <v>0.66666666666666696</v>
      </c>
      <c r="I315" s="156">
        <f t="shared" si="114"/>
        <v>11</v>
      </c>
      <c r="J315" s="451"/>
      <c r="K315" s="172" t="s">
        <v>1872</v>
      </c>
      <c r="L315" s="453"/>
      <c r="M315" s="14" t="s">
        <v>2014</v>
      </c>
      <c r="N315" s="455">
        <f t="shared" si="115"/>
        <v>510</v>
      </c>
      <c r="O315" s="193">
        <v>3481</v>
      </c>
      <c r="P315" s="454">
        <f t="shared" si="116"/>
        <v>1775310</v>
      </c>
      <c r="Q315" s="89">
        <v>2</v>
      </c>
      <c r="S315" s="91">
        <f t="shared" si="121"/>
        <v>3481</v>
      </c>
      <c r="T315" s="91">
        <f t="shared" si="122"/>
        <v>1775310</v>
      </c>
      <c r="U315" s="92"/>
      <c r="V315" s="92"/>
      <c r="W315" s="92"/>
      <c r="X315" s="92"/>
      <c r="Y315" s="93"/>
      <c r="Z315" s="94"/>
      <c r="AA315" s="94"/>
    </row>
    <row r="316" spans="1:27" ht="30" customHeight="1" x14ac:dyDescent="0.25">
      <c r="A316" s="89">
        <v>20</v>
      </c>
      <c r="B316" s="14" t="s">
        <v>2015</v>
      </c>
      <c r="C316" s="20" t="s">
        <v>2025</v>
      </c>
      <c r="D316" s="98">
        <v>9.3239579827111108</v>
      </c>
      <c r="E316" s="424"/>
      <c r="F316" s="102">
        <v>0.33333333333333331</v>
      </c>
      <c r="G316" s="156">
        <v>11</v>
      </c>
      <c r="H316" s="102">
        <v>0.66666666666666696</v>
      </c>
      <c r="I316" s="156">
        <f t="shared" si="114"/>
        <v>11</v>
      </c>
      <c r="J316" s="102"/>
      <c r="K316" s="172" t="s">
        <v>1872</v>
      </c>
      <c r="L316" s="102"/>
      <c r="M316" s="14" t="s">
        <v>2015</v>
      </c>
      <c r="N316" s="126">
        <f t="shared" si="115"/>
        <v>480</v>
      </c>
      <c r="O316" s="89">
        <v>10483</v>
      </c>
      <c r="P316" s="156">
        <f t="shared" si="116"/>
        <v>5031840</v>
      </c>
      <c r="Q316" s="89">
        <v>2</v>
      </c>
      <c r="S316" s="91">
        <f>O316</f>
        <v>10483</v>
      </c>
      <c r="T316" s="91">
        <f>P316</f>
        <v>5031840</v>
      </c>
      <c r="U316" s="92"/>
      <c r="V316" s="92"/>
      <c r="W316" s="92"/>
      <c r="X316" s="92"/>
      <c r="Y316" s="93"/>
      <c r="Z316" s="94"/>
      <c r="AA316" s="94"/>
    </row>
    <row r="317" spans="1:27" ht="30" customHeight="1" x14ac:dyDescent="0.25">
      <c r="A317" s="89">
        <v>21</v>
      </c>
      <c r="B317" s="14" t="s">
        <v>2016</v>
      </c>
      <c r="C317" s="20" t="s">
        <v>61</v>
      </c>
      <c r="D317" s="98">
        <v>1.8946799841481479</v>
      </c>
      <c r="E317" s="424"/>
      <c r="F317" s="102">
        <v>0.33333333333333331</v>
      </c>
      <c r="G317" s="156">
        <v>11</v>
      </c>
      <c r="H317" s="102">
        <v>0.66666666666666696</v>
      </c>
      <c r="I317" s="156">
        <f t="shared" si="114"/>
        <v>11</v>
      </c>
      <c r="J317" s="102"/>
      <c r="K317" s="172" t="s">
        <v>1872</v>
      </c>
      <c r="L317" s="102"/>
      <c r="M317" s="14" t="s">
        <v>2016</v>
      </c>
      <c r="N317" s="126">
        <f t="shared" si="115"/>
        <v>480</v>
      </c>
      <c r="O317" s="89">
        <v>1214</v>
      </c>
      <c r="P317" s="156">
        <f t="shared" si="116"/>
        <v>582720</v>
      </c>
      <c r="Q317" s="89">
        <v>2</v>
      </c>
      <c r="S317" s="91">
        <f t="shared" ref="S317:S319" si="123">O317</f>
        <v>1214</v>
      </c>
      <c r="T317" s="91">
        <f t="shared" ref="T317:T319" si="124">P317</f>
        <v>582720</v>
      </c>
      <c r="U317" s="92"/>
      <c r="V317" s="92"/>
      <c r="W317" s="92"/>
      <c r="X317" s="92"/>
      <c r="Y317" s="93"/>
      <c r="Z317" s="94"/>
      <c r="AA317" s="94"/>
    </row>
    <row r="318" spans="1:27" ht="30" customHeight="1" x14ac:dyDescent="0.25">
      <c r="A318" s="89">
        <v>22</v>
      </c>
      <c r="B318" s="14" t="s">
        <v>2017</v>
      </c>
      <c r="C318" s="20" t="s">
        <v>1895</v>
      </c>
      <c r="D318" s="98">
        <v>5.3412607268888888</v>
      </c>
      <c r="E318" s="424"/>
      <c r="F318" s="102">
        <v>0.3125</v>
      </c>
      <c r="G318" s="156">
        <v>11</v>
      </c>
      <c r="H318" s="102">
        <v>0.66666666666666696</v>
      </c>
      <c r="I318" s="156">
        <f t="shared" si="114"/>
        <v>11</v>
      </c>
      <c r="J318" s="102"/>
      <c r="K318" s="172" t="s">
        <v>1872</v>
      </c>
      <c r="L318" s="102"/>
      <c r="M318" s="14" t="s">
        <v>2017</v>
      </c>
      <c r="N318" s="126">
        <f t="shared" si="115"/>
        <v>510</v>
      </c>
      <c r="O318" s="89">
        <f>4906+1693</f>
        <v>6599</v>
      </c>
      <c r="P318" s="156">
        <f t="shared" si="116"/>
        <v>3365490</v>
      </c>
      <c r="Q318" s="89">
        <v>2</v>
      </c>
      <c r="S318" s="91">
        <f t="shared" si="123"/>
        <v>6599</v>
      </c>
      <c r="T318" s="91">
        <f t="shared" si="124"/>
        <v>3365490</v>
      </c>
      <c r="U318" s="92"/>
      <c r="V318" s="92"/>
      <c r="W318" s="92"/>
      <c r="X318" s="92"/>
      <c r="Y318" s="93"/>
      <c r="Z318" s="94"/>
      <c r="AA318" s="94"/>
    </row>
    <row r="319" spans="1:27" ht="30" customHeight="1" x14ac:dyDescent="0.25">
      <c r="A319" s="89">
        <v>23</v>
      </c>
      <c r="B319" s="14" t="s">
        <v>2018</v>
      </c>
      <c r="C319" s="20" t="s">
        <v>63</v>
      </c>
      <c r="D319" s="98">
        <v>4.0309685617777786</v>
      </c>
      <c r="E319" s="424"/>
      <c r="F319" s="102">
        <v>0.33333333333333331</v>
      </c>
      <c r="G319" s="156">
        <v>11</v>
      </c>
      <c r="H319" s="102">
        <v>0.66666666666666696</v>
      </c>
      <c r="I319" s="156">
        <f t="shared" si="114"/>
        <v>11</v>
      </c>
      <c r="J319" s="451"/>
      <c r="K319" s="172" t="s">
        <v>1872</v>
      </c>
      <c r="L319" s="453"/>
      <c r="M319" s="14" t="s">
        <v>2018</v>
      </c>
      <c r="N319" s="455">
        <f t="shared" si="115"/>
        <v>480</v>
      </c>
      <c r="O319" s="193">
        <v>7193</v>
      </c>
      <c r="P319" s="454">
        <f t="shared" si="116"/>
        <v>3452640</v>
      </c>
      <c r="Q319" s="89">
        <v>2</v>
      </c>
      <c r="S319" s="91">
        <f t="shared" si="123"/>
        <v>7193</v>
      </c>
      <c r="T319" s="91">
        <f t="shared" si="124"/>
        <v>3452640</v>
      </c>
      <c r="U319" s="92"/>
      <c r="V319" s="92"/>
      <c r="W319" s="92"/>
      <c r="X319" s="92"/>
      <c r="Y319" s="93"/>
      <c r="Z319" s="94"/>
      <c r="AA319" s="94"/>
    </row>
    <row r="320" spans="1:27" ht="30" customHeight="1" x14ac:dyDescent="0.25">
      <c r="A320" s="89">
        <v>24</v>
      </c>
      <c r="B320" s="14" t="s">
        <v>2019</v>
      </c>
      <c r="C320" s="20" t="s">
        <v>63</v>
      </c>
      <c r="D320" s="98">
        <v>5.4764140169629627</v>
      </c>
      <c r="E320" s="424"/>
      <c r="F320" s="102">
        <v>0.3125</v>
      </c>
      <c r="G320" s="156">
        <v>11</v>
      </c>
      <c r="H320" s="102">
        <v>0.66666666666666696</v>
      </c>
      <c r="I320" s="156">
        <f t="shared" si="114"/>
        <v>11</v>
      </c>
      <c r="J320" s="102"/>
      <c r="K320" s="172" t="s">
        <v>1872</v>
      </c>
      <c r="L320" s="102"/>
      <c r="M320" s="14" t="s">
        <v>2019</v>
      </c>
      <c r="N320" s="126">
        <f t="shared" si="115"/>
        <v>510</v>
      </c>
      <c r="O320" s="89">
        <v>11992</v>
      </c>
      <c r="P320" s="156">
        <f t="shared" si="116"/>
        <v>6115920</v>
      </c>
      <c r="Q320" s="89">
        <v>2</v>
      </c>
      <c r="S320" s="91">
        <f>O320</f>
        <v>11992</v>
      </c>
      <c r="T320" s="91">
        <f>P320</f>
        <v>6115920</v>
      </c>
      <c r="U320" s="92"/>
      <c r="V320" s="92"/>
      <c r="W320" s="92"/>
      <c r="X320" s="92"/>
      <c r="Y320" s="93"/>
      <c r="Z320" s="94"/>
      <c r="AA320" s="94"/>
    </row>
    <row r="321" spans="1:27" ht="30" customHeight="1" x14ac:dyDescent="0.25">
      <c r="A321" s="89">
        <v>25</v>
      </c>
      <c r="B321" s="14" t="s">
        <v>2020</v>
      </c>
      <c r="C321" s="20" t="s">
        <v>63</v>
      </c>
      <c r="D321" s="98">
        <v>5.399065466622222</v>
      </c>
      <c r="E321" s="424"/>
      <c r="F321" s="102">
        <v>0.3125</v>
      </c>
      <c r="G321" s="156">
        <v>11</v>
      </c>
      <c r="H321" s="102">
        <v>0.66666666666666696</v>
      </c>
      <c r="I321" s="156">
        <f t="shared" si="114"/>
        <v>11</v>
      </c>
      <c r="J321" s="102"/>
      <c r="K321" s="172" t="s">
        <v>1872</v>
      </c>
      <c r="L321" s="102"/>
      <c r="M321" s="14" t="s">
        <v>2020</v>
      </c>
      <c r="N321" s="126">
        <f t="shared" si="115"/>
        <v>510</v>
      </c>
      <c r="O321" s="89">
        <v>6868</v>
      </c>
      <c r="P321" s="156">
        <f t="shared" si="116"/>
        <v>3502680</v>
      </c>
      <c r="Q321" s="89">
        <v>2</v>
      </c>
      <c r="S321" s="91">
        <f t="shared" ref="S321:S358" si="125">O321</f>
        <v>6868</v>
      </c>
      <c r="T321" s="91">
        <f t="shared" ref="T321:T358" si="126">P321</f>
        <v>3502680</v>
      </c>
      <c r="U321" s="92"/>
      <c r="V321" s="92"/>
      <c r="W321" s="92"/>
      <c r="X321" s="92"/>
      <c r="Y321" s="93"/>
      <c r="Z321" s="94"/>
      <c r="AA321" s="94"/>
    </row>
    <row r="322" spans="1:27" ht="30" customHeight="1" x14ac:dyDescent="0.25">
      <c r="A322" s="89">
        <v>26</v>
      </c>
      <c r="B322" s="14" t="s">
        <v>2021</v>
      </c>
      <c r="C322" s="20" t="s">
        <v>57</v>
      </c>
      <c r="D322" s="98">
        <v>5.6038503434814819</v>
      </c>
      <c r="E322" s="424"/>
      <c r="F322" s="102">
        <v>0.3125</v>
      </c>
      <c r="G322" s="156">
        <v>11</v>
      </c>
      <c r="H322" s="102">
        <v>0.66666666666666696</v>
      </c>
      <c r="I322" s="156">
        <f t="shared" si="114"/>
        <v>11</v>
      </c>
      <c r="J322" s="102"/>
      <c r="K322" s="172" t="s">
        <v>1872</v>
      </c>
      <c r="L322" s="102"/>
      <c r="M322" s="14" t="s">
        <v>2021</v>
      </c>
      <c r="N322" s="126">
        <f t="shared" si="115"/>
        <v>510</v>
      </c>
      <c r="O322" s="89">
        <v>8080</v>
      </c>
      <c r="P322" s="156">
        <f t="shared" si="116"/>
        <v>4120800</v>
      </c>
      <c r="Q322" s="89">
        <v>2</v>
      </c>
      <c r="S322" s="91">
        <f t="shared" si="125"/>
        <v>8080</v>
      </c>
      <c r="T322" s="91">
        <f t="shared" si="126"/>
        <v>4120800</v>
      </c>
      <c r="U322" s="92"/>
      <c r="V322" s="92"/>
      <c r="W322" s="92"/>
      <c r="X322" s="92"/>
      <c r="Y322" s="93"/>
      <c r="Z322" s="94"/>
      <c r="AA322" s="94"/>
    </row>
    <row r="323" spans="1:27" ht="31.5" customHeight="1" x14ac:dyDescent="0.25">
      <c r="A323" s="89">
        <v>27</v>
      </c>
      <c r="B323" s="14" t="s">
        <v>1981</v>
      </c>
      <c r="C323" s="20"/>
      <c r="D323" s="98">
        <f>D358</f>
        <v>76.882593657568634</v>
      </c>
      <c r="E323" s="424"/>
      <c r="F323" s="102"/>
      <c r="G323" s="156"/>
      <c r="H323" s="102"/>
      <c r="I323" s="156"/>
      <c r="J323" s="102"/>
      <c r="K323" s="172"/>
      <c r="L323" s="102"/>
      <c r="M323" s="14"/>
      <c r="N323" s="126"/>
      <c r="O323" s="89"/>
      <c r="P323" s="156"/>
      <c r="Q323" s="89"/>
      <c r="S323" s="91">
        <f t="shared" si="125"/>
        <v>0</v>
      </c>
      <c r="T323" s="91">
        <f t="shared" si="126"/>
        <v>0</v>
      </c>
      <c r="U323" s="92"/>
      <c r="V323" s="92"/>
      <c r="W323" s="92"/>
      <c r="X323" s="92"/>
      <c r="Y323" s="93"/>
      <c r="Z323" s="94"/>
      <c r="AA323" s="94"/>
    </row>
    <row r="324" spans="1:27" s="94" customFormat="1" ht="30.75" customHeight="1" x14ac:dyDescent="0.2">
      <c r="A324" s="255"/>
      <c r="B324" s="25" t="s">
        <v>1865</v>
      </c>
      <c r="C324" s="446"/>
      <c r="D324" s="447">
        <f>SUM(D297:D322)</f>
        <v>118.08058100554074</v>
      </c>
      <c r="E324" s="448"/>
      <c r="F324" s="169"/>
      <c r="G324" s="258"/>
      <c r="H324" s="169"/>
      <c r="I324" s="258"/>
      <c r="J324" s="169"/>
      <c r="K324" s="449"/>
      <c r="L324" s="169"/>
      <c r="M324" s="449"/>
      <c r="N324" s="450"/>
      <c r="O324" s="255"/>
      <c r="P324" s="258"/>
      <c r="Q324" s="255"/>
      <c r="R324" s="90"/>
      <c r="S324" s="91">
        <f t="shared" si="125"/>
        <v>0</v>
      </c>
      <c r="T324" s="91">
        <f t="shared" si="126"/>
        <v>0</v>
      </c>
      <c r="U324" s="91"/>
      <c r="V324" s="91"/>
      <c r="W324" s="91"/>
      <c r="X324" s="91"/>
      <c r="Y324" s="263"/>
    </row>
    <row r="325" spans="1:27" s="94" customFormat="1" ht="31.5" customHeight="1" x14ac:dyDescent="0.2">
      <c r="A325" s="255"/>
      <c r="B325" s="25" t="s">
        <v>1896</v>
      </c>
      <c r="C325" s="446"/>
      <c r="D325" s="447">
        <f>+D323+D324</f>
        <v>194.96317466310938</v>
      </c>
      <c r="E325" s="448"/>
      <c r="F325" s="169"/>
      <c r="G325" s="258"/>
      <c r="H325" s="169"/>
      <c r="I325" s="258"/>
      <c r="J325" s="169"/>
      <c r="K325" s="449"/>
      <c r="L325" s="169"/>
      <c r="M325" s="449"/>
      <c r="N325" s="450"/>
      <c r="O325" s="255"/>
      <c r="P325" s="258"/>
      <c r="Q325" s="255"/>
      <c r="R325" s="90"/>
      <c r="S325" s="91">
        <f t="shared" si="125"/>
        <v>0</v>
      </c>
      <c r="T325" s="91">
        <f t="shared" si="126"/>
        <v>0</v>
      </c>
      <c r="U325" s="91"/>
      <c r="V325" s="91"/>
      <c r="W325" s="91"/>
      <c r="X325" s="91"/>
      <c r="Y325" s="263"/>
    </row>
    <row r="326" spans="1:27" ht="27.75" customHeight="1" x14ac:dyDescent="0.25">
      <c r="A326" s="701" t="s">
        <v>2145</v>
      </c>
      <c r="B326" s="702"/>
      <c r="C326" s="702"/>
      <c r="D326" s="702"/>
      <c r="E326" s="702"/>
      <c r="F326" s="702"/>
      <c r="G326" s="702"/>
      <c r="H326" s="702"/>
      <c r="I326" s="702"/>
      <c r="J326" s="702"/>
      <c r="K326" s="702"/>
      <c r="L326" s="702"/>
      <c r="M326" s="702"/>
      <c r="N326" s="702"/>
      <c r="O326" s="702"/>
      <c r="P326" s="702"/>
      <c r="Q326" s="703"/>
      <c r="S326" s="91">
        <f t="shared" si="125"/>
        <v>0</v>
      </c>
      <c r="T326" s="91">
        <f t="shared" si="126"/>
        <v>0</v>
      </c>
      <c r="U326" s="91"/>
      <c r="V326" s="92"/>
      <c r="W326" s="92"/>
      <c r="X326" s="92"/>
      <c r="Y326" s="93"/>
      <c r="Z326" s="94"/>
      <c r="AA326" s="94"/>
    </row>
    <row r="327" spans="1:27" s="469" customFormat="1" ht="33" customHeight="1" x14ac:dyDescent="0.25">
      <c r="A327" s="89">
        <v>1</v>
      </c>
      <c r="B327" s="14" t="s">
        <v>1993</v>
      </c>
      <c r="C327" s="20" t="s">
        <v>1</v>
      </c>
      <c r="D327" s="98">
        <v>1.1076077060833334</v>
      </c>
      <c r="E327" s="424"/>
      <c r="F327" s="102">
        <v>0.66666666666666663</v>
      </c>
      <c r="G327" s="156">
        <v>11</v>
      </c>
      <c r="H327" s="102">
        <v>0.99930555555555556</v>
      </c>
      <c r="I327" s="156">
        <f t="shared" ref="I327:I341" si="127">+G327</f>
        <v>11</v>
      </c>
      <c r="J327" s="102"/>
      <c r="K327" s="172" t="s">
        <v>1872</v>
      </c>
      <c r="L327" s="102"/>
      <c r="M327" s="14" t="s">
        <v>1993</v>
      </c>
      <c r="N327" s="126">
        <f t="shared" ref="N327:N341" si="128">VALUE(DAY(I327)*24*60+VALUE(HOUR(H327)*60+MINUTE(H327)))-SUM(VALUE(DAY(G327)*24*60+VALUE(HOUR(F327)*60+MINUTE(F327))))</f>
        <v>479</v>
      </c>
      <c r="O327" s="89">
        <v>1289</v>
      </c>
      <c r="P327" s="156">
        <f t="shared" ref="P327:P341" si="129">O327*N327</f>
        <v>617431</v>
      </c>
      <c r="Q327" s="89">
        <v>2</v>
      </c>
      <c r="R327" s="265"/>
      <c r="S327" s="91">
        <f t="shared" si="125"/>
        <v>1289</v>
      </c>
      <c r="T327" s="91">
        <f t="shared" si="126"/>
        <v>617431</v>
      </c>
      <c r="U327" s="466"/>
      <c r="V327" s="466"/>
      <c r="W327" s="466"/>
      <c r="X327" s="466"/>
      <c r="Y327" s="467"/>
      <c r="Z327" s="468"/>
      <c r="AA327" s="468"/>
    </row>
    <row r="328" spans="1:27" s="469" customFormat="1" ht="33" customHeight="1" x14ac:dyDescent="0.25">
      <c r="A328" s="89">
        <v>2</v>
      </c>
      <c r="B328" s="14" t="s">
        <v>2027</v>
      </c>
      <c r="C328" s="20" t="s">
        <v>2041</v>
      </c>
      <c r="D328" s="98">
        <v>9.8166715414999981</v>
      </c>
      <c r="E328" s="472"/>
      <c r="F328" s="102">
        <v>0.66666666666666663</v>
      </c>
      <c r="G328" s="156">
        <v>11</v>
      </c>
      <c r="H328" s="102">
        <v>0.99930555555555556</v>
      </c>
      <c r="I328" s="156">
        <f t="shared" si="127"/>
        <v>11</v>
      </c>
      <c r="J328" s="429"/>
      <c r="K328" s="172" t="s">
        <v>1872</v>
      </c>
      <c r="L328" s="429"/>
      <c r="M328" s="14" t="s">
        <v>2027</v>
      </c>
      <c r="N328" s="126">
        <f t="shared" si="128"/>
        <v>479</v>
      </c>
      <c r="O328" s="89">
        <f>2520+11733</f>
        <v>14253</v>
      </c>
      <c r="P328" s="156">
        <f t="shared" si="129"/>
        <v>6827187</v>
      </c>
      <c r="Q328" s="89">
        <v>2</v>
      </c>
      <c r="R328" s="265"/>
      <c r="S328" s="91">
        <f t="shared" si="125"/>
        <v>14253</v>
      </c>
      <c r="T328" s="91">
        <f t="shared" si="126"/>
        <v>6827187</v>
      </c>
      <c r="U328" s="466"/>
      <c r="V328" s="466"/>
      <c r="W328" s="466"/>
      <c r="X328" s="466"/>
      <c r="Y328" s="467"/>
      <c r="Z328" s="468"/>
      <c r="AA328" s="468"/>
    </row>
    <row r="329" spans="1:27" s="469" customFormat="1" ht="42" customHeight="1" x14ac:dyDescent="0.25">
      <c r="A329" s="89">
        <v>3</v>
      </c>
      <c r="B329" s="14" t="s">
        <v>2028</v>
      </c>
      <c r="C329" s="20" t="s">
        <v>2042</v>
      </c>
      <c r="D329" s="98">
        <v>8.3561843853999989</v>
      </c>
      <c r="E329" s="472"/>
      <c r="F329" s="102">
        <v>0.66666666666666663</v>
      </c>
      <c r="G329" s="156">
        <v>11</v>
      </c>
      <c r="H329" s="102">
        <v>0.99930555555555556</v>
      </c>
      <c r="I329" s="156">
        <f t="shared" si="127"/>
        <v>11</v>
      </c>
      <c r="J329" s="429"/>
      <c r="K329" s="172" t="s">
        <v>1872</v>
      </c>
      <c r="L329" s="429"/>
      <c r="M329" s="14" t="s">
        <v>2028</v>
      </c>
      <c r="N329" s="126">
        <f t="shared" si="128"/>
        <v>479</v>
      </c>
      <c r="O329" s="89">
        <f>1233+1469+2516</f>
        <v>5218</v>
      </c>
      <c r="P329" s="156">
        <f t="shared" si="129"/>
        <v>2499422</v>
      </c>
      <c r="Q329" s="89">
        <v>2</v>
      </c>
      <c r="R329" s="265"/>
      <c r="S329" s="91">
        <f t="shared" si="125"/>
        <v>5218</v>
      </c>
      <c r="T329" s="91">
        <f t="shared" si="126"/>
        <v>2499422</v>
      </c>
      <c r="U329" s="466"/>
      <c r="V329" s="466"/>
      <c r="W329" s="466"/>
      <c r="X329" s="466"/>
      <c r="Y329" s="467"/>
      <c r="Z329" s="468"/>
      <c r="AA329" s="468"/>
    </row>
    <row r="330" spans="1:27" s="469" customFormat="1" ht="33" customHeight="1" x14ac:dyDescent="0.25">
      <c r="A330" s="89">
        <v>4</v>
      </c>
      <c r="B330" s="14" t="s">
        <v>2029</v>
      </c>
      <c r="C330" s="20" t="s">
        <v>59</v>
      </c>
      <c r="D330" s="98">
        <v>5.3568540752999994</v>
      </c>
      <c r="E330" s="472"/>
      <c r="F330" s="102">
        <v>0.66666666666666663</v>
      </c>
      <c r="G330" s="156">
        <v>11</v>
      </c>
      <c r="H330" s="102">
        <v>0.999305555555556</v>
      </c>
      <c r="I330" s="156">
        <f t="shared" si="127"/>
        <v>11</v>
      </c>
      <c r="J330" s="429"/>
      <c r="K330" s="172" t="s">
        <v>1872</v>
      </c>
      <c r="L330" s="429"/>
      <c r="M330" s="14" t="s">
        <v>2029</v>
      </c>
      <c r="N330" s="126">
        <f t="shared" si="128"/>
        <v>479</v>
      </c>
      <c r="O330" s="89">
        <v>7916</v>
      </c>
      <c r="P330" s="156">
        <f t="shared" si="129"/>
        <v>3791764</v>
      </c>
      <c r="Q330" s="89">
        <v>2</v>
      </c>
      <c r="R330" s="265"/>
      <c r="S330" s="91">
        <f t="shared" si="125"/>
        <v>7916</v>
      </c>
      <c r="T330" s="91">
        <f t="shared" si="126"/>
        <v>3791764</v>
      </c>
      <c r="U330" s="466"/>
      <c r="V330" s="466"/>
      <c r="W330" s="466"/>
      <c r="X330" s="466"/>
      <c r="Y330" s="467"/>
      <c r="Z330" s="468"/>
      <c r="AA330" s="468"/>
    </row>
    <row r="331" spans="1:27" s="469" customFormat="1" ht="33" customHeight="1" x14ac:dyDescent="0.25">
      <c r="A331" s="89">
        <v>5</v>
      </c>
      <c r="B331" s="14" t="s">
        <v>2030</v>
      </c>
      <c r="C331" s="20" t="s">
        <v>28</v>
      </c>
      <c r="D331" s="98">
        <v>7.6209935088333332</v>
      </c>
      <c r="E331" s="472"/>
      <c r="F331" s="102">
        <v>0.66666666666666663</v>
      </c>
      <c r="G331" s="156">
        <v>11</v>
      </c>
      <c r="H331" s="102">
        <v>0.999305555555556</v>
      </c>
      <c r="I331" s="156">
        <f t="shared" si="127"/>
        <v>11</v>
      </c>
      <c r="J331" s="429"/>
      <c r="K331" s="172" t="s">
        <v>1872</v>
      </c>
      <c r="L331" s="429"/>
      <c r="M331" s="14" t="s">
        <v>2030</v>
      </c>
      <c r="N331" s="126">
        <f t="shared" si="128"/>
        <v>479</v>
      </c>
      <c r="O331" s="89">
        <v>13850</v>
      </c>
      <c r="P331" s="156">
        <f t="shared" si="129"/>
        <v>6634150</v>
      </c>
      <c r="Q331" s="89">
        <v>2</v>
      </c>
      <c r="R331" s="265"/>
      <c r="S331" s="91">
        <f t="shared" si="125"/>
        <v>13850</v>
      </c>
      <c r="T331" s="91">
        <f t="shared" si="126"/>
        <v>6634150</v>
      </c>
      <c r="U331" s="466"/>
      <c r="V331" s="466"/>
      <c r="W331" s="466"/>
      <c r="X331" s="466"/>
      <c r="Y331" s="467"/>
      <c r="Z331" s="468"/>
      <c r="AA331" s="468"/>
    </row>
    <row r="332" spans="1:27" s="469" customFormat="1" ht="33" customHeight="1" x14ac:dyDescent="0.25">
      <c r="A332" s="89">
        <v>6</v>
      </c>
      <c r="B332" s="14" t="s">
        <v>2031</v>
      </c>
      <c r="C332" s="20" t="s">
        <v>28</v>
      </c>
      <c r="D332" s="98">
        <v>0.81225082366666668</v>
      </c>
      <c r="E332" s="472"/>
      <c r="F332" s="102">
        <v>0.66666666666666663</v>
      </c>
      <c r="G332" s="156">
        <v>11</v>
      </c>
      <c r="H332" s="102">
        <v>0.999305555555556</v>
      </c>
      <c r="I332" s="156">
        <f t="shared" si="127"/>
        <v>11</v>
      </c>
      <c r="J332" s="429"/>
      <c r="K332" s="172" t="s">
        <v>1872</v>
      </c>
      <c r="L332" s="429"/>
      <c r="M332" s="14" t="s">
        <v>2031</v>
      </c>
      <c r="N332" s="126">
        <f t="shared" si="128"/>
        <v>479</v>
      </c>
      <c r="O332" s="89">
        <v>706</v>
      </c>
      <c r="P332" s="156">
        <f t="shared" si="129"/>
        <v>338174</v>
      </c>
      <c r="Q332" s="89">
        <v>2</v>
      </c>
      <c r="R332" s="265"/>
      <c r="S332" s="91">
        <f t="shared" si="125"/>
        <v>706</v>
      </c>
      <c r="T332" s="91">
        <f t="shared" si="126"/>
        <v>338174</v>
      </c>
      <c r="U332" s="466"/>
      <c r="V332" s="466"/>
      <c r="W332" s="466"/>
      <c r="X332" s="466"/>
      <c r="Y332" s="467"/>
      <c r="Z332" s="468"/>
      <c r="AA332" s="468"/>
    </row>
    <row r="333" spans="1:27" s="469" customFormat="1" ht="33" customHeight="1" x14ac:dyDescent="0.25">
      <c r="A333" s="89">
        <v>7</v>
      </c>
      <c r="B333" s="14" t="s">
        <v>2032</v>
      </c>
      <c r="C333" s="20" t="s">
        <v>28</v>
      </c>
      <c r="D333" s="98">
        <v>14.635829387333331</v>
      </c>
      <c r="E333" s="472"/>
      <c r="F333" s="102">
        <v>0.66666666666666663</v>
      </c>
      <c r="G333" s="156">
        <v>11</v>
      </c>
      <c r="H333" s="102">
        <v>0.999305555555556</v>
      </c>
      <c r="I333" s="156">
        <f t="shared" si="127"/>
        <v>11</v>
      </c>
      <c r="J333" s="429"/>
      <c r="K333" s="172" t="s">
        <v>1872</v>
      </c>
      <c r="L333" s="429"/>
      <c r="M333" s="14" t="s">
        <v>2032</v>
      </c>
      <c r="N333" s="126">
        <f t="shared" si="128"/>
        <v>479</v>
      </c>
      <c r="O333" s="89">
        <v>25962</v>
      </c>
      <c r="P333" s="156">
        <f t="shared" si="129"/>
        <v>12435798</v>
      </c>
      <c r="Q333" s="89">
        <v>2</v>
      </c>
      <c r="R333" s="265"/>
      <c r="S333" s="91">
        <f t="shared" si="125"/>
        <v>25962</v>
      </c>
      <c r="T333" s="91">
        <f t="shared" si="126"/>
        <v>12435798</v>
      </c>
      <c r="U333" s="466"/>
      <c r="V333" s="466"/>
      <c r="W333" s="466"/>
      <c r="X333" s="466"/>
      <c r="Y333" s="467"/>
      <c r="Z333" s="468"/>
      <c r="AA333" s="468"/>
    </row>
    <row r="334" spans="1:27" s="469" customFormat="1" ht="33" customHeight="1" x14ac:dyDescent="0.25">
      <c r="A334" s="89">
        <v>8</v>
      </c>
      <c r="B334" s="14" t="s">
        <v>2033</v>
      </c>
      <c r="C334" s="20" t="s">
        <v>28</v>
      </c>
      <c r="D334" s="98">
        <v>2.8826969415499999</v>
      </c>
      <c r="E334" s="472"/>
      <c r="F334" s="102">
        <v>0.66666666666666663</v>
      </c>
      <c r="G334" s="156">
        <v>11</v>
      </c>
      <c r="H334" s="102">
        <v>0.999305555555556</v>
      </c>
      <c r="I334" s="156">
        <f t="shared" si="127"/>
        <v>11</v>
      </c>
      <c r="J334" s="429"/>
      <c r="K334" s="172" t="s">
        <v>1872</v>
      </c>
      <c r="L334" s="429"/>
      <c r="M334" s="14" t="s">
        <v>2033</v>
      </c>
      <c r="N334" s="126">
        <f t="shared" si="128"/>
        <v>479</v>
      </c>
      <c r="O334" s="89">
        <v>2642</v>
      </c>
      <c r="P334" s="156">
        <f t="shared" si="129"/>
        <v>1265518</v>
      </c>
      <c r="Q334" s="89">
        <v>2</v>
      </c>
      <c r="R334" s="265"/>
      <c r="S334" s="91">
        <f t="shared" si="125"/>
        <v>2642</v>
      </c>
      <c r="T334" s="91">
        <f t="shared" si="126"/>
        <v>1265518</v>
      </c>
      <c r="U334" s="466"/>
      <c r="V334" s="466"/>
      <c r="W334" s="466"/>
      <c r="X334" s="466"/>
      <c r="Y334" s="467"/>
      <c r="Z334" s="468"/>
      <c r="AA334" s="468"/>
    </row>
    <row r="335" spans="1:27" s="469" customFormat="1" ht="33" customHeight="1" x14ac:dyDescent="0.25">
      <c r="A335" s="89">
        <v>9</v>
      </c>
      <c r="B335" s="14" t="s">
        <v>2034</v>
      </c>
      <c r="C335" s="20" t="s">
        <v>168</v>
      </c>
      <c r="D335" s="98">
        <v>4.2938102887999996</v>
      </c>
      <c r="E335" s="472"/>
      <c r="F335" s="102">
        <v>0.66666666666666663</v>
      </c>
      <c r="G335" s="156">
        <v>11</v>
      </c>
      <c r="H335" s="102">
        <v>0.999305555555556</v>
      </c>
      <c r="I335" s="156">
        <f t="shared" si="127"/>
        <v>11</v>
      </c>
      <c r="J335" s="429"/>
      <c r="K335" s="172" t="s">
        <v>1872</v>
      </c>
      <c r="L335" s="429"/>
      <c r="M335" s="14" t="s">
        <v>2034</v>
      </c>
      <c r="N335" s="126">
        <f t="shared" si="128"/>
        <v>479</v>
      </c>
      <c r="O335" s="89">
        <v>4834</v>
      </c>
      <c r="P335" s="156">
        <f t="shared" si="129"/>
        <v>2315486</v>
      </c>
      <c r="Q335" s="89">
        <v>2</v>
      </c>
      <c r="R335" s="265"/>
      <c r="S335" s="91">
        <f t="shared" si="125"/>
        <v>4834</v>
      </c>
      <c r="T335" s="91">
        <f t="shared" si="126"/>
        <v>2315486</v>
      </c>
      <c r="U335" s="466"/>
      <c r="V335" s="466"/>
      <c r="W335" s="466"/>
      <c r="X335" s="466"/>
      <c r="Y335" s="467"/>
      <c r="Z335" s="468"/>
      <c r="AA335" s="468"/>
    </row>
    <row r="336" spans="1:27" s="469" customFormat="1" ht="33" customHeight="1" x14ac:dyDescent="0.25">
      <c r="A336" s="89">
        <v>10</v>
      </c>
      <c r="B336" s="14" t="s">
        <v>2035</v>
      </c>
      <c r="C336" s="20" t="s">
        <v>1</v>
      </c>
      <c r="D336" s="98">
        <v>2.4081232592499999</v>
      </c>
      <c r="E336" s="472"/>
      <c r="F336" s="102">
        <v>0.66666666666666663</v>
      </c>
      <c r="G336" s="156">
        <v>11</v>
      </c>
      <c r="H336" s="102">
        <v>0.999305555555556</v>
      </c>
      <c r="I336" s="156">
        <f t="shared" si="127"/>
        <v>11</v>
      </c>
      <c r="J336" s="429"/>
      <c r="K336" s="172" t="s">
        <v>1872</v>
      </c>
      <c r="L336" s="429"/>
      <c r="M336" s="14" t="s">
        <v>2035</v>
      </c>
      <c r="N336" s="126">
        <f t="shared" si="128"/>
        <v>479</v>
      </c>
      <c r="O336" s="89">
        <v>2650</v>
      </c>
      <c r="P336" s="156">
        <f t="shared" si="129"/>
        <v>1269350</v>
      </c>
      <c r="Q336" s="89">
        <v>2</v>
      </c>
      <c r="R336" s="265"/>
      <c r="S336" s="91">
        <f t="shared" si="125"/>
        <v>2650</v>
      </c>
      <c r="T336" s="91">
        <f t="shared" si="126"/>
        <v>1269350</v>
      </c>
      <c r="U336" s="466"/>
      <c r="V336" s="466"/>
      <c r="W336" s="466"/>
      <c r="X336" s="466"/>
      <c r="Y336" s="467"/>
      <c r="Z336" s="468"/>
      <c r="AA336" s="468"/>
    </row>
    <row r="337" spans="1:27" s="469" customFormat="1" ht="30" x14ac:dyDescent="0.25">
      <c r="A337" s="89">
        <v>11</v>
      </c>
      <c r="B337" s="14" t="s">
        <v>2036</v>
      </c>
      <c r="C337" s="20" t="s">
        <v>1893</v>
      </c>
      <c r="D337" s="98">
        <v>12.832505881916667</v>
      </c>
      <c r="E337" s="472"/>
      <c r="F337" s="102">
        <v>0.66666666666666663</v>
      </c>
      <c r="G337" s="156">
        <v>11</v>
      </c>
      <c r="H337" s="102">
        <v>0.999305555555556</v>
      </c>
      <c r="I337" s="156">
        <f t="shared" si="127"/>
        <v>11</v>
      </c>
      <c r="J337" s="429"/>
      <c r="K337" s="172" t="s">
        <v>1872</v>
      </c>
      <c r="L337" s="429"/>
      <c r="M337" s="14" t="s">
        <v>2036</v>
      </c>
      <c r="N337" s="126">
        <f t="shared" si="128"/>
        <v>479</v>
      </c>
      <c r="O337" s="89">
        <v>11762</v>
      </c>
      <c r="P337" s="156">
        <f t="shared" si="129"/>
        <v>5633998</v>
      </c>
      <c r="Q337" s="89">
        <v>2</v>
      </c>
      <c r="R337" s="265"/>
      <c r="S337" s="91">
        <f t="shared" si="125"/>
        <v>11762</v>
      </c>
      <c r="T337" s="91">
        <f t="shared" si="126"/>
        <v>5633998</v>
      </c>
      <c r="U337" s="466"/>
      <c r="V337" s="466"/>
      <c r="W337" s="466"/>
      <c r="X337" s="466"/>
      <c r="Y337" s="467"/>
      <c r="Z337" s="468"/>
      <c r="AA337" s="468"/>
    </row>
    <row r="338" spans="1:27" s="469" customFormat="1" ht="33" customHeight="1" x14ac:dyDescent="0.25">
      <c r="A338" s="89">
        <v>12</v>
      </c>
      <c r="B338" s="14" t="s">
        <v>2037</v>
      </c>
      <c r="C338" s="20" t="s">
        <v>64</v>
      </c>
      <c r="D338" s="98">
        <v>2.9913567489999999</v>
      </c>
      <c r="E338" s="472"/>
      <c r="F338" s="102">
        <v>0.66666666666666663</v>
      </c>
      <c r="G338" s="156">
        <v>11</v>
      </c>
      <c r="H338" s="102">
        <v>0.999305555555556</v>
      </c>
      <c r="I338" s="156">
        <f t="shared" si="127"/>
        <v>11</v>
      </c>
      <c r="J338" s="429"/>
      <c r="K338" s="172" t="s">
        <v>1872</v>
      </c>
      <c r="L338" s="429"/>
      <c r="M338" s="14" t="s">
        <v>2037</v>
      </c>
      <c r="N338" s="126">
        <f t="shared" si="128"/>
        <v>479</v>
      </c>
      <c r="O338" s="193">
        <v>4363</v>
      </c>
      <c r="P338" s="156">
        <f t="shared" si="129"/>
        <v>2089877</v>
      </c>
      <c r="Q338" s="89">
        <v>2</v>
      </c>
      <c r="R338" s="265"/>
      <c r="S338" s="91">
        <f t="shared" si="125"/>
        <v>4363</v>
      </c>
      <c r="T338" s="91">
        <f t="shared" si="126"/>
        <v>2089877</v>
      </c>
      <c r="U338" s="466"/>
      <c r="V338" s="466"/>
      <c r="W338" s="466"/>
      <c r="X338" s="466"/>
      <c r="Y338" s="467"/>
      <c r="Z338" s="468"/>
      <c r="AA338" s="468"/>
    </row>
    <row r="339" spans="1:27" s="469" customFormat="1" ht="33" customHeight="1" x14ac:dyDescent="0.25">
      <c r="A339" s="89">
        <v>13</v>
      </c>
      <c r="B339" s="14" t="s">
        <v>2038</v>
      </c>
      <c r="C339" s="20" t="s">
        <v>64</v>
      </c>
      <c r="D339" s="98">
        <v>8.4070193672499993</v>
      </c>
      <c r="E339" s="472"/>
      <c r="F339" s="102">
        <v>0.66666666666666663</v>
      </c>
      <c r="G339" s="156">
        <v>11</v>
      </c>
      <c r="H339" s="102">
        <v>0.999305555555556</v>
      </c>
      <c r="I339" s="156">
        <f t="shared" si="127"/>
        <v>11</v>
      </c>
      <c r="J339" s="429"/>
      <c r="K339" s="172" t="s">
        <v>1872</v>
      </c>
      <c r="L339" s="429"/>
      <c r="M339" s="14" t="s">
        <v>2038</v>
      </c>
      <c r="N339" s="126">
        <f t="shared" si="128"/>
        <v>479</v>
      </c>
      <c r="O339" s="89">
        <v>6792</v>
      </c>
      <c r="P339" s="156">
        <f t="shared" si="129"/>
        <v>3253368</v>
      </c>
      <c r="Q339" s="89">
        <v>2</v>
      </c>
      <c r="R339" s="265"/>
      <c r="S339" s="91">
        <f t="shared" si="125"/>
        <v>6792</v>
      </c>
      <c r="T339" s="91">
        <f t="shared" si="126"/>
        <v>3253368</v>
      </c>
      <c r="U339" s="466"/>
      <c r="V339" s="466"/>
      <c r="W339" s="466"/>
      <c r="X339" s="466"/>
      <c r="Y339" s="467"/>
      <c r="Z339" s="468"/>
      <c r="AA339" s="468"/>
    </row>
    <row r="340" spans="1:27" s="469" customFormat="1" ht="33" customHeight="1" x14ac:dyDescent="0.25">
      <c r="A340" s="89">
        <v>14</v>
      </c>
      <c r="B340" s="14" t="s">
        <v>2039</v>
      </c>
      <c r="C340" s="20" t="s">
        <v>1895</v>
      </c>
      <c r="D340" s="98">
        <v>10.680473200416669</v>
      </c>
      <c r="E340" s="472"/>
      <c r="F340" s="102">
        <v>0.66666666666666663</v>
      </c>
      <c r="G340" s="156">
        <v>11</v>
      </c>
      <c r="H340" s="102">
        <v>0.999305555555556</v>
      </c>
      <c r="I340" s="156">
        <f t="shared" si="127"/>
        <v>11</v>
      </c>
      <c r="J340" s="429"/>
      <c r="K340" s="172" t="s">
        <v>1872</v>
      </c>
      <c r="L340" s="429"/>
      <c r="M340" s="14" t="s">
        <v>2039</v>
      </c>
      <c r="N340" s="126">
        <f t="shared" si="128"/>
        <v>479</v>
      </c>
      <c r="O340" s="89">
        <v>11842</v>
      </c>
      <c r="P340" s="156">
        <f t="shared" si="129"/>
        <v>5672318</v>
      </c>
      <c r="Q340" s="89">
        <v>2</v>
      </c>
      <c r="R340" s="265"/>
      <c r="S340" s="91">
        <f t="shared" si="125"/>
        <v>11842</v>
      </c>
      <c r="T340" s="91">
        <f t="shared" si="126"/>
        <v>5672318</v>
      </c>
      <c r="U340" s="466"/>
      <c r="V340" s="466"/>
      <c r="W340" s="466"/>
      <c r="X340" s="466"/>
      <c r="Y340" s="467"/>
      <c r="Z340" s="468"/>
      <c r="AA340" s="468"/>
    </row>
    <row r="341" spans="1:27" s="469" customFormat="1" ht="33" customHeight="1" x14ac:dyDescent="0.25">
      <c r="A341" s="89">
        <v>15</v>
      </c>
      <c r="B341" s="14" t="s">
        <v>2040</v>
      </c>
      <c r="C341" s="20" t="s">
        <v>63</v>
      </c>
      <c r="D341" s="98">
        <v>14.297318810166665</v>
      </c>
      <c r="E341" s="472"/>
      <c r="F341" s="102">
        <v>0.66666666666666663</v>
      </c>
      <c r="G341" s="156">
        <v>11</v>
      </c>
      <c r="H341" s="102">
        <v>0.999305555555556</v>
      </c>
      <c r="I341" s="156">
        <f t="shared" si="127"/>
        <v>11</v>
      </c>
      <c r="J341" s="429"/>
      <c r="K341" s="172" t="s">
        <v>1872</v>
      </c>
      <c r="L341" s="429"/>
      <c r="M341" s="14" t="s">
        <v>2040</v>
      </c>
      <c r="N341" s="126">
        <f t="shared" si="128"/>
        <v>479</v>
      </c>
      <c r="O341" s="89">
        <v>20082</v>
      </c>
      <c r="P341" s="156">
        <f t="shared" si="129"/>
        <v>9619278</v>
      </c>
      <c r="Q341" s="89">
        <v>2</v>
      </c>
      <c r="R341" s="265"/>
      <c r="S341" s="91">
        <f t="shared" si="125"/>
        <v>20082</v>
      </c>
      <c r="T341" s="91">
        <f t="shared" si="126"/>
        <v>9619278</v>
      </c>
      <c r="U341" s="466"/>
      <c r="V341" s="466"/>
      <c r="W341" s="466"/>
      <c r="X341" s="466"/>
      <c r="Y341" s="467"/>
      <c r="Z341" s="468"/>
      <c r="AA341" s="468"/>
    </row>
    <row r="342" spans="1:27" ht="31.5" customHeight="1" x14ac:dyDescent="0.25">
      <c r="A342" s="89">
        <v>16</v>
      </c>
      <c r="B342" s="14" t="s">
        <v>1981</v>
      </c>
      <c r="C342" s="20"/>
      <c r="D342" s="98">
        <f>D358</f>
        <v>76.882593657568634</v>
      </c>
      <c r="E342" s="424"/>
      <c r="F342" s="102"/>
      <c r="G342" s="156"/>
      <c r="H342" s="102"/>
      <c r="I342" s="156"/>
      <c r="J342" s="102"/>
      <c r="K342" s="172"/>
      <c r="L342" s="102"/>
      <c r="M342" s="14"/>
      <c r="N342" s="126"/>
      <c r="O342" s="89"/>
      <c r="P342" s="156"/>
      <c r="Q342" s="89"/>
      <c r="S342" s="91">
        <f t="shared" si="125"/>
        <v>0</v>
      </c>
      <c r="T342" s="91">
        <f t="shared" si="126"/>
        <v>0</v>
      </c>
      <c r="U342" s="92"/>
      <c r="V342" s="92"/>
      <c r="W342" s="92"/>
      <c r="X342" s="92"/>
      <c r="Y342" s="93"/>
      <c r="Z342" s="94"/>
      <c r="AA342" s="94"/>
    </row>
    <row r="343" spans="1:27" s="94" customFormat="1" ht="30.75" customHeight="1" x14ac:dyDescent="0.2">
      <c r="A343" s="255"/>
      <c r="B343" s="25" t="s">
        <v>1865</v>
      </c>
      <c r="C343" s="446"/>
      <c r="D343" s="447">
        <f>SUM(D327:E341)</f>
        <v>106.49969592646667</v>
      </c>
      <c r="E343" s="448"/>
      <c r="F343" s="169"/>
      <c r="G343" s="258"/>
      <c r="H343" s="169"/>
      <c r="I343" s="258"/>
      <c r="J343" s="169"/>
      <c r="K343" s="449"/>
      <c r="L343" s="169"/>
      <c r="M343" s="449"/>
      <c r="N343" s="450"/>
      <c r="O343" s="255"/>
      <c r="P343" s="258"/>
      <c r="Q343" s="255"/>
      <c r="R343" s="90"/>
      <c r="S343" s="91">
        <f t="shared" si="125"/>
        <v>0</v>
      </c>
      <c r="T343" s="91">
        <f t="shared" si="126"/>
        <v>0</v>
      </c>
      <c r="U343" s="91"/>
      <c r="V343" s="91"/>
      <c r="W343" s="91"/>
      <c r="X343" s="91"/>
      <c r="Y343" s="263"/>
    </row>
    <row r="344" spans="1:27" s="94" customFormat="1" ht="31.5" customHeight="1" x14ac:dyDescent="0.2">
      <c r="A344" s="255"/>
      <c r="B344" s="25" t="s">
        <v>1896</v>
      </c>
      <c r="C344" s="446"/>
      <c r="D344" s="447">
        <f>+D342+D343</f>
        <v>183.38228958403531</v>
      </c>
      <c r="E344" s="448"/>
      <c r="F344" s="169"/>
      <c r="G344" s="258"/>
      <c r="H344" s="169"/>
      <c r="I344" s="258"/>
      <c r="J344" s="169"/>
      <c r="K344" s="449"/>
      <c r="L344" s="169"/>
      <c r="M344" s="449"/>
      <c r="N344" s="450"/>
      <c r="O344" s="255"/>
      <c r="P344" s="258"/>
      <c r="Q344" s="255"/>
      <c r="R344" s="90"/>
      <c r="S344" s="91">
        <f t="shared" si="125"/>
        <v>0</v>
      </c>
      <c r="T344" s="91">
        <f t="shared" si="126"/>
        <v>0</v>
      </c>
      <c r="U344" s="91"/>
      <c r="V344" s="91"/>
      <c r="W344" s="91"/>
      <c r="X344" s="91"/>
      <c r="Y344" s="263"/>
    </row>
    <row r="345" spans="1:27" ht="27.75" customHeight="1" x14ac:dyDescent="0.25">
      <c r="A345" s="701" t="s">
        <v>2146</v>
      </c>
      <c r="B345" s="702"/>
      <c r="C345" s="702"/>
      <c r="D345" s="702"/>
      <c r="E345" s="702"/>
      <c r="F345" s="702"/>
      <c r="G345" s="702"/>
      <c r="H345" s="702"/>
      <c r="I345" s="702"/>
      <c r="J345" s="702"/>
      <c r="K345" s="702"/>
      <c r="L345" s="702"/>
      <c r="M345" s="702"/>
      <c r="N345" s="702"/>
      <c r="O345" s="702"/>
      <c r="P345" s="702"/>
      <c r="Q345" s="703"/>
      <c r="S345" s="91">
        <f t="shared" si="125"/>
        <v>0</v>
      </c>
      <c r="T345" s="91">
        <f t="shared" si="126"/>
        <v>0</v>
      </c>
      <c r="U345" s="91"/>
      <c r="V345" s="92"/>
      <c r="W345" s="92"/>
      <c r="X345" s="92"/>
      <c r="Y345" s="93"/>
      <c r="Z345" s="94"/>
      <c r="AA345" s="94"/>
    </row>
    <row r="346" spans="1:27" ht="39" customHeight="1" x14ac:dyDescent="0.25">
      <c r="A346" s="89">
        <v>1</v>
      </c>
      <c r="B346" s="14" t="s">
        <v>2044</v>
      </c>
      <c r="C346" s="20" t="s">
        <v>60</v>
      </c>
      <c r="D346" s="98">
        <v>6.8332411905647055</v>
      </c>
      <c r="E346" s="424"/>
      <c r="F346" s="102">
        <v>0.29166666666666669</v>
      </c>
      <c r="G346" s="156">
        <v>11</v>
      </c>
      <c r="H346" s="102">
        <v>0.99930555555555556</v>
      </c>
      <c r="I346" s="156">
        <f>G346</f>
        <v>11</v>
      </c>
      <c r="J346" s="102"/>
      <c r="K346" s="172" t="s">
        <v>1872</v>
      </c>
      <c r="L346" s="102"/>
      <c r="M346" s="14" t="s">
        <v>2044</v>
      </c>
      <c r="N346" s="126">
        <f t="shared" ref="N346:N357" si="130">VALUE(DAY(I346)*24*60+VALUE(HOUR(H346)*60+MINUTE(H346)))-SUM(VALUE(DAY(G346)*24*60+VALUE(HOUR(F346)*60+MINUTE(F346))))</f>
        <v>1019</v>
      </c>
      <c r="O346" s="89">
        <v>19</v>
      </c>
      <c r="P346" s="156">
        <f t="shared" ref="P346:P357" si="131">O346*N346</f>
        <v>19361</v>
      </c>
      <c r="Q346" s="89">
        <v>2</v>
      </c>
      <c r="S346" s="91">
        <f t="shared" si="125"/>
        <v>19</v>
      </c>
      <c r="T346" s="91">
        <f t="shared" si="126"/>
        <v>19361</v>
      </c>
      <c r="U346" s="92"/>
      <c r="V346" s="92"/>
      <c r="W346" s="92"/>
      <c r="X346" s="92"/>
      <c r="Y346" s="93"/>
      <c r="Z346" s="94"/>
      <c r="AA346" s="94"/>
    </row>
    <row r="347" spans="1:27" ht="39" customHeight="1" x14ac:dyDescent="0.25">
      <c r="A347" s="89">
        <v>2</v>
      </c>
      <c r="B347" s="14" t="s">
        <v>2045</v>
      </c>
      <c r="C347" s="20" t="s">
        <v>60</v>
      </c>
      <c r="D347" s="98">
        <v>3.4152092402117651</v>
      </c>
      <c r="E347" s="424"/>
      <c r="F347" s="102">
        <v>0.29166666666666669</v>
      </c>
      <c r="G347" s="156">
        <v>11</v>
      </c>
      <c r="H347" s="102">
        <v>0.99930555555555556</v>
      </c>
      <c r="I347" s="156">
        <f t="shared" ref="I347:I357" si="132">G347</f>
        <v>11</v>
      </c>
      <c r="J347" s="102"/>
      <c r="K347" s="172" t="s">
        <v>1872</v>
      </c>
      <c r="L347" s="102"/>
      <c r="M347" s="14" t="s">
        <v>2045</v>
      </c>
      <c r="N347" s="126">
        <f t="shared" si="130"/>
        <v>1019</v>
      </c>
      <c r="O347" s="89">
        <v>5</v>
      </c>
      <c r="P347" s="156">
        <f t="shared" si="131"/>
        <v>5095</v>
      </c>
      <c r="Q347" s="89">
        <v>2</v>
      </c>
      <c r="S347" s="91">
        <f t="shared" si="125"/>
        <v>5</v>
      </c>
      <c r="T347" s="91">
        <f t="shared" si="126"/>
        <v>5095</v>
      </c>
      <c r="U347" s="92"/>
      <c r="V347" s="92"/>
      <c r="W347" s="92"/>
      <c r="X347" s="92"/>
      <c r="Y347" s="93"/>
      <c r="Z347" s="94"/>
      <c r="AA347" s="94"/>
    </row>
    <row r="348" spans="1:27" ht="39" customHeight="1" x14ac:dyDescent="0.25">
      <c r="A348" s="89">
        <v>3</v>
      </c>
      <c r="B348" s="14" t="s">
        <v>2046</v>
      </c>
      <c r="C348" s="20" t="s">
        <v>60</v>
      </c>
      <c r="D348" s="98">
        <v>2.164274877364706</v>
      </c>
      <c r="E348" s="424"/>
      <c r="F348" s="102">
        <v>0.29166666666666669</v>
      </c>
      <c r="G348" s="156">
        <v>11</v>
      </c>
      <c r="H348" s="102">
        <v>0.99930555555555556</v>
      </c>
      <c r="I348" s="156">
        <f t="shared" si="132"/>
        <v>11</v>
      </c>
      <c r="J348" s="102"/>
      <c r="K348" s="172" t="s">
        <v>1872</v>
      </c>
      <c r="L348" s="102"/>
      <c r="M348" s="14" t="s">
        <v>2046</v>
      </c>
      <c r="N348" s="126">
        <f t="shared" si="130"/>
        <v>1019</v>
      </c>
      <c r="O348" s="89">
        <v>12</v>
      </c>
      <c r="P348" s="156">
        <f t="shared" si="131"/>
        <v>12228</v>
      </c>
      <c r="Q348" s="89">
        <v>2</v>
      </c>
      <c r="S348" s="91">
        <f t="shared" si="125"/>
        <v>12</v>
      </c>
      <c r="T348" s="91">
        <f t="shared" si="126"/>
        <v>12228</v>
      </c>
      <c r="U348" s="92"/>
      <c r="V348" s="92"/>
      <c r="W348" s="92"/>
      <c r="X348" s="92"/>
      <c r="Y348" s="93"/>
      <c r="Z348" s="94"/>
      <c r="AA348" s="94"/>
    </row>
    <row r="349" spans="1:27" ht="39" customHeight="1" x14ac:dyDescent="0.25">
      <c r="A349" s="89">
        <v>4</v>
      </c>
      <c r="B349" s="14" t="s">
        <v>2047</v>
      </c>
      <c r="C349" s="20" t="s">
        <v>60</v>
      </c>
      <c r="D349" s="98">
        <v>13.463430007294116</v>
      </c>
      <c r="E349" s="424"/>
      <c r="F349" s="102">
        <v>0.29166666666666669</v>
      </c>
      <c r="G349" s="156">
        <v>11</v>
      </c>
      <c r="H349" s="102">
        <v>0.99930555555555556</v>
      </c>
      <c r="I349" s="156">
        <f t="shared" si="132"/>
        <v>11</v>
      </c>
      <c r="J349" s="102"/>
      <c r="K349" s="172" t="s">
        <v>1872</v>
      </c>
      <c r="L349" s="102"/>
      <c r="M349" s="14" t="s">
        <v>2047</v>
      </c>
      <c r="N349" s="126">
        <f t="shared" si="130"/>
        <v>1019</v>
      </c>
      <c r="O349" s="89">
        <v>5</v>
      </c>
      <c r="P349" s="156">
        <f t="shared" si="131"/>
        <v>5095</v>
      </c>
      <c r="Q349" s="89">
        <v>2</v>
      </c>
      <c r="S349" s="91">
        <f t="shared" si="125"/>
        <v>5</v>
      </c>
      <c r="T349" s="91">
        <f t="shared" si="126"/>
        <v>5095</v>
      </c>
      <c r="U349" s="92"/>
      <c r="V349" s="92"/>
      <c r="W349" s="92"/>
      <c r="X349" s="92"/>
      <c r="Y349" s="93"/>
      <c r="Z349" s="94"/>
      <c r="AA349" s="94"/>
    </row>
    <row r="350" spans="1:27" ht="39" customHeight="1" x14ac:dyDescent="0.25">
      <c r="A350" s="89">
        <v>5</v>
      </c>
      <c r="B350" s="14" t="s">
        <v>2048</v>
      </c>
      <c r="C350" s="20" t="s">
        <v>60</v>
      </c>
      <c r="D350" s="98">
        <v>10.576235126941176</v>
      </c>
      <c r="E350" s="424"/>
      <c r="F350" s="102">
        <v>0.29166666666666702</v>
      </c>
      <c r="G350" s="156">
        <v>11</v>
      </c>
      <c r="H350" s="102">
        <v>0.999305555555556</v>
      </c>
      <c r="I350" s="156">
        <f t="shared" si="132"/>
        <v>11</v>
      </c>
      <c r="J350" s="451"/>
      <c r="K350" s="172" t="s">
        <v>1872</v>
      </c>
      <c r="L350" s="456"/>
      <c r="M350" s="14" t="s">
        <v>2048</v>
      </c>
      <c r="N350" s="455">
        <f t="shared" si="130"/>
        <v>1019</v>
      </c>
      <c r="O350" s="193">
        <v>259</v>
      </c>
      <c r="P350" s="454">
        <f t="shared" si="131"/>
        <v>263921</v>
      </c>
      <c r="Q350" s="193">
        <v>2</v>
      </c>
      <c r="S350" s="91">
        <f t="shared" si="125"/>
        <v>259</v>
      </c>
      <c r="T350" s="91">
        <f t="shared" si="126"/>
        <v>263921</v>
      </c>
      <c r="U350" s="92"/>
      <c r="V350" s="92"/>
      <c r="W350" s="92"/>
      <c r="X350" s="92"/>
      <c r="Y350" s="93"/>
      <c r="Z350" s="94"/>
      <c r="AA350" s="94"/>
    </row>
    <row r="351" spans="1:27" ht="39" customHeight="1" x14ac:dyDescent="0.25">
      <c r="A351" s="89">
        <v>6</v>
      </c>
      <c r="B351" s="14" t="s">
        <v>2049</v>
      </c>
      <c r="C351" s="20" t="s">
        <v>60</v>
      </c>
      <c r="D351" s="98">
        <v>10.262694856847061</v>
      </c>
      <c r="E351" s="424"/>
      <c r="F351" s="102">
        <v>0.29166666666666702</v>
      </c>
      <c r="G351" s="156">
        <v>11</v>
      </c>
      <c r="H351" s="102">
        <v>0.999305555555556</v>
      </c>
      <c r="I351" s="156">
        <f t="shared" si="132"/>
        <v>11</v>
      </c>
      <c r="J351" s="451"/>
      <c r="K351" s="172" t="s">
        <v>1872</v>
      </c>
      <c r="L351" s="453"/>
      <c r="M351" s="14" t="s">
        <v>2049</v>
      </c>
      <c r="N351" s="455">
        <f t="shared" si="130"/>
        <v>1019</v>
      </c>
      <c r="O351" s="193">
        <v>18</v>
      </c>
      <c r="P351" s="454">
        <f t="shared" si="131"/>
        <v>18342</v>
      </c>
      <c r="Q351" s="193">
        <v>2</v>
      </c>
      <c r="S351" s="91">
        <f t="shared" si="125"/>
        <v>18</v>
      </c>
      <c r="T351" s="91">
        <f t="shared" si="126"/>
        <v>18342</v>
      </c>
      <c r="U351" s="92"/>
      <c r="V351" s="92"/>
      <c r="W351" s="92"/>
      <c r="X351" s="92"/>
      <c r="Y351" s="93"/>
      <c r="Z351" s="94"/>
      <c r="AA351" s="94"/>
    </row>
    <row r="352" spans="1:27" ht="39" customHeight="1" x14ac:dyDescent="0.25">
      <c r="A352" s="89">
        <v>7</v>
      </c>
      <c r="B352" s="14" t="s">
        <v>2050</v>
      </c>
      <c r="C352" s="20" t="s">
        <v>60</v>
      </c>
      <c r="D352" s="98">
        <v>3.2326066045176467</v>
      </c>
      <c r="E352" s="424"/>
      <c r="F352" s="102">
        <v>0.29166666666666702</v>
      </c>
      <c r="G352" s="156">
        <v>11</v>
      </c>
      <c r="H352" s="102">
        <v>0.999305555555556</v>
      </c>
      <c r="I352" s="156">
        <f t="shared" si="132"/>
        <v>11</v>
      </c>
      <c r="J352" s="102"/>
      <c r="K352" s="172" t="s">
        <v>1872</v>
      </c>
      <c r="L352" s="102"/>
      <c r="M352" s="14" t="s">
        <v>2050</v>
      </c>
      <c r="N352" s="126">
        <f t="shared" si="130"/>
        <v>1019</v>
      </c>
      <c r="O352" s="89">
        <v>1</v>
      </c>
      <c r="P352" s="156">
        <f t="shared" si="131"/>
        <v>1019</v>
      </c>
      <c r="Q352" s="89">
        <v>2</v>
      </c>
      <c r="S352" s="91">
        <f t="shared" si="125"/>
        <v>1</v>
      </c>
      <c r="T352" s="91">
        <f t="shared" si="126"/>
        <v>1019</v>
      </c>
      <c r="U352" s="92"/>
      <c r="V352" s="92"/>
      <c r="W352" s="92"/>
      <c r="X352" s="92"/>
      <c r="Y352" s="93"/>
      <c r="Z352" s="94"/>
      <c r="AA352" s="94"/>
    </row>
    <row r="353" spans="1:28" ht="39" customHeight="1" x14ac:dyDescent="0.25">
      <c r="A353" s="89">
        <v>8</v>
      </c>
      <c r="B353" s="459" t="s">
        <v>2051</v>
      </c>
      <c r="C353" s="20" t="s">
        <v>60</v>
      </c>
      <c r="D353" s="98">
        <v>0.69869739997647029</v>
      </c>
      <c r="E353" s="424"/>
      <c r="F353" s="102">
        <v>0.29166666666666702</v>
      </c>
      <c r="G353" s="156">
        <v>11</v>
      </c>
      <c r="H353" s="102">
        <v>0.999305555555556</v>
      </c>
      <c r="I353" s="156">
        <f t="shared" si="132"/>
        <v>11</v>
      </c>
      <c r="J353" s="102"/>
      <c r="K353" s="172" t="s">
        <v>1872</v>
      </c>
      <c r="L353" s="102"/>
      <c r="M353" s="459" t="s">
        <v>2051</v>
      </c>
      <c r="N353" s="126">
        <f t="shared" si="130"/>
        <v>1019</v>
      </c>
      <c r="O353" s="89">
        <v>1</v>
      </c>
      <c r="P353" s="156">
        <f t="shared" si="131"/>
        <v>1019</v>
      </c>
      <c r="Q353" s="89">
        <v>2</v>
      </c>
      <c r="S353" s="91">
        <f t="shared" si="125"/>
        <v>1</v>
      </c>
      <c r="T353" s="91">
        <f t="shared" si="126"/>
        <v>1019</v>
      </c>
      <c r="U353" s="92"/>
      <c r="V353" s="92"/>
      <c r="W353" s="92"/>
      <c r="X353" s="92"/>
      <c r="Y353" s="93"/>
      <c r="Z353" s="94"/>
      <c r="AA353" s="94"/>
    </row>
    <row r="354" spans="1:28" ht="39" customHeight="1" x14ac:dyDescent="0.25">
      <c r="A354" s="89">
        <v>9</v>
      </c>
      <c r="B354" s="14" t="s">
        <v>2052</v>
      </c>
      <c r="C354" s="20" t="s">
        <v>60</v>
      </c>
      <c r="D354" s="98">
        <v>7.9285036959607851</v>
      </c>
      <c r="E354" s="424"/>
      <c r="F354" s="102">
        <v>0.29166666666666702</v>
      </c>
      <c r="G354" s="156">
        <v>11</v>
      </c>
      <c r="H354" s="102">
        <v>0.999305555555556</v>
      </c>
      <c r="I354" s="156">
        <f t="shared" si="132"/>
        <v>11</v>
      </c>
      <c r="J354" s="451"/>
      <c r="K354" s="172" t="s">
        <v>1872</v>
      </c>
      <c r="L354" s="451"/>
      <c r="M354" s="14" t="s">
        <v>2052</v>
      </c>
      <c r="N354" s="126">
        <f t="shared" si="130"/>
        <v>1019</v>
      </c>
      <c r="O354" s="89">
        <v>37</v>
      </c>
      <c r="P354" s="156">
        <f t="shared" si="131"/>
        <v>37703</v>
      </c>
      <c r="Q354" s="89">
        <v>2</v>
      </c>
      <c r="S354" s="91">
        <f t="shared" si="125"/>
        <v>37</v>
      </c>
      <c r="T354" s="91">
        <f t="shared" si="126"/>
        <v>37703</v>
      </c>
      <c r="U354" s="92"/>
      <c r="V354" s="92"/>
      <c r="W354" s="92"/>
      <c r="X354" s="92"/>
      <c r="Y354" s="93"/>
      <c r="Z354" s="94"/>
      <c r="AA354" s="94"/>
    </row>
    <row r="355" spans="1:28" ht="39" customHeight="1" x14ac:dyDescent="0.25">
      <c r="A355" s="89">
        <v>10</v>
      </c>
      <c r="B355" s="14" t="s">
        <v>2053</v>
      </c>
      <c r="C355" s="10" t="s">
        <v>64</v>
      </c>
      <c r="D355" s="98">
        <v>4.1561059274823524</v>
      </c>
      <c r="E355" s="424"/>
      <c r="F355" s="102">
        <v>0.29166666666666702</v>
      </c>
      <c r="G355" s="156">
        <v>11</v>
      </c>
      <c r="H355" s="102">
        <v>0.999305555555556</v>
      </c>
      <c r="I355" s="156">
        <f t="shared" si="132"/>
        <v>11</v>
      </c>
      <c r="J355" s="102"/>
      <c r="K355" s="172" t="s">
        <v>1872</v>
      </c>
      <c r="L355" s="102"/>
      <c r="M355" s="14" t="s">
        <v>2053</v>
      </c>
      <c r="N355" s="126">
        <f t="shared" si="130"/>
        <v>1019</v>
      </c>
      <c r="O355" s="89">
        <v>1</v>
      </c>
      <c r="P355" s="156">
        <f t="shared" si="131"/>
        <v>1019</v>
      </c>
      <c r="Q355" s="89">
        <v>2</v>
      </c>
      <c r="S355" s="91">
        <f t="shared" si="125"/>
        <v>1</v>
      </c>
      <c r="T355" s="91">
        <f t="shared" si="126"/>
        <v>1019</v>
      </c>
      <c r="U355" s="92"/>
      <c r="V355" s="92"/>
      <c r="W355" s="92"/>
      <c r="X355" s="92"/>
      <c r="Y355" s="93"/>
      <c r="Z355" s="94"/>
      <c r="AA355" s="94"/>
    </row>
    <row r="356" spans="1:28" ht="39" customHeight="1" x14ac:dyDescent="0.25">
      <c r="A356" s="89">
        <v>11</v>
      </c>
      <c r="B356" s="14" t="s">
        <v>2054</v>
      </c>
      <c r="C356" s="10" t="s">
        <v>64</v>
      </c>
      <c r="D356" s="98">
        <v>7.2331495170352946</v>
      </c>
      <c r="E356" s="424"/>
      <c r="F356" s="102">
        <v>0.29166666666666702</v>
      </c>
      <c r="G356" s="156">
        <v>11</v>
      </c>
      <c r="H356" s="102">
        <v>0.999305555555556</v>
      </c>
      <c r="I356" s="156">
        <f t="shared" si="132"/>
        <v>11</v>
      </c>
      <c r="J356" s="102"/>
      <c r="K356" s="172" t="s">
        <v>1872</v>
      </c>
      <c r="L356" s="102"/>
      <c r="M356" s="14" t="s">
        <v>2054</v>
      </c>
      <c r="N356" s="126">
        <f t="shared" si="130"/>
        <v>1019</v>
      </c>
      <c r="O356" s="89">
        <v>1</v>
      </c>
      <c r="P356" s="156">
        <f t="shared" si="131"/>
        <v>1019</v>
      </c>
      <c r="Q356" s="89">
        <v>2</v>
      </c>
      <c r="S356" s="91">
        <f t="shared" si="125"/>
        <v>1</v>
      </c>
      <c r="T356" s="91">
        <f t="shared" si="126"/>
        <v>1019</v>
      </c>
      <c r="U356" s="92"/>
      <c r="V356" s="92"/>
      <c r="W356" s="92"/>
      <c r="X356" s="92"/>
      <c r="Y356" s="93"/>
      <c r="Z356" s="94"/>
      <c r="AA356" s="94"/>
    </row>
    <row r="357" spans="1:28" ht="39" customHeight="1" x14ac:dyDescent="0.25">
      <c r="A357" s="89">
        <v>12</v>
      </c>
      <c r="B357" s="14" t="s">
        <v>2055</v>
      </c>
      <c r="C357" s="10" t="s">
        <v>64</v>
      </c>
      <c r="D357" s="98">
        <v>6.9184452133725483</v>
      </c>
      <c r="E357" s="424"/>
      <c r="F357" s="102">
        <v>0.29166666666666702</v>
      </c>
      <c r="G357" s="156">
        <v>11</v>
      </c>
      <c r="H357" s="102">
        <v>0.999305555555556</v>
      </c>
      <c r="I357" s="156">
        <f t="shared" si="132"/>
        <v>11</v>
      </c>
      <c r="J357" s="102"/>
      <c r="K357" s="172" t="s">
        <v>1872</v>
      </c>
      <c r="L357" s="102"/>
      <c r="M357" s="14" t="s">
        <v>2055</v>
      </c>
      <c r="N357" s="126">
        <f t="shared" si="130"/>
        <v>1019</v>
      </c>
      <c r="O357" s="89">
        <v>378</v>
      </c>
      <c r="P357" s="156">
        <f t="shared" si="131"/>
        <v>385182</v>
      </c>
      <c r="Q357" s="89">
        <v>2</v>
      </c>
      <c r="S357" s="91">
        <f t="shared" si="125"/>
        <v>378</v>
      </c>
      <c r="T357" s="91">
        <f t="shared" si="126"/>
        <v>385182</v>
      </c>
      <c r="U357" s="92"/>
      <c r="V357" s="92"/>
      <c r="W357" s="92"/>
      <c r="X357" s="92"/>
      <c r="Y357" s="93"/>
      <c r="Z357" s="94"/>
      <c r="AA357" s="94"/>
    </row>
    <row r="358" spans="1:28" s="94" customFormat="1" ht="31.5" customHeight="1" x14ac:dyDescent="0.2">
      <c r="A358" s="255"/>
      <c r="B358" s="25" t="s">
        <v>1865</v>
      </c>
      <c r="C358" s="446"/>
      <c r="D358" s="447">
        <f>SUM(D346:D357)</f>
        <v>76.882593657568634</v>
      </c>
      <c r="E358" s="448"/>
      <c r="F358" s="169"/>
      <c r="G358" s="258"/>
      <c r="H358" s="169"/>
      <c r="I358" s="258"/>
      <c r="J358" s="169"/>
      <c r="K358" s="449"/>
      <c r="L358" s="169"/>
      <c r="M358" s="449"/>
      <c r="N358" s="450"/>
      <c r="O358" s="255"/>
      <c r="P358" s="258"/>
      <c r="Q358" s="255"/>
      <c r="R358" s="90"/>
      <c r="S358" s="91">
        <f t="shared" si="125"/>
        <v>0</v>
      </c>
      <c r="T358" s="91">
        <f t="shared" si="126"/>
        <v>0</v>
      </c>
      <c r="U358" s="91"/>
      <c r="V358" s="91"/>
      <c r="W358" s="91"/>
      <c r="X358" s="91"/>
      <c r="Y358" s="263"/>
    </row>
    <row r="359" spans="1:28" ht="24.75" customHeight="1" x14ac:dyDescent="0.25">
      <c r="A359" s="90" t="s">
        <v>9</v>
      </c>
      <c r="B359" s="799" t="s">
        <v>2131</v>
      </c>
      <c r="C359" s="799"/>
      <c r="D359" s="799"/>
      <c r="E359" s="799"/>
      <c r="F359" s="799"/>
      <c r="G359" s="799"/>
      <c r="H359" s="799"/>
      <c r="I359" s="799"/>
      <c r="J359" s="799"/>
      <c r="K359" s="799"/>
      <c r="L359" s="799"/>
      <c r="M359" s="799"/>
      <c r="N359" s="799"/>
      <c r="O359" s="799"/>
      <c r="P359" s="799"/>
      <c r="Q359" s="799"/>
      <c r="R359" s="90" t="s">
        <v>51</v>
      </c>
      <c r="S359" s="277">
        <f>SUM(S24:S358)</f>
        <v>1099560</v>
      </c>
      <c r="T359" s="277">
        <f>SUM(T24:T358)</f>
        <v>526846124</v>
      </c>
      <c r="U359" s="277">
        <f t="shared" ref="U359:Z359" si="133">+SUM(U24:U24)</f>
        <v>0</v>
      </c>
      <c r="V359" s="277">
        <f t="shared" si="133"/>
        <v>0</v>
      </c>
      <c r="W359" s="277">
        <f t="shared" si="133"/>
        <v>0</v>
      </c>
      <c r="X359" s="277">
        <f t="shared" si="133"/>
        <v>0</v>
      </c>
      <c r="Y359" s="277">
        <f t="shared" si="133"/>
        <v>0</v>
      </c>
      <c r="Z359" s="277">
        <f t="shared" si="133"/>
        <v>0</v>
      </c>
      <c r="AA359" s="277">
        <f ca="1">+SUM(AA359:AA376)</f>
        <v>0</v>
      </c>
      <c r="AB359" s="277">
        <f ca="1">+SUM(AB359:AB376)</f>
        <v>3.8000000000000003</v>
      </c>
    </row>
    <row r="360" spans="1:28" ht="16.5" customHeight="1" x14ac:dyDescent="0.25">
      <c r="A360" s="668" t="s">
        <v>25</v>
      </c>
      <c r="B360" s="668"/>
      <c r="C360" s="668" t="s">
        <v>10</v>
      </c>
      <c r="D360" s="668"/>
      <c r="E360" s="668"/>
      <c r="F360" s="668"/>
      <c r="G360" s="668"/>
      <c r="H360" s="668"/>
      <c r="I360" s="668"/>
      <c r="J360" s="668"/>
      <c r="K360" s="257" t="s">
        <v>11</v>
      </c>
      <c r="L360" s="668" t="s">
        <v>12</v>
      </c>
      <c r="M360" s="668"/>
      <c r="N360" s="668" t="s">
        <v>26</v>
      </c>
      <c r="O360" s="668"/>
      <c r="P360" s="680">
        <v>472369</v>
      </c>
      <c r="Q360" s="680"/>
      <c r="R360" s="90" t="s">
        <v>50</v>
      </c>
      <c r="S360" s="277"/>
      <c r="T360" s="277"/>
      <c r="U360" s="277"/>
      <c r="V360" s="277"/>
      <c r="W360" s="277"/>
    </row>
    <row r="361" spans="1:28" ht="30.75" customHeight="1" x14ac:dyDescent="0.25">
      <c r="A361" s="667" t="s">
        <v>1866</v>
      </c>
      <c r="B361" s="667"/>
      <c r="C361" s="681">
        <v>191.88</v>
      </c>
      <c r="D361" s="682"/>
      <c r="E361" s="682"/>
      <c r="F361" s="682"/>
      <c r="G361" s="682"/>
      <c r="H361" s="682"/>
      <c r="I361" s="682"/>
      <c r="J361" s="683"/>
      <c r="K361" s="346">
        <v>1.78</v>
      </c>
      <c r="L361" s="681">
        <v>0.45</v>
      </c>
      <c r="M361" s="683"/>
      <c r="N361" s="677" t="s">
        <v>27</v>
      </c>
      <c r="O361" s="677"/>
      <c r="P361" s="684" t="s">
        <v>4</v>
      </c>
      <c r="Q361" s="684"/>
      <c r="R361" s="90" t="s">
        <v>52</v>
      </c>
      <c r="S361" s="277"/>
      <c r="T361" s="277"/>
      <c r="U361" s="277"/>
      <c r="V361" s="277"/>
      <c r="W361" s="277"/>
      <c r="Y361" s="277"/>
    </row>
    <row r="362" spans="1:28" ht="30.75" customHeight="1" x14ac:dyDescent="0.25">
      <c r="A362" s="667" t="s">
        <v>2148</v>
      </c>
      <c r="B362" s="667"/>
      <c r="C362" s="685">
        <v>202.1</v>
      </c>
      <c r="D362" s="685"/>
      <c r="E362" s="685"/>
      <c r="F362" s="685"/>
      <c r="G362" s="685"/>
      <c r="H362" s="685"/>
      <c r="I362" s="685"/>
      <c r="J362" s="685"/>
      <c r="K362" s="278">
        <v>0.68</v>
      </c>
      <c r="L362" s="686">
        <v>0</v>
      </c>
      <c r="M362" s="686"/>
      <c r="N362" s="258"/>
      <c r="O362" s="258">
        <f>S359</f>
        <v>1099560</v>
      </c>
      <c r="P362" s="677">
        <f>T359</f>
        <v>526846124</v>
      </c>
      <c r="Q362" s="677"/>
      <c r="S362" s="281"/>
    </row>
    <row r="363" spans="1:28" ht="27" hidden="1" customHeight="1" x14ac:dyDescent="0.25">
      <c r="A363" s="667" t="s">
        <v>69</v>
      </c>
      <c r="B363" s="667"/>
      <c r="C363" s="685">
        <f>C364+C365+C366</f>
        <v>1115.3274749189723</v>
      </c>
      <c r="D363" s="685"/>
      <c r="E363" s="685"/>
      <c r="F363" s="685"/>
      <c r="G363" s="685"/>
      <c r="H363" s="685"/>
      <c r="I363" s="685"/>
      <c r="J363" s="685"/>
      <c r="K363" s="278">
        <f>K364+K365+K366</f>
        <v>2.3277564785157367</v>
      </c>
      <c r="L363" s="686">
        <f>U359/P360</f>
        <v>0</v>
      </c>
      <c r="M363" s="686"/>
      <c r="N363" s="258"/>
      <c r="O363" s="258">
        <f>U359</f>
        <v>0</v>
      </c>
      <c r="P363" s="677">
        <f>T360</f>
        <v>0</v>
      </c>
      <c r="Q363" s="677"/>
      <c r="S363" s="281"/>
    </row>
    <row r="364" spans="1:28" ht="29.25" hidden="1" customHeight="1" x14ac:dyDescent="0.25">
      <c r="A364" s="667" t="s">
        <v>1867</v>
      </c>
      <c r="B364" s="667"/>
      <c r="C364" s="686">
        <f>P364/P360</f>
        <v>1115.3274749189723</v>
      </c>
      <c r="D364" s="686"/>
      <c r="E364" s="686"/>
      <c r="F364" s="686"/>
      <c r="G364" s="686"/>
      <c r="H364" s="686"/>
      <c r="I364" s="686"/>
      <c r="J364" s="686"/>
      <c r="K364" s="279">
        <f>O364/P360</f>
        <v>2.3277564785157367</v>
      </c>
      <c r="L364" s="686">
        <f>U359/P360</f>
        <v>0</v>
      </c>
      <c r="M364" s="686"/>
      <c r="N364" s="258" t="s">
        <v>5</v>
      </c>
      <c r="O364" s="156">
        <f>+S359</f>
        <v>1099560</v>
      </c>
      <c r="P364" s="687">
        <f>+T359</f>
        <v>526846124</v>
      </c>
      <c r="Q364" s="687"/>
      <c r="S364" s="281"/>
    </row>
    <row r="365" spans="1:28" ht="36.75" hidden="1" customHeight="1" x14ac:dyDescent="0.25">
      <c r="A365" s="667" t="s">
        <v>45</v>
      </c>
      <c r="B365" s="667"/>
      <c r="C365" s="686">
        <f>P365/P360</f>
        <v>0</v>
      </c>
      <c r="D365" s="686"/>
      <c r="E365" s="686"/>
      <c r="F365" s="686"/>
      <c r="G365" s="686"/>
      <c r="H365" s="686"/>
      <c r="I365" s="686"/>
      <c r="J365" s="686"/>
      <c r="K365" s="279">
        <f>O365/P360</f>
        <v>0</v>
      </c>
      <c r="L365" s="686">
        <v>0</v>
      </c>
      <c r="M365" s="686"/>
      <c r="N365" s="258" t="s">
        <v>3</v>
      </c>
      <c r="O365" s="156">
        <f>Y359</f>
        <v>0</v>
      </c>
      <c r="P365" s="687">
        <f>Z359</f>
        <v>0</v>
      </c>
      <c r="Q365" s="687"/>
    </row>
    <row r="366" spans="1:28" ht="33.75" hidden="1" customHeight="1" x14ac:dyDescent="0.25">
      <c r="A366" s="667" t="s">
        <v>65</v>
      </c>
      <c r="B366" s="667"/>
      <c r="C366" s="686">
        <f>P366/P360</f>
        <v>0</v>
      </c>
      <c r="D366" s="686"/>
      <c r="E366" s="686"/>
      <c r="F366" s="686"/>
      <c r="G366" s="686"/>
      <c r="H366" s="686"/>
      <c r="I366" s="686"/>
      <c r="J366" s="686"/>
      <c r="K366" s="279">
        <f>O366/P360</f>
        <v>0</v>
      </c>
      <c r="L366" s="686">
        <v>0</v>
      </c>
      <c r="M366" s="686"/>
      <c r="N366" s="258" t="s">
        <v>36</v>
      </c>
      <c r="O366" s="156">
        <f>W359</f>
        <v>0</v>
      </c>
      <c r="P366" s="687">
        <f>V359</f>
        <v>0</v>
      </c>
      <c r="Q366" s="687"/>
    </row>
    <row r="367" spans="1:28" ht="43.5" hidden="1" customHeight="1" x14ac:dyDescent="0.25">
      <c r="A367" s="667" t="s">
        <v>71</v>
      </c>
      <c r="B367" s="667"/>
      <c r="C367" s="686">
        <f>P367/P360</f>
        <v>0</v>
      </c>
      <c r="D367" s="686"/>
      <c r="E367" s="686"/>
      <c r="F367" s="686"/>
      <c r="G367" s="686"/>
      <c r="H367" s="686"/>
      <c r="I367" s="686"/>
      <c r="J367" s="686"/>
      <c r="K367" s="279">
        <f>O367/P360</f>
        <v>0</v>
      </c>
      <c r="L367" s="686">
        <v>0</v>
      </c>
      <c r="M367" s="686"/>
      <c r="N367" s="258" t="s">
        <v>36</v>
      </c>
      <c r="O367" s="156">
        <f>W359</f>
        <v>0</v>
      </c>
      <c r="P367" s="687">
        <f>V359</f>
        <v>0</v>
      </c>
      <c r="Q367" s="687"/>
    </row>
    <row r="368" spans="1:28" ht="30" customHeight="1" x14ac:dyDescent="0.25">
      <c r="A368" s="667" t="s">
        <v>70</v>
      </c>
      <c r="B368" s="667"/>
      <c r="C368" s="688">
        <v>0</v>
      </c>
      <c r="D368" s="688"/>
      <c r="E368" s="688"/>
      <c r="F368" s="688"/>
      <c r="G368" s="688"/>
      <c r="H368" s="688"/>
      <c r="I368" s="688"/>
      <c r="J368" s="688"/>
      <c r="K368" s="282">
        <v>0</v>
      </c>
      <c r="L368" s="688">
        <f>L364</f>
        <v>0</v>
      </c>
      <c r="M368" s="688"/>
      <c r="N368" s="258"/>
      <c r="O368" s="258"/>
      <c r="P368" s="677"/>
      <c r="Q368" s="677"/>
    </row>
    <row r="369" spans="1:28" ht="95.25" customHeight="1" x14ac:dyDescent="0.25">
      <c r="A369" s="488" t="s">
        <v>9</v>
      </c>
      <c r="B369" s="795" t="s">
        <v>2176</v>
      </c>
      <c r="C369" s="795"/>
      <c r="D369" s="795"/>
      <c r="E369" s="795"/>
      <c r="F369" s="795"/>
      <c r="G369" s="795"/>
      <c r="H369" s="795"/>
      <c r="I369" s="795"/>
      <c r="J369" s="795"/>
      <c r="K369" s="795"/>
      <c r="L369" s="795"/>
      <c r="M369" s="795"/>
      <c r="N369" s="795"/>
      <c r="O369" s="795"/>
      <c r="P369" s="795"/>
      <c r="Q369" s="795"/>
    </row>
    <row r="370" spans="1:28" ht="27.75" customHeight="1" x14ac:dyDescent="0.25">
      <c r="A370" s="488"/>
      <c r="B370" s="489"/>
      <c r="C370" s="488"/>
      <c r="D370" s="489"/>
      <c r="E370" s="490"/>
      <c r="F370" s="489"/>
      <c r="G370" s="489"/>
      <c r="H370" s="489"/>
      <c r="I370" s="489"/>
      <c r="J370" s="489"/>
      <c r="K370" s="489"/>
      <c r="L370" s="489"/>
      <c r="M370" s="489"/>
      <c r="N370" s="488"/>
      <c r="O370" s="488"/>
      <c r="P370" s="489"/>
      <c r="Q370" s="489"/>
    </row>
    <row r="371" spans="1:28" ht="8.25" customHeight="1" x14ac:dyDescent="0.25">
      <c r="A371" s="488"/>
      <c r="B371" s="489"/>
      <c r="C371" s="488"/>
      <c r="D371" s="489"/>
      <c r="E371" s="490"/>
      <c r="F371" s="489"/>
      <c r="G371" s="489"/>
      <c r="H371" s="489"/>
      <c r="I371" s="489"/>
      <c r="J371" s="489"/>
      <c r="K371" s="489"/>
      <c r="L371" s="489"/>
      <c r="M371" s="489"/>
      <c r="N371" s="488"/>
      <c r="O371" s="488"/>
      <c r="P371" s="489"/>
      <c r="Q371" s="489"/>
    </row>
    <row r="372" spans="1:28" ht="38.25" customHeight="1" x14ac:dyDescent="0.25">
      <c r="A372" s="796" t="s">
        <v>2022</v>
      </c>
      <c r="B372" s="796"/>
      <c r="C372" s="678" t="s">
        <v>54</v>
      </c>
      <c r="D372" s="678"/>
      <c r="E372" s="678"/>
      <c r="F372" s="678"/>
      <c r="G372" s="678" t="s">
        <v>54</v>
      </c>
      <c r="H372" s="678"/>
      <c r="I372" s="678"/>
      <c r="J372" s="678"/>
      <c r="K372" s="90" t="s">
        <v>32</v>
      </c>
      <c r="L372" s="90"/>
      <c r="M372" s="678" t="s">
        <v>2119</v>
      </c>
      <c r="N372" s="678"/>
      <c r="O372" s="678"/>
      <c r="P372" s="678"/>
      <c r="Q372" s="678"/>
    </row>
    <row r="373" spans="1:28" ht="138.75" customHeight="1" x14ac:dyDescent="0.25">
      <c r="A373" s="797" t="s">
        <v>2149</v>
      </c>
      <c r="B373" s="797"/>
      <c r="C373" s="798" t="s">
        <v>55</v>
      </c>
      <c r="D373" s="798"/>
      <c r="E373" s="798"/>
      <c r="F373" s="798"/>
      <c r="G373" s="798" t="s">
        <v>1803</v>
      </c>
      <c r="H373" s="798"/>
      <c r="I373" s="798"/>
      <c r="J373" s="798"/>
      <c r="K373" s="678" t="s">
        <v>2175</v>
      </c>
      <c r="L373" s="90"/>
      <c r="M373" s="678" t="s">
        <v>82</v>
      </c>
      <c r="N373" s="678"/>
      <c r="O373" s="678"/>
      <c r="P373" s="678"/>
      <c r="Q373" s="678"/>
    </row>
    <row r="374" spans="1:28" ht="5.25" customHeight="1" x14ac:dyDescent="0.25">
      <c r="A374" s="492"/>
      <c r="B374" s="491"/>
      <c r="C374" s="492"/>
      <c r="D374" s="493"/>
      <c r="E374" s="494"/>
      <c r="F374" s="90"/>
      <c r="G374" s="90"/>
      <c r="H374" s="90"/>
      <c r="I374" s="90"/>
      <c r="J374" s="90"/>
      <c r="K374" s="678"/>
      <c r="L374" s="90"/>
      <c r="M374" s="678"/>
      <c r="N374" s="678"/>
      <c r="O374" s="678"/>
      <c r="P374" s="678"/>
      <c r="Q374" s="678"/>
    </row>
    <row r="375" spans="1:28" s="90" customFormat="1" x14ac:dyDescent="0.25">
      <c r="B375" s="262"/>
      <c r="D375" s="495"/>
      <c r="E375" s="496"/>
      <c r="K375" s="262"/>
      <c r="M375" s="482"/>
      <c r="P375" s="262"/>
      <c r="Q375" s="262"/>
      <c r="S375" s="95"/>
      <c r="T375" s="95"/>
      <c r="U375" s="95"/>
      <c r="V375" s="95"/>
      <c r="W375" s="95"/>
      <c r="X375" s="95"/>
      <c r="Y375" s="95"/>
      <c r="Z375" s="95"/>
      <c r="AA375" s="95"/>
      <c r="AB375" s="95"/>
    </row>
    <row r="376" spans="1:28" s="90" customFormat="1" x14ac:dyDescent="0.25">
      <c r="B376" s="262"/>
      <c r="D376" s="495"/>
      <c r="E376" s="496"/>
      <c r="K376" s="262"/>
      <c r="M376" s="482"/>
      <c r="P376" s="262"/>
      <c r="Q376" s="262"/>
      <c r="S376" s="95"/>
      <c r="T376" s="95"/>
      <c r="U376" s="95"/>
      <c r="V376" s="95"/>
      <c r="W376" s="95"/>
      <c r="X376" s="95"/>
      <c r="Y376" s="95"/>
      <c r="Z376" s="95"/>
      <c r="AA376" s="95"/>
      <c r="AB376" s="95"/>
    </row>
    <row r="383" spans="1:28" s="118" customFormat="1" ht="34.5" hidden="1" customHeight="1" x14ac:dyDescent="0.25">
      <c r="A383" s="105">
        <v>11</v>
      </c>
      <c r="B383" s="433" t="s">
        <v>1704</v>
      </c>
      <c r="C383" s="434" t="s">
        <v>1</v>
      </c>
      <c r="D383" s="435">
        <v>3</v>
      </c>
      <c r="E383" s="436"/>
      <c r="F383" s="437">
        <v>0.45833333333333298</v>
      </c>
      <c r="G383" s="438">
        <v>18</v>
      </c>
      <c r="H383" s="437">
        <v>0.70833333333333304</v>
      </c>
      <c r="I383" s="438">
        <f>+G383</f>
        <v>18</v>
      </c>
      <c r="J383" s="437"/>
      <c r="K383" s="439" t="s">
        <v>1688</v>
      </c>
      <c r="L383" s="437"/>
      <c r="M383" s="439" t="s">
        <v>1710</v>
      </c>
      <c r="N383" s="440">
        <f>VALUE(DAY(I383)*24*60+VALUE(HOUR(H383)*60+MINUTE(H383)))-SUM(VALUE(DAY(G383)*24*60+VALUE(HOUR(F383)*60+MINUTE(F383))))</f>
        <v>360</v>
      </c>
      <c r="O383" s="105">
        <v>3885</v>
      </c>
      <c r="P383" s="438">
        <f>O383*N383</f>
        <v>1398600</v>
      </c>
      <c r="Q383" s="105">
        <v>2</v>
      </c>
      <c r="R383" s="113"/>
      <c r="S383" s="114">
        <f t="shared" ref="S383:T387" si="134">O383</f>
        <v>3885</v>
      </c>
      <c r="T383" s="114">
        <f t="shared" si="134"/>
        <v>1398600</v>
      </c>
      <c r="U383" s="115"/>
      <c r="V383" s="115"/>
      <c r="W383" s="115"/>
      <c r="X383" s="115"/>
      <c r="Y383" s="116"/>
      <c r="Z383" s="117"/>
      <c r="AA383" s="117"/>
    </row>
    <row r="384" spans="1:28" s="118" customFormat="1" ht="29.25" hidden="1" customHeight="1" x14ac:dyDescent="0.25">
      <c r="A384" s="105">
        <v>12</v>
      </c>
      <c r="B384" s="433" t="s">
        <v>1705</v>
      </c>
      <c r="C384" s="434" t="s">
        <v>58</v>
      </c>
      <c r="D384" s="435">
        <v>2</v>
      </c>
      <c r="E384" s="436"/>
      <c r="F384" s="437">
        <v>0.45833333333333298</v>
      </c>
      <c r="G384" s="438">
        <v>18</v>
      </c>
      <c r="H384" s="437">
        <v>0.70833333333333304</v>
      </c>
      <c r="I384" s="438">
        <f>+G384</f>
        <v>18</v>
      </c>
      <c r="J384" s="437"/>
      <c r="K384" s="439" t="s">
        <v>1688</v>
      </c>
      <c r="L384" s="437"/>
      <c r="M384" s="439" t="s">
        <v>1711</v>
      </c>
      <c r="N384" s="440">
        <f>VALUE(DAY(I384)*24*60+VALUE(HOUR(H384)*60+MINUTE(H384)))-SUM(VALUE(DAY(G384)*24*60+VALUE(HOUR(F384)*60+MINUTE(F384))))</f>
        <v>360</v>
      </c>
      <c r="O384" s="105">
        <v>3284</v>
      </c>
      <c r="P384" s="438">
        <f>O384*N384</f>
        <v>1182240</v>
      </c>
      <c r="Q384" s="105">
        <v>2</v>
      </c>
      <c r="R384" s="113"/>
      <c r="S384" s="114">
        <f t="shared" si="134"/>
        <v>3284</v>
      </c>
      <c r="T384" s="114">
        <f t="shared" si="134"/>
        <v>1182240</v>
      </c>
      <c r="U384" s="115"/>
      <c r="V384" s="115"/>
      <c r="W384" s="115"/>
      <c r="X384" s="115"/>
      <c r="Y384" s="116"/>
      <c r="Z384" s="117"/>
      <c r="AA384" s="117"/>
    </row>
    <row r="385" spans="1:27" s="118" customFormat="1" ht="29.25" hidden="1" customHeight="1" x14ac:dyDescent="0.25">
      <c r="A385" s="105">
        <v>13</v>
      </c>
      <c r="B385" s="433" t="s">
        <v>1706</v>
      </c>
      <c r="C385" s="434" t="s">
        <v>1</v>
      </c>
      <c r="D385" s="435">
        <v>2</v>
      </c>
      <c r="E385" s="436"/>
      <c r="F385" s="437">
        <v>0.45833333333333298</v>
      </c>
      <c r="G385" s="438">
        <v>18</v>
      </c>
      <c r="H385" s="437">
        <v>0.70833333333333304</v>
      </c>
      <c r="I385" s="438">
        <f>+G385</f>
        <v>18</v>
      </c>
      <c r="J385" s="437"/>
      <c r="K385" s="439" t="s">
        <v>1688</v>
      </c>
      <c r="L385" s="437"/>
      <c r="M385" s="439" t="s">
        <v>193</v>
      </c>
      <c r="N385" s="440">
        <f>VALUE(DAY(I385)*24*60+VALUE(HOUR(H385)*60+MINUTE(H385)))-SUM(VALUE(DAY(G385)*24*60+VALUE(HOUR(F385)*60+MINUTE(F385))))</f>
        <v>360</v>
      </c>
      <c r="O385" s="105">
        <v>1325</v>
      </c>
      <c r="P385" s="438">
        <f>O385*N385</f>
        <v>477000</v>
      </c>
      <c r="Q385" s="105">
        <v>2</v>
      </c>
      <c r="R385" s="113"/>
      <c r="S385" s="114">
        <f t="shared" si="134"/>
        <v>1325</v>
      </c>
      <c r="T385" s="114">
        <f t="shared" si="134"/>
        <v>477000</v>
      </c>
      <c r="U385" s="115"/>
      <c r="V385" s="115"/>
      <c r="W385" s="115"/>
      <c r="X385" s="115"/>
      <c r="Y385" s="116"/>
      <c r="Z385" s="117"/>
      <c r="AA385" s="117"/>
    </row>
    <row r="386" spans="1:27" s="118" customFormat="1" ht="29.25" hidden="1" customHeight="1" x14ac:dyDescent="0.25">
      <c r="A386" s="105">
        <v>14</v>
      </c>
      <c r="B386" s="433" t="s">
        <v>1707</v>
      </c>
      <c r="C386" s="434" t="s">
        <v>57</v>
      </c>
      <c r="D386" s="435">
        <v>2</v>
      </c>
      <c r="E386" s="436"/>
      <c r="F386" s="437">
        <v>0.45833333333333298</v>
      </c>
      <c r="G386" s="438">
        <v>18</v>
      </c>
      <c r="H386" s="437">
        <v>0.70833333333333304</v>
      </c>
      <c r="I386" s="438">
        <f>+G386</f>
        <v>18</v>
      </c>
      <c r="J386" s="437"/>
      <c r="K386" s="439" t="s">
        <v>1688</v>
      </c>
      <c r="L386" s="437"/>
      <c r="M386" s="439" t="s">
        <v>1712</v>
      </c>
      <c r="N386" s="440">
        <f>VALUE(DAY(I386)*24*60+VALUE(HOUR(H386)*60+MINUTE(H386)))-SUM(VALUE(DAY(G386)*24*60+VALUE(HOUR(F386)*60+MINUTE(F386))))</f>
        <v>360</v>
      </c>
      <c r="O386" s="105">
        <v>1593</v>
      </c>
      <c r="P386" s="438">
        <f>O386*N386</f>
        <v>573480</v>
      </c>
      <c r="Q386" s="105">
        <v>2</v>
      </c>
      <c r="R386" s="113"/>
      <c r="S386" s="114">
        <f t="shared" si="134"/>
        <v>1593</v>
      </c>
      <c r="T386" s="114">
        <f t="shared" si="134"/>
        <v>573480</v>
      </c>
      <c r="U386" s="115"/>
      <c r="V386" s="115"/>
      <c r="W386" s="115"/>
      <c r="X386" s="115"/>
      <c r="Y386" s="116"/>
      <c r="Z386" s="117"/>
      <c r="AA386" s="117"/>
    </row>
    <row r="387" spans="1:27" ht="45" hidden="1" customHeight="1" x14ac:dyDescent="0.25">
      <c r="A387" s="89">
        <v>23</v>
      </c>
      <c r="B387" s="14" t="s">
        <v>1863</v>
      </c>
      <c r="C387" s="171" t="s">
        <v>60</v>
      </c>
      <c r="D387" s="188">
        <v>2</v>
      </c>
      <c r="E387" s="424"/>
      <c r="F387" s="102">
        <v>0.47916666666666702</v>
      </c>
      <c r="G387" s="156">
        <v>22</v>
      </c>
      <c r="H387" s="102">
        <v>0.70833333333333304</v>
      </c>
      <c r="I387" s="156">
        <f t="shared" ref="I387" si="135">+G387</f>
        <v>22</v>
      </c>
      <c r="J387" s="102"/>
      <c r="K387" s="172" t="s">
        <v>1864</v>
      </c>
      <c r="L387" s="102"/>
      <c r="M387" s="172" t="s">
        <v>296</v>
      </c>
      <c r="N387" s="126">
        <f t="shared" ref="N387" si="136">VALUE(DAY(I387)*24*60+VALUE(HOUR(H387)*60+MINUTE(H387)))-SUM(VALUE(DAY(G387)*24*60+VALUE(HOUR(F387)*60+MINUTE(F387))))</f>
        <v>330</v>
      </c>
      <c r="O387" s="89">
        <v>1516</v>
      </c>
      <c r="P387" s="156">
        <f t="shared" ref="P387" si="137">O387*N387</f>
        <v>500280</v>
      </c>
      <c r="Q387" s="89">
        <v>2</v>
      </c>
      <c r="S387" s="91">
        <f t="shared" si="134"/>
        <v>1516</v>
      </c>
      <c r="T387" s="91">
        <f t="shared" si="134"/>
        <v>500280</v>
      </c>
      <c r="U387" s="92"/>
      <c r="V387" s="92"/>
      <c r="W387" s="92"/>
      <c r="X387" s="92"/>
      <c r="Y387" s="93"/>
      <c r="Z387" s="94"/>
      <c r="AA387" s="94"/>
    </row>
  </sheetData>
  <protectedRanges>
    <protectedRange sqref="L26:L27 L92:L93 L160:L161 L226:L227 L294:L295" name="Range1_6_2_1_1_1_1_1_1"/>
    <protectedRange sqref="M383:M386" name="Range1_6_2_2_1_1_3_1_1_1_1"/>
    <protectedRange sqref="M387 M90 M75:M76 M119:M120 M56:M57 M158 M141:M142 M224 M209:M210 M253:M254 M190:M191 M292 M275:M276 M358 M343:M344 M324:M325" name="Range1_6_2_2_1_1_3_1_1_1_1_1"/>
  </protectedRanges>
  <mergeCells count="109">
    <mergeCell ref="A25:Q25"/>
    <mergeCell ref="A91:Q91"/>
    <mergeCell ref="B27:Q27"/>
    <mergeCell ref="A326:Q326"/>
    <mergeCell ref="A345:Q345"/>
    <mergeCell ref="A121:Q121"/>
    <mergeCell ref="A143:Q143"/>
    <mergeCell ref="A293:Q293"/>
    <mergeCell ref="B295:Q295"/>
    <mergeCell ref="A296:Q296"/>
    <mergeCell ref="A211:Q211"/>
    <mergeCell ref="B227:Q227"/>
    <mergeCell ref="A228:Q228"/>
    <mergeCell ref="A255:Q255"/>
    <mergeCell ref="A277:Q277"/>
    <mergeCell ref="A225:Q225"/>
    <mergeCell ref="A192:Q192"/>
    <mergeCell ref="A28:Q28"/>
    <mergeCell ref="A58:Q58"/>
    <mergeCell ref="A77:Q77"/>
    <mergeCell ref="B93:Q93"/>
    <mergeCell ref="A94:Q94"/>
    <mergeCell ref="A159:Q159"/>
    <mergeCell ref="B161:Q161"/>
    <mergeCell ref="K18:L19"/>
    <mergeCell ref="M18:M20"/>
    <mergeCell ref="B16:F16"/>
    <mergeCell ref="B7:F7"/>
    <mergeCell ref="B14:B15"/>
    <mergeCell ref="A10:A11"/>
    <mergeCell ref="A12:A13"/>
    <mergeCell ref="A14:A15"/>
    <mergeCell ref="B8:F8"/>
    <mergeCell ref="B10:B11"/>
    <mergeCell ref="B12:B13"/>
    <mergeCell ref="L1:Q1"/>
    <mergeCell ref="A2:F2"/>
    <mergeCell ref="G2:Q2"/>
    <mergeCell ref="B3:P3"/>
    <mergeCell ref="B4:Q4"/>
    <mergeCell ref="V19:W19"/>
    <mergeCell ref="X19:Y19"/>
    <mergeCell ref="B24:C24"/>
    <mergeCell ref="N18:N20"/>
    <mergeCell ref="O18:O20"/>
    <mergeCell ref="P18:P20"/>
    <mergeCell ref="Q18:Q20"/>
    <mergeCell ref="R18:R20"/>
    <mergeCell ref="F19:G19"/>
    <mergeCell ref="H19:I19"/>
    <mergeCell ref="B5:Q5"/>
    <mergeCell ref="B6:Q6"/>
    <mergeCell ref="B17:F17"/>
    <mergeCell ref="A18:A20"/>
    <mergeCell ref="B18:B20"/>
    <mergeCell ref="C18:C20"/>
    <mergeCell ref="D18:D20"/>
    <mergeCell ref="F18:I18"/>
    <mergeCell ref="J18:J20"/>
    <mergeCell ref="K373:K374"/>
    <mergeCell ref="M373:Q374"/>
    <mergeCell ref="A373:B373"/>
    <mergeCell ref="C372:F372"/>
    <mergeCell ref="C373:F373"/>
    <mergeCell ref="G372:J372"/>
    <mergeCell ref="G373:J373"/>
    <mergeCell ref="A366:B366"/>
    <mergeCell ref="C366:J366"/>
    <mergeCell ref="L366:M366"/>
    <mergeCell ref="P366:Q366"/>
    <mergeCell ref="P361:Q361"/>
    <mergeCell ref="A372:B372"/>
    <mergeCell ref="M372:Q372"/>
    <mergeCell ref="A363:B363"/>
    <mergeCell ref="C363:J363"/>
    <mergeCell ref="L363:M363"/>
    <mergeCell ref="P363:Q363"/>
    <mergeCell ref="A364:B364"/>
    <mergeCell ref="C364:J364"/>
    <mergeCell ref="L364:M364"/>
    <mergeCell ref="P364:Q364"/>
    <mergeCell ref="A365:B365"/>
    <mergeCell ref="C365:J365"/>
    <mergeCell ref="L365:M365"/>
    <mergeCell ref="P365:Q365"/>
    <mergeCell ref="A162:Q162"/>
    <mergeCell ref="B369:Q369"/>
    <mergeCell ref="A367:B367"/>
    <mergeCell ref="C367:J367"/>
    <mergeCell ref="L367:M367"/>
    <mergeCell ref="P367:Q367"/>
    <mergeCell ref="A368:B368"/>
    <mergeCell ref="C368:J368"/>
    <mergeCell ref="L368:M368"/>
    <mergeCell ref="P368:Q368"/>
    <mergeCell ref="A362:B362"/>
    <mergeCell ref="C362:J362"/>
    <mergeCell ref="L362:M362"/>
    <mergeCell ref="P362:Q362"/>
    <mergeCell ref="B359:Q359"/>
    <mergeCell ref="A360:B360"/>
    <mergeCell ref="C360:J360"/>
    <mergeCell ref="L360:M360"/>
    <mergeCell ref="N360:O360"/>
    <mergeCell ref="P360:Q360"/>
    <mergeCell ref="A361:B361"/>
    <mergeCell ref="C361:J361"/>
    <mergeCell ref="L361:M361"/>
    <mergeCell ref="N361:O361"/>
  </mergeCells>
  <conditionalFormatting sqref="A26">
    <cfRule type="duplicateValues" dxfId="256" priority="77" stopIfTrue="1"/>
  </conditionalFormatting>
  <conditionalFormatting sqref="A27">
    <cfRule type="duplicateValues" dxfId="255" priority="73" stopIfTrue="1"/>
  </conditionalFormatting>
  <conditionalFormatting sqref="A92">
    <cfRule type="duplicateValues" dxfId="254" priority="59" stopIfTrue="1"/>
  </conditionalFormatting>
  <conditionalFormatting sqref="A93">
    <cfRule type="duplicateValues" dxfId="253" priority="55" stopIfTrue="1"/>
  </conditionalFormatting>
  <conditionalFormatting sqref="A160">
    <cfRule type="duplicateValues" dxfId="252" priority="23" stopIfTrue="1"/>
  </conditionalFormatting>
  <conditionalFormatting sqref="A161">
    <cfRule type="duplicateValues" dxfId="251" priority="19" stopIfTrue="1"/>
  </conditionalFormatting>
  <conditionalFormatting sqref="A226">
    <cfRule type="duplicateValues" dxfId="250" priority="14" stopIfTrue="1"/>
  </conditionalFormatting>
  <conditionalFormatting sqref="A227">
    <cfRule type="duplicateValues" dxfId="249" priority="10" stopIfTrue="1"/>
  </conditionalFormatting>
  <conditionalFormatting sqref="A294">
    <cfRule type="duplicateValues" dxfId="248" priority="5" stopIfTrue="1"/>
  </conditionalFormatting>
  <conditionalFormatting sqref="A295">
    <cfRule type="duplicateValues" dxfId="247" priority="1" stopIfTrue="1"/>
  </conditionalFormatting>
  <conditionalFormatting sqref="B23">
    <cfRule type="duplicateValues" dxfId="246" priority="100" stopIfTrue="1"/>
  </conditionalFormatting>
  <conditionalFormatting sqref="B26">
    <cfRule type="duplicateValues" dxfId="245" priority="78" stopIfTrue="1"/>
    <cfRule type="duplicateValues" dxfId="244" priority="80" stopIfTrue="1"/>
    <cfRule type="duplicateValues" dxfId="243" priority="81" stopIfTrue="1"/>
  </conditionalFormatting>
  <conditionalFormatting sqref="B27">
    <cfRule type="duplicateValues" dxfId="242" priority="74" stopIfTrue="1"/>
    <cfRule type="duplicateValues" dxfId="241" priority="75" stopIfTrue="1"/>
    <cfRule type="duplicateValues" dxfId="240" priority="76" stopIfTrue="1"/>
  </conditionalFormatting>
  <conditionalFormatting sqref="B92">
    <cfRule type="duplicateValues" dxfId="239" priority="60" stopIfTrue="1"/>
    <cfRule type="duplicateValues" dxfId="238" priority="62" stopIfTrue="1"/>
    <cfRule type="duplicateValues" dxfId="237" priority="63" stopIfTrue="1"/>
  </conditionalFormatting>
  <conditionalFormatting sqref="B93">
    <cfRule type="duplicateValues" dxfId="236" priority="56" stopIfTrue="1"/>
    <cfRule type="duplicateValues" dxfId="235" priority="57" stopIfTrue="1"/>
    <cfRule type="duplicateValues" dxfId="234" priority="58" stopIfTrue="1"/>
  </conditionalFormatting>
  <conditionalFormatting sqref="B160">
    <cfRule type="duplicateValues" dxfId="233" priority="24" stopIfTrue="1"/>
    <cfRule type="duplicateValues" dxfId="232" priority="26" stopIfTrue="1"/>
    <cfRule type="duplicateValues" dxfId="231" priority="27" stopIfTrue="1"/>
  </conditionalFormatting>
  <conditionalFormatting sqref="B161">
    <cfRule type="duplicateValues" dxfId="230" priority="20" stopIfTrue="1"/>
    <cfRule type="duplicateValues" dxfId="229" priority="21" stopIfTrue="1"/>
    <cfRule type="duplicateValues" dxfId="228" priority="22" stopIfTrue="1"/>
  </conditionalFormatting>
  <conditionalFormatting sqref="B226">
    <cfRule type="duplicateValues" dxfId="227" priority="15" stopIfTrue="1"/>
    <cfRule type="duplicateValues" dxfId="226" priority="17" stopIfTrue="1"/>
    <cfRule type="duplicateValues" dxfId="225" priority="18" stopIfTrue="1"/>
  </conditionalFormatting>
  <conditionalFormatting sqref="B227">
    <cfRule type="duplicateValues" dxfId="224" priority="11" stopIfTrue="1"/>
    <cfRule type="duplicateValues" dxfId="223" priority="12" stopIfTrue="1"/>
    <cfRule type="duplicateValues" dxfId="222" priority="13" stopIfTrue="1"/>
  </conditionalFormatting>
  <conditionalFormatting sqref="B294">
    <cfRule type="duplicateValues" dxfId="221" priority="6" stopIfTrue="1"/>
    <cfRule type="duplicateValues" dxfId="220" priority="8" stopIfTrue="1"/>
    <cfRule type="duplicateValues" dxfId="219" priority="9" stopIfTrue="1"/>
  </conditionalFormatting>
  <conditionalFormatting sqref="B295">
    <cfRule type="duplicateValues" dxfId="218" priority="2" stopIfTrue="1"/>
    <cfRule type="duplicateValues" dxfId="217" priority="3" stopIfTrue="1"/>
    <cfRule type="duplicateValues" dxfId="216" priority="4" stopIfTrue="1"/>
  </conditionalFormatting>
  <conditionalFormatting sqref="B364:B372 B374:B376">
    <cfRule type="duplicateValues" dxfId="215" priority="187" stopIfTrue="1"/>
  </conditionalFormatting>
  <conditionalFormatting sqref="B368">
    <cfRule type="duplicateValues" dxfId="214" priority="109" stopIfTrue="1"/>
  </conditionalFormatting>
  <conditionalFormatting sqref="B375:B376 B524">
    <cfRule type="duplicateValues" dxfId="213" priority="186" stopIfTrue="1"/>
  </conditionalFormatting>
  <conditionalFormatting sqref="B428:B430">
    <cfRule type="duplicateValues" dxfId="212" priority="149" stopIfTrue="1"/>
  </conditionalFormatting>
  <conditionalFormatting sqref="B431:B432">
    <cfRule type="duplicateValues" dxfId="211" priority="150" stopIfTrue="1"/>
  </conditionalFormatting>
  <conditionalFormatting sqref="B433:B434">
    <cfRule type="duplicateValues" dxfId="210" priority="148" stopIfTrue="1"/>
  </conditionalFormatting>
  <conditionalFormatting sqref="B435">
    <cfRule type="duplicateValues" dxfId="209" priority="147" stopIfTrue="1"/>
  </conditionalFormatting>
  <conditionalFormatting sqref="B453">
    <cfRule type="duplicateValues" dxfId="208" priority="172" stopIfTrue="1"/>
  </conditionalFormatting>
  <conditionalFormatting sqref="B456:B458">
    <cfRule type="duplicateValues" dxfId="207" priority="112" stopIfTrue="1"/>
  </conditionalFormatting>
  <conditionalFormatting sqref="B459:B460">
    <cfRule type="duplicateValues" dxfId="206" priority="113" stopIfTrue="1"/>
  </conditionalFormatting>
  <conditionalFormatting sqref="B461:B462">
    <cfRule type="duplicateValues" dxfId="205" priority="111" stopIfTrue="1"/>
  </conditionalFormatting>
  <conditionalFormatting sqref="B463">
    <cfRule type="duplicateValues" dxfId="204" priority="110" stopIfTrue="1"/>
  </conditionalFormatting>
  <conditionalFormatting sqref="B477:B494 B499:B556 B559">
    <cfRule type="duplicateValues" dxfId="203" priority="173" stopIfTrue="1"/>
  </conditionalFormatting>
  <conditionalFormatting sqref="B481">
    <cfRule type="duplicateValues" dxfId="202" priority="133" stopIfTrue="1"/>
  </conditionalFormatting>
  <conditionalFormatting sqref="B496">
    <cfRule type="duplicateValues" dxfId="201" priority="105" stopIfTrue="1"/>
    <cfRule type="duplicateValues" dxfId="200" priority="161" stopIfTrue="1"/>
  </conditionalFormatting>
  <conditionalFormatting sqref="B505:B522 B527:B584 B587">
    <cfRule type="duplicateValues" dxfId="199" priority="134" stopIfTrue="1"/>
  </conditionalFormatting>
  <conditionalFormatting sqref="B524">
    <cfRule type="duplicateValues" dxfId="198" priority="101" stopIfTrue="1"/>
  </conditionalFormatting>
  <conditionalFormatting sqref="B537">
    <cfRule type="duplicateValues" dxfId="197" priority="170" stopIfTrue="1"/>
  </conditionalFormatting>
  <conditionalFormatting sqref="B538">
    <cfRule type="duplicateValues" dxfId="196" priority="171" stopIfTrue="1"/>
  </conditionalFormatting>
  <conditionalFormatting sqref="B539">
    <cfRule type="duplicateValues" dxfId="195" priority="169" stopIfTrue="1"/>
  </conditionalFormatting>
  <conditionalFormatting sqref="B540">
    <cfRule type="duplicateValues" dxfId="194" priority="164" stopIfTrue="1"/>
  </conditionalFormatting>
  <conditionalFormatting sqref="B541">
    <cfRule type="duplicateValues" dxfId="193" priority="165" stopIfTrue="1"/>
  </conditionalFormatting>
  <conditionalFormatting sqref="B542">
    <cfRule type="duplicateValues" dxfId="192" priority="163" stopIfTrue="1"/>
  </conditionalFormatting>
  <conditionalFormatting sqref="B543">
    <cfRule type="duplicateValues" dxfId="191" priority="157" stopIfTrue="1"/>
  </conditionalFormatting>
  <conditionalFormatting sqref="B543:B545 B547">
    <cfRule type="duplicateValues" dxfId="190" priority="166" stopIfTrue="1"/>
  </conditionalFormatting>
  <conditionalFormatting sqref="B544">
    <cfRule type="duplicateValues" dxfId="189" priority="156" stopIfTrue="1"/>
  </conditionalFormatting>
  <conditionalFormatting sqref="B545">
    <cfRule type="duplicateValues" dxfId="188" priority="160" stopIfTrue="1"/>
  </conditionalFormatting>
  <conditionalFormatting sqref="B546 B554">
    <cfRule type="duplicateValues" dxfId="187" priority="168" stopIfTrue="1"/>
  </conditionalFormatting>
  <conditionalFormatting sqref="B546">
    <cfRule type="duplicateValues" dxfId="186" priority="152" stopIfTrue="1"/>
  </conditionalFormatting>
  <conditionalFormatting sqref="B546:B548">
    <cfRule type="duplicateValues" dxfId="185" priority="159" stopIfTrue="1"/>
  </conditionalFormatting>
  <conditionalFormatting sqref="B547">
    <cfRule type="duplicateValues" dxfId="184" priority="151" stopIfTrue="1"/>
  </conditionalFormatting>
  <conditionalFormatting sqref="B548">
    <cfRule type="duplicateValues" dxfId="183" priority="162" stopIfTrue="1"/>
  </conditionalFormatting>
  <conditionalFormatting sqref="B549:B550">
    <cfRule type="duplicateValues" dxfId="182" priority="167" stopIfTrue="1"/>
  </conditionalFormatting>
  <conditionalFormatting sqref="B550:B552 B554">
    <cfRule type="duplicateValues" dxfId="181" priority="153" stopIfTrue="1"/>
  </conditionalFormatting>
  <conditionalFormatting sqref="B553 B563">
    <cfRule type="duplicateValues" dxfId="180" priority="155" stopIfTrue="1"/>
  </conditionalFormatting>
  <conditionalFormatting sqref="B554">
    <cfRule type="duplicateValues" dxfId="179" priority="106" stopIfTrue="1"/>
  </conditionalFormatting>
  <conditionalFormatting sqref="B558:B559">
    <cfRule type="duplicateValues" dxfId="178" priority="154" stopIfTrue="1"/>
  </conditionalFormatting>
  <conditionalFormatting sqref="B559">
    <cfRule type="duplicateValues" dxfId="177" priority="107" stopIfTrue="1"/>
  </conditionalFormatting>
  <conditionalFormatting sqref="B560">
    <cfRule type="duplicateValues" dxfId="176" priority="184" stopIfTrue="1"/>
  </conditionalFormatting>
  <conditionalFormatting sqref="B561">
    <cfRule type="duplicateValues" dxfId="175" priority="180" stopIfTrue="1"/>
  </conditionalFormatting>
  <conditionalFormatting sqref="B562">
    <cfRule type="duplicateValues" dxfId="174" priority="179" stopIfTrue="1"/>
  </conditionalFormatting>
  <conditionalFormatting sqref="B563">
    <cfRule type="duplicateValues" dxfId="173" priority="185" stopIfTrue="1"/>
  </conditionalFormatting>
  <conditionalFormatting sqref="B564">
    <cfRule type="duplicateValues" dxfId="172" priority="175" stopIfTrue="1"/>
  </conditionalFormatting>
  <conditionalFormatting sqref="B564:B566">
    <cfRule type="duplicateValues" dxfId="171" priority="183" stopIfTrue="1"/>
  </conditionalFormatting>
  <conditionalFormatting sqref="B565">
    <cfRule type="duplicateValues" dxfId="170" priority="174" stopIfTrue="1"/>
  </conditionalFormatting>
  <conditionalFormatting sqref="B566">
    <cfRule type="duplicateValues" dxfId="169" priority="132" stopIfTrue="1"/>
  </conditionalFormatting>
  <conditionalFormatting sqref="B567">
    <cfRule type="duplicateValues" dxfId="168" priority="131" stopIfTrue="1"/>
  </conditionalFormatting>
  <conditionalFormatting sqref="B568">
    <cfRule type="duplicateValues" dxfId="167" priority="126" stopIfTrue="1"/>
  </conditionalFormatting>
  <conditionalFormatting sqref="B568:B570 B572">
    <cfRule type="duplicateValues" dxfId="166" priority="176" stopIfTrue="1"/>
  </conditionalFormatting>
  <conditionalFormatting sqref="B569">
    <cfRule type="duplicateValues" dxfId="165" priority="127" stopIfTrue="1"/>
  </conditionalFormatting>
  <conditionalFormatting sqref="B570">
    <cfRule type="duplicateValues" dxfId="164" priority="125" stopIfTrue="1"/>
  </conditionalFormatting>
  <conditionalFormatting sqref="B571 B581">
    <cfRule type="duplicateValues" dxfId="163" priority="178" stopIfTrue="1"/>
  </conditionalFormatting>
  <conditionalFormatting sqref="B571">
    <cfRule type="duplicateValues" dxfId="162" priority="120" stopIfTrue="1"/>
  </conditionalFormatting>
  <conditionalFormatting sqref="B571:B573 B575">
    <cfRule type="duplicateValues" dxfId="161" priority="128" stopIfTrue="1"/>
  </conditionalFormatting>
  <conditionalFormatting sqref="B572">
    <cfRule type="duplicateValues" dxfId="160" priority="119" stopIfTrue="1"/>
  </conditionalFormatting>
  <conditionalFormatting sqref="B573">
    <cfRule type="duplicateValues" dxfId="159" priority="123" stopIfTrue="1"/>
  </conditionalFormatting>
  <conditionalFormatting sqref="B574 B582">
    <cfRule type="duplicateValues" dxfId="158" priority="130" stopIfTrue="1"/>
  </conditionalFormatting>
  <conditionalFormatting sqref="B574">
    <cfRule type="duplicateValues" dxfId="157" priority="115" stopIfTrue="1"/>
  </conditionalFormatting>
  <conditionalFormatting sqref="B574:B576">
    <cfRule type="duplicateValues" dxfId="156" priority="122" stopIfTrue="1"/>
  </conditionalFormatting>
  <conditionalFormatting sqref="B575">
    <cfRule type="duplicateValues" dxfId="155" priority="114" stopIfTrue="1"/>
  </conditionalFormatting>
  <conditionalFormatting sqref="B576">
    <cfRule type="duplicateValues" dxfId="154" priority="124" stopIfTrue="1"/>
  </conditionalFormatting>
  <conditionalFormatting sqref="B576:B577">
    <cfRule type="duplicateValues" dxfId="153" priority="177" stopIfTrue="1"/>
  </conditionalFormatting>
  <conditionalFormatting sqref="B577:B578">
    <cfRule type="duplicateValues" dxfId="152" priority="129" stopIfTrue="1"/>
  </conditionalFormatting>
  <conditionalFormatting sqref="B578:B580 B582">
    <cfRule type="duplicateValues" dxfId="151" priority="116" stopIfTrue="1"/>
  </conditionalFormatting>
  <conditionalFormatting sqref="B581 B591">
    <cfRule type="duplicateValues" dxfId="150" priority="118" stopIfTrue="1"/>
  </conditionalFormatting>
  <conditionalFormatting sqref="B581">
    <cfRule type="duplicateValues" dxfId="149" priority="108" stopIfTrue="1"/>
  </conditionalFormatting>
  <conditionalFormatting sqref="B582">
    <cfRule type="duplicateValues" dxfId="148" priority="181" stopIfTrue="1"/>
  </conditionalFormatting>
  <conditionalFormatting sqref="B584">
    <cfRule type="duplicateValues" dxfId="147" priority="158" stopIfTrue="1"/>
  </conditionalFormatting>
  <conditionalFormatting sqref="B586:B587">
    <cfRule type="duplicateValues" dxfId="146" priority="117" stopIfTrue="1"/>
  </conditionalFormatting>
  <conditionalFormatting sqref="B587">
    <cfRule type="duplicateValues" dxfId="145" priority="102" stopIfTrue="1"/>
  </conditionalFormatting>
  <conditionalFormatting sqref="B588">
    <cfRule type="duplicateValues" dxfId="144" priority="145" stopIfTrue="1"/>
  </conditionalFormatting>
  <conditionalFormatting sqref="B589">
    <cfRule type="duplicateValues" dxfId="143" priority="141" stopIfTrue="1"/>
  </conditionalFormatting>
  <conditionalFormatting sqref="B590">
    <cfRule type="duplicateValues" dxfId="142" priority="140" stopIfTrue="1"/>
  </conditionalFormatting>
  <conditionalFormatting sqref="B591">
    <cfRule type="duplicateValues" dxfId="141" priority="146" stopIfTrue="1"/>
  </conditionalFormatting>
  <conditionalFormatting sqref="B592">
    <cfRule type="duplicateValues" dxfId="140" priority="136" stopIfTrue="1"/>
  </conditionalFormatting>
  <conditionalFormatting sqref="B592:B594">
    <cfRule type="duplicateValues" dxfId="139" priority="144" stopIfTrue="1"/>
  </conditionalFormatting>
  <conditionalFormatting sqref="B593">
    <cfRule type="duplicateValues" dxfId="138" priority="135" stopIfTrue="1"/>
  </conditionalFormatting>
  <conditionalFormatting sqref="B596:B598 B600">
    <cfRule type="duplicateValues" dxfId="137" priority="137" stopIfTrue="1"/>
  </conditionalFormatting>
  <conditionalFormatting sqref="B599 B609">
    <cfRule type="duplicateValues" dxfId="136" priority="139" stopIfTrue="1"/>
  </conditionalFormatting>
  <conditionalFormatting sqref="B600">
    <cfRule type="duplicateValues" dxfId="135" priority="103" stopIfTrue="1"/>
  </conditionalFormatting>
  <conditionalFormatting sqref="B602">
    <cfRule type="duplicateValues" dxfId="134" priority="182" stopIfTrue="1"/>
  </conditionalFormatting>
  <conditionalFormatting sqref="B604:B605">
    <cfRule type="duplicateValues" dxfId="133" priority="138" stopIfTrue="1"/>
  </conditionalFormatting>
  <conditionalFormatting sqref="B609">
    <cfRule type="duplicateValues" dxfId="132" priority="104" stopIfTrue="1"/>
  </conditionalFormatting>
  <conditionalFormatting sqref="B610">
    <cfRule type="duplicateValues" dxfId="131" priority="142" stopIfTrue="1"/>
  </conditionalFormatting>
  <conditionalFormatting sqref="B612">
    <cfRule type="duplicateValues" dxfId="130" priority="121" stopIfTrue="1"/>
  </conditionalFormatting>
  <conditionalFormatting sqref="B630">
    <cfRule type="duplicateValues" dxfId="129" priority="143" stopIfTrue="1"/>
  </conditionalFormatting>
  <conditionalFormatting sqref="D26:E26">
    <cfRule type="cellIs" dxfId="128" priority="79" operator="equal">
      <formula>0</formula>
    </cfRule>
  </conditionalFormatting>
  <conditionalFormatting sqref="D92:E92">
    <cfRule type="cellIs" dxfId="127" priority="61" operator="equal">
      <formula>0</formula>
    </cfRule>
  </conditionalFormatting>
  <conditionalFormatting sqref="D160:E160">
    <cfRule type="cellIs" dxfId="126" priority="25" operator="equal">
      <formula>0</formula>
    </cfRule>
  </conditionalFormatting>
  <conditionalFormatting sqref="D226:E226">
    <cfRule type="cellIs" dxfId="125" priority="16" operator="equal">
      <formula>0</formula>
    </cfRule>
  </conditionalFormatting>
  <conditionalFormatting sqref="D294:E294">
    <cfRule type="cellIs" dxfId="124" priority="7" operator="equal">
      <formula>0</formula>
    </cfRule>
  </conditionalFormatting>
  <dataValidations count="2">
    <dataValidation type="list" allowBlank="1" showInputMessage="1" showErrorMessage="1" sqref="J256:J276 J383:J387 J52:J57 J48:J50 J44:J46 J40:J42 J35:J38 J59:J76 J24 J95:J96 J118:J120 J101:J103 J78:J90 J144:J158 J239:J241 J186:J191 J163:J165 J182:J184 J178:J180 J174:J176 J170:J172 J193:J210 J229:J230 J252:J254 J235:J237 J212:J224 J278:J292 J320:J325 J297:J299 J316:J318 J312:J314 J308:J310 J304:J306 J327:J344 J346:J358 J122:J142 J105:J107 J29:J30" xr:uid="{00000000-0002-0000-1800-000000000000}">
      <formula1>"CNCT PT,Việt Trì,Lâm Thao,  Phù Ninh,  Thanh Ba,  Đoan Hùng, Hạ Hòa, Phú Thọ,  Cẩm Khê, Yên Lập,  Thanh Sơn,  Tân Sơn,  Tam Nông,  Thanh Thủy, Khách hàng"</formula1>
    </dataValidation>
    <dataValidation type="list" allowBlank="1" showInputMessage="1" showErrorMessage="1" sqref="J22" xr:uid="{00000000-0002-0000-1800-000001000000}">
      <formula1>"CNCT PT,Việt Trì,ĐL  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58" fitToHeight="0" orientation="landscape" r:id="rId1"/>
  <headerFooter>
    <oddFooter>&amp;CPage&amp;P</oddFooter>
  </headerFooter>
  <rowBreaks count="4" manualBreakCount="4">
    <brk id="168" max="16" man="1"/>
    <brk id="270" max="16" man="1"/>
    <brk id="319" max="16" man="1"/>
    <brk id="358" max="16" man="1"/>
  </rowBreaks>
  <colBreaks count="1" manualBreakCount="1">
    <brk id="1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B154"/>
  <sheetViews>
    <sheetView topLeftCell="A102" zoomScaleNormal="100" zoomScaleSheetLayoutView="85" workbookViewId="0">
      <selection activeCell="O108" sqref="O108:O109"/>
    </sheetView>
  </sheetViews>
  <sheetFormatPr defaultColWidth="9.140625" defaultRowHeight="12.75" x14ac:dyDescent="0.2"/>
  <cols>
    <col min="1" max="1" width="5.28515625" style="139" customWidth="1"/>
    <col min="2" max="2" width="32.42578125" style="26" customWidth="1"/>
    <col min="3" max="3" width="13.28515625" style="27" customWidth="1"/>
    <col min="4" max="4" width="6.42578125" style="28" customWidth="1"/>
    <col min="5" max="5" width="7" style="29" hidden="1" customWidth="1"/>
    <col min="6" max="6" width="6.7109375" style="30" customWidth="1"/>
    <col min="7" max="7" width="6.7109375" style="31" customWidth="1"/>
    <col min="8" max="8" width="6.7109375" style="30" customWidth="1"/>
    <col min="9" max="9" width="6.140625" style="31" customWidth="1"/>
    <col min="10" max="10" width="8.28515625" style="27" customWidth="1"/>
    <col min="11" max="11" width="71.85546875" style="26" customWidth="1"/>
    <col min="12" max="12" width="8.5703125" style="31" hidden="1" customWidth="1"/>
    <col min="13" max="13" width="25.42578125" style="26" customWidth="1"/>
    <col min="14" max="14" width="7.7109375" style="56" customWidth="1"/>
    <col min="15" max="15" width="7" style="54" customWidth="1"/>
    <col min="16" max="16" width="9.28515625" style="56" customWidth="1"/>
    <col min="17" max="17" width="6.42578125" style="56" customWidth="1"/>
    <col min="18" max="18" width="12" style="145" customWidth="1"/>
    <col min="19" max="19" width="9.42578125" style="32" customWidth="1"/>
    <col min="20" max="21" width="13.28515625" style="32" customWidth="1"/>
    <col min="22" max="22" width="15.5703125" style="32" customWidth="1"/>
    <col min="23" max="25" width="10.140625" style="32" customWidth="1"/>
    <col min="26" max="26" width="10.7109375" style="32" customWidth="1"/>
    <col min="27" max="27" width="9.7109375" style="32" bestFit="1" customWidth="1"/>
    <col min="28" max="28" width="11.5703125" style="32" customWidth="1"/>
    <col min="29" max="16384" width="9.140625" style="32"/>
  </cols>
  <sheetData>
    <row r="1" spans="1:28" ht="15.75" x14ac:dyDescent="0.2">
      <c r="L1" s="673" t="s">
        <v>1687</v>
      </c>
      <c r="M1" s="673"/>
      <c r="N1" s="673"/>
      <c r="O1" s="673"/>
      <c r="P1" s="673"/>
      <c r="Q1" s="673"/>
    </row>
    <row r="2" spans="1:28" ht="46.5" customHeight="1" x14ac:dyDescent="0.2">
      <c r="A2" s="673" t="s">
        <v>68</v>
      </c>
      <c r="B2" s="673"/>
      <c r="C2" s="673"/>
      <c r="D2" s="673"/>
      <c r="E2" s="673"/>
      <c r="F2" s="673"/>
      <c r="G2" s="674" t="s">
        <v>1996</v>
      </c>
      <c r="H2" s="674"/>
      <c r="I2" s="674"/>
      <c r="J2" s="674"/>
      <c r="K2" s="674"/>
      <c r="L2" s="674"/>
      <c r="M2" s="674"/>
      <c r="N2" s="674"/>
      <c r="O2" s="674"/>
      <c r="P2" s="674"/>
      <c r="Q2" s="674"/>
    </row>
    <row r="3" spans="1:28" ht="15.75" x14ac:dyDescent="0.2">
      <c r="A3" s="135"/>
      <c r="B3" s="675" t="s">
        <v>33</v>
      </c>
      <c r="C3" s="675"/>
      <c r="D3" s="675"/>
      <c r="E3" s="675"/>
      <c r="F3" s="675"/>
      <c r="G3" s="675"/>
      <c r="H3" s="675"/>
      <c r="I3" s="675"/>
      <c r="J3" s="675"/>
      <c r="K3" s="675"/>
      <c r="L3" s="675"/>
      <c r="M3" s="675"/>
      <c r="N3" s="675"/>
      <c r="O3" s="675"/>
      <c r="P3" s="675"/>
      <c r="Q3" s="137"/>
    </row>
    <row r="4" spans="1:28" s="33" customFormat="1" ht="15.75" x14ac:dyDescent="0.2">
      <c r="A4" s="135"/>
      <c r="B4" s="672" t="s">
        <v>1997</v>
      </c>
      <c r="C4" s="672"/>
      <c r="D4" s="672"/>
      <c r="E4" s="672"/>
      <c r="F4" s="672"/>
      <c r="G4" s="672"/>
      <c r="H4" s="672"/>
      <c r="I4" s="672"/>
      <c r="J4" s="672"/>
      <c r="K4" s="672"/>
      <c r="L4" s="672"/>
      <c r="M4" s="672"/>
      <c r="N4" s="672"/>
      <c r="O4" s="672"/>
      <c r="P4" s="672"/>
      <c r="Q4" s="672"/>
      <c r="R4" s="145"/>
    </row>
    <row r="5" spans="1:28" s="33" customFormat="1" ht="20.25" customHeight="1" x14ac:dyDescent="0.2">
      <c r="A5" s="135"/>
      <c r="B5" s="672" t="s">
        <v>1870</v>
      </c>
      <c r="C5" s="672"/>
      <c r="D5" s="672"/>
      <c r="E5" s="672"/>
      <c r="F5" s="672"/>
      <c r="G5" s="672"/>
      <c r="H5" s="672"/>
      <c r="I5" s="672"/>
      <c r="J5" s="672"/>
      <c r="K5" s="672"/>
      <c r="L5" s="672"/>
      <c r="M5" s="672"/>
      <c r="N5" s="672"/>
      <c r="O5" s="672"/>
      <c r="P5" s="672"/>
      <c r="Q5" s="672"/>
      <c r="R5" s="145"/>
    </row>
    <row r="6" spans="1:28" s="33" customFormat="1" ht="20.25" customHeight="1" x14ac:dyDescent="0.2">
      <c r="A6" s="135"/>
      <c r="B6" s="672" t="s">
        <v>1874</v>
      </c>
      <c r="C6" s="672"/>
      <c r="D6" s="672"/>
      <c r="E6" s="672"/>
      <c r="F6" s="672"/>
      <c r="G6" s="672"/>
      <c r="H6" s="672"/>
      <c r="I6" s="672"/>
      <c r="J6" s="672"/>
      <c r="K6" s="672"/>
      <c r="L6" s="672"/>
      <c r="M6" s="672"/>
      <c r="N6" s="672"/>
      <c r="O6" s="672"/>
      <c r="P6" s="672"/>
      <c r="Q6" s="672"/>
      <c r="R6" s="145"/>
    </row>
    <row r="7" spans="1:28" ht="15" customHeight="1" x14ac:dyDescent="0.25">
      <c r="A7" s="136" t="s">
        <v>7</v>
      </c>
      <c r="B7" s="669" t="s">
        <v>6</v>
      </c>
      <c r="C7" s="669"/>
      <c r="D7" s="669"/>
      <c r="E7" s="669"/>
      <c r="F7" s="669"/>
      <c r="G7" s="135"/>
      <c r="H7" s="34"/>
      <c r="I7" s="135"/>
      <c r="J7" s="136"/>
      <c r="K7" s="138"/>
      <c r="L7" s="135"/>
      <c r="M7" s="138"/>
      <c r="N7" s="35"/>
      <c r="O7" s="35"/>
      <c r="P7" s="36"/>
      <c r="Q7" s="36"/>
    </row>
    <row r="8" spans="1:28" ht="20.25" customHeight="1" x14ac:dyDescent="0.2">
      <c r="A8" s="714" t="s">
        <v>13</v>
      </c>
      <c r="B8" s="714" t="s">
        <v>14</v>
      </c>
      <c r="C8" s="714" t="s">
        <v>38</v>
      </c>
      <c r="D8" s="718" t="s">
        <v>39</v>
      </c>
      <c r="E8" s="37"/>
      <c r="F8" s="714" t="s">
        <v>15</v>
      </c>
      <c r="G8" s="714"/>
      <c r="H8" s="714"/>
      <c r="I8" s="714"/>
      <c r="J8" s="714" t="s">
        <v>40</v>
      </c>
      <c r="K8" s="711" t="s">
        <v>29</v>
      </c>
      <c r="L8" s="711"/>
      <c r="M8" s="714" t="s">
        <v>30</v>
      </c>
      <c r="N8" s="707" t="s">
        <v>44</v>
      </c>
      <c r="O8" s="707" t="s">
        <v>20</v>
      </c>
      <c r="P8" s="707" t="s">
        <v>22</v>
      </c>
      <c r="Q8" s="707" t="s">
        <v>21</v>
      </c>
      <c r="R8" s="719" t="s">
        <v>35</v>
      </c>
    </row>
    <row r="9" spans="1:28" ht="21" customHeight="1" x14ac:dyDescent="0.2">
      <c r="A9" s="714"/>
      <c r="B9" s="714"/>
      <c r="C9" s="714"/>
      <c r="D9" s="718"/>
      <c r="E9" s="37"/>
      <c r="F9" s="714" t="s">
        <v>16</v>
      </c>
      <c r="G9" s="714"/>
      <c r="H9" s="714" t="s">
        <v>17</v>
      </c>
      <c r="I9" s="714"/>
      <c r="J9" s="714"/>
      <c r="K9" s="711"/>
      <c r="L9" s="711"/>
      <c r="M9" s="714"/>
      <c r="N9" s="707"/>
      <c r="O9" s="707"/>
      <c r="P9" s="707"/>
      <c r="Q9" s="707"/>
      <c r="R9" s="719"/>
      <c r="V9" s="717" t="s">
        <v>36</v>
      </c>
      <c r="W9" s="717"/>
      <c r="X9" s="717" t="s">
        <v>37</v>
      </c>
      <c r="Y9" s="717"/>
    </row>
    <row r="10" spans="1:28" ht="55.5" customHeight="1" x14ac:dyDescent="0.2">
      <c r="A10" s="714"/>
      <c r="B10" s="714"/>
      <c r="C10" s="714"/>
      <c r="D10" s="718"/>
      <c r="E10" s="37"/>
      <c r="F10" s="38" t="s">
        <v>19</v>
      </c>
      <c r="G10" s="140" t="s">
        <v>18</v>
      </c>
      <c r="H10" s="38" t="s">
        <v>19</v>
      </c>
      <c r="I10" s="140" t="s">
        <v>18</v>
      </c>
      <c r="J10" s="714"/>
      <c r="K10" s="141" t="s">
        <v>41</v>
      </c>
      <c r="L10" s="141" t="s">
        <v>42</v>
      </c>
      <c r="M10" s="714"/>
      <c r="N10" s="707"/>
      <c r="O10" s="707"/>
      <c r="P10" s="707"/>
      <c r="Q10" s="707"/>
      <c r="R10" s="719"/>
      <c r="V10" s="139" t="s">
        <v>0</v>
      </c>
      <c r="W10" s="139" t="s">
        <v>2</v>
      </c>
      <c r="X10" s="139" t="s">
        <v>31</v>
      </c>
      <c r="Y10" s="32" t="s">
        <v>3</v>
      </c>
    </row>
    <row r="11" spans="1:28" ht="19.5" customHeight="1" x14ac:dyDescent="0.2">
      <c r="A11" s="39">
        <v>1</v>
      </c>
      <c r="B11" s="39">
        <v>2</v>
      </c>
      <c r="C11" s="39">
        <v>3</v>
      </c>
      <c r="D11" s="40">
        <v>4</v>
      </c>
      <c r="E11" s="41"/>
      <c r="F11" s="39">
        <v>5</v>
      </c>
      <c r="G11" s="39">
        <v>6</v>
      </c>
      <c r="H11" s="39">
        <v>7</v>
      </c>
      <c r="I11" s="39">
        <v>8</v>
      </c>
      <c r="J11" s="39">
        <v>9</v>
      </c>
      <c r="K11" s="39">
        <v>10</v>
      </c>
      <c r="L11" s="39">
        <v>11</v>
      </c>
      <c r="M11" s="39">
        <v>12</v>
      </c>
      <c r="N11" s="42">
        <v>13</v>
      </c>
      <c r="O11" s="42">
        <v>14</v>
      </c>
      <c r="P11" s="42" t="s">
        <v>43</v>
      </c>
      <c r="Q11" s="42">
        <v>16</v>
      </c>
      <c r="V11" s="139"/>
      <c r="W11" s="139"/>
      <c r="X11" s="139"/>
    </row>
    <row r="12" spans="1:28" ht="21" customHeight="1" x14ac:dyDescent="0.2">
      <c r="A12" s="140" t="s">
        <v>23</v>
      </c>
      <c r="B12" s="144" t="s">
        <v>46</v>
      </c>
      <c r="C12" s="43"/>
      <c r="D12" s="444"/>
      <c r="E12" s="445"/>
      <c r="F12" s="46"/>
      <c r="G12" s="47"/>
      <c r="H12" s="46"/>
      <c r="I12" s="47"/>
      <c r="J12" s="141"/>
      <c r="K12" s="48"/>
      <c r="L12" s="49"/>
      <c r="M12" s="48"/>
      <c r="N12" s="50">
        <f>VALUE(DAY(I12)*24*60+VALUE(HOUR(H12)*60+MINUTE(H12)))-SUM(VALUE(DAY(G12)*24*60+VALUE(HOUR(F12)*60+MINUTE(F12))))</f>
        <v>0</v>
      </c>
      <c r="O12" s="51"/>
      <c r="P12" s="51">
        <f>O12*N12</f>
        <v>0</v>
      </c>
      <c r="Q12" s="148"/>
      <c r="R12" s="52" t="s">
        <v>48</v>
      </c>
      <c r="S12" s="27" t="s">
        <v>3</v>
      </c>
      <c r="T12" s="27" t="s">
        <v>31</v>
      </c>
      <c r="U12" s="27" t="s">
        <v>77</v>
      </c>
      <c r="V12" s="139"/>
      <c r="W12" s="139"/>
      <c r="X12" s="139"/>
      <c r="Y12" s="139" t="s">
        <v>3</v>
      </c>
      <c r="Z12" s="53" t="s">
        <v>31</v>
      </c>
      <c r="AA12" s="53"/>
    </row>
    <row r="13" spans="1:28" s="95" customFormat="1" ht="20.25" customHeight="1" x14ac:dyDescent="0.25">
      <c r="A13" s="89"/>
      <c r="B13" s="154" t="s">
        <v>49</v>
      </c>
      <c r="C13" s="155"/>
      <c r="D13" s="125"/>
      <c r="E13" s="424"/>
      <c r="F13" s="155"/>
      <c r="G13" s="89"/>
      <c r="H13" s="102"/>
      <c r="I13" s="89"/>
      <c r="J13" s="102"/>
      <c r="K13" s="165"/>
      <c r="L13" s="155"/>
      <c r="M13" s="166"/>
      <c r="N13" s="126"/>
      <c r="O13" s="89"/>
      <c r="P13" s="156"/>
      <c r="Q13" s="156"/>
      <c r="R13" s="99"/>
      <c r="S13" s="91"/>
      <c r="T13" s="91"/>
      <c r="U13" s="92"/>
      <c r="V13" s="93"/>
      <c r="W13" s="93"/>
      <c r="X13" s="93"/>
      <c r="Y13" s="93"/>
      <c r="Z13" s="93"/>
      <c r="AA13" s="94"/>
      <c r="AB13" s="94"/>
    </row>
    <row r="14" spans="1:28" ht="21" customHeight="1" x14ac:dyDescent="0.2">
      <c r="A14" s="140" t="s">
        <v>24</v>
      </c>
      <c r="B14" s="716" t="s">
        <v>47</v>
      </c>
      <c r="C14" s="716"/>
      <c r="D14" s="444"/>
      <c r="E14" s="57">
        <f>N14/60*D14</f>
        <v>0</v>
      </c>
      <c r="F14" s="58"/>
      <c r="G14" s="47"/>
      <c r="H14" s="58"/>
      <c r="I14" s="47"/>
      <c r="J14" s="141"/>
      <c r="K14" s="59"/>
      <c r="L14" s="47"/>
      <c r="M14" s="60"/>
      <c r="N14" s="50">
        <f>VALUE(DAY(I14)*24*60+VALUE(HOUR(H14)*60+MINUTE(H14)))-SUM(VALUE(DAY(G14)*24*60+VALUE(HOUR(F14)*60+MINUTE(F14))))</f>
        <v>0</v>
      </c>
      <c r="O14" s="51"/>
      <c r="P14" s="51">
        <f>O14*N14</f>
        <v>0</v>
      </c>
      <c r="Q14" s="47"/>
      <c r="R14" s="145" t="s">
        <v>3</v>
      </c>
      <c r="S14" s="55">
        <f t="shared" ref="S14:T14" si="0">O14</f>
        <v>0</v>
      </c>
      <c r="T14" s="55">
        <f t="shared" si="0"/>
        <v>0</v>
      </c>
      <c r="U14" s="55"/>
      <c r="V14" s="56">
        <f>P14</f>
        <v>0</v>
      </c>
      <c r="W14" s="56">
        <f>O14</f>
        <v>0</v>
      </c>
      <c r="X14" s="56"/>
      <c r="Y14" s="139">
        <f>IF(RIGHT(I14,2)="11",O14,0)</f>
        <v>0</v>
      </c>
      <c r="Z14" s="53">
        <f>IF(RIGHT(I14,2)="11",P14,0)</f>
        <v>0</v>
      </c>
      <c r="AA14" s="53">
        <f>+IF(RIGHT(I14,2)="12",O14,0)</f>
        <v>0</v>
      </c>
      <c r="AB14" s="32">
        <f>+IF(RIGHT(I14,2)="12",P14,0)</f>
        <v>0</v>
      </c>
    </row>
    <row r="15" spans="1:28" s="95" customFormat="1" ht="27.75" customHeight="1" x14ac:dyDescent="0.25">
      <c r="A15" s="701" t="s">
        <v>1897</v>
      </c>
      <c r="B15" s="702"/>
      <c r="C15" s="702"/>
      <c r="D15" s="702"/>
      <c r="E15" s="702"/>
      <c r="F15" s="702"/>
      <c r="G15" s="702"/>
      <c r="H15" s="702"/>
      <c r="I15" s="702"/>
      <c r="J15" s="702"/>
      <c r="K15" s="702"/>
      <c r="L15" s="702"/>
      <c r="M15" s="702"/>
      <c r="N15" s="702"/>
      <c r="O15" s="702"/>
      <c r="P15" s="702"/>
      <c r="Q15" s="703"/>
      <c r="R15" s="90"/>
      <c r="S15" s="91"/>
      <c r="T15" s="91"/>
      <c r="U15" s="91"/>
      <c r="V15" s="92"/>
      <c r="W15" s="92"/>
      <c r="X15" s="92"/>
      <c r="Y15" s="93"/>
      <c r="Z15" s="94"/>
      <c r="AA15" s="94"/>
    </row>
    <row r="16" spans="1:28" s="95" customFormat="1" ht="40.5" customHeight="1" x14ac:dyDescent="0.25">
      <c r="A16" s="255" t="s">
        <v>7</v>
      </c>
      <c r="B16" s="168" t="s">
        <v>147</v>
      </c>
      <c r="C16" s="89" t="s">
        <v>148</v>
      </c>
      <c r="D16" s="89">
        <v>25</v>
      </c>
      <c r="E16" s="169">
        <v>0.47916666666666669</v>
      </c>
      <c r="F16" s="102">
        <v>0.29166666666666669</v>
      </c>
      <c r="G16" s="156">
        <v>4</v>
      </c>
      <c r="H16" s="102">
        <v>4.1666666666666664E-2</v>
      </c>
      <c r="I16" s="156">
        <v>5</v>
      </c>
      <c r="J16" s="168"/>
      <c r="K16" s="165" t="s">
        <v>150</v>
      </c>
      <c r="L16" s="170"/>
      <c r="M16" s="158"/>
      <c r="N16" s="158"/>
      <c r="O16" s="158"/>
      <c r="P16" s="89"/>
      <c r="Q16" s="89"/>
      <c r="R16" s="90"/>
      <c r="S16" s="91"/>
      <c r="T16" s="91"/>
      <c r="U16" s="91"/>
      <c r="V16" s="92"/>
      <c r="W16" s="92"/>
      <c r="X16" s="92"/>
      <c r="Y16" s="93"/>
      <c r="Z16" s="94"/>
      <c r="AA16" s="94"/>
    </row>
    <row r="17" spans="1:27" s="95" customFormat="1" ht="30.75" customHeight="1" x14ac:dyDescent="0.25">
      <c r="A17" s="255" t="s">
        <v>8</v>
      </c>
      <c r="B17" s="698" t="s">
        <v>1875</v>
      </c>
      <c r="C17" s="699"/>
      <c r="D17" s="699"/>
      <c r="E17" s="699"/>
      <c r="F17" s="699"/>
      <c r="G17" s="699"/>
      <c r="H17" s="699"/>
      <c r="I17" s="699"/>
      <c r="J17" s="699"/>
      <c r="K17" s="699"/>
      <c r="L17" s="699"/>
      <c r="M17" s="699"/>
      <c r="N17" s="699"/>
      <c r="O17" s="699"/>
      <c r="P17" s="699"/>
      <c r="Q17" s="700"/>
      <c r="R17" s="90"/>
      <c r="S17" s="91"/>
      <c r="T17" s="91"/>
      <c r="U17" s="91"/>
      <c r="V17" s="92"/>
      <c r="W17" s="92"/>
      <c r="X17" s="92"/>
      <c r="Y17" s="93"/>
      <c r="Z17" s="94"/>
      <c r="AA17" s="94"/>
    </row>
    <row r="18" spans="1:27" s="95" customFormat="1" ht="53.25" customHeight="1" x14ac:dyDescent="0.25">
      <c r="A18" s="89">
        <v>1</v>
      </c>
      <c r="B18" s="14" t="s">
        <v>1876</v>
      </c>
      <c r="C18" s="20" t="s">
        <v>60</v>
      </c>
      <c r="D18" s="98">
        <v>1.5</v>
      </c>
      <c r="E18" s="424"/>
      <c r="F18" s="102">
        <v>0.35416666666666669</v>
      </c>
      <c r="G18" s="156">
        <v>4</v>
      </c>
      <c r="H18" s="102">
        <v>0.625</v>
      </c>
      <c r="I18" s="156">
        <f t="shared" ref="I18" si="1">+G18</f>
        <v>4</v>
      </c>
      <c r="J18" s="102"/>
      <c r="K18" s="172" t="s">
        <v>1872</v>
      </c>
      <c r="L18" s="102"/>
      <c r="M18" s="14" t="s">
        <v>1876</v>
      </c>
      <c r="N18" s="126">
        <f t="shared" ref="N18:N30" si="2">VALUE(DAY(I18)*24*60+VALUE(HOUR(H18)*60+MINUTE(H18)))-SUM(VALUE(DAY(G18)*24*60+VALUE(HOUR(F18)*60+MINUTE(F18))))</f>
        <v>390</v>
      </c>
      <c r="O18" s="89">
        <v>1173</v>
      </c>
      <c r="P18" s="156">
        <f t="shared" ref="P18:P30" si="3">O18*N18</f>
        <v>457470</v>
      </c>
      <c r="Q18" s="89">
        <v>2</v>
      </c>
      <c r="R18" s="90"/>
      <c r="S18" s="91">
        <f>O18</f>
        <v>1173</v>
      </c>
      <c r="T18" s="91">
        <f>P18</f>
        <v>457470</v>
      </c>
      <c r="U18" s="92"/>
      <c r="V18" s="92"/>
      <c r="W18" s="92"/>
      <c r="X18" s="92"/>
      <c r="Y18" s="93"/>
      <c r="Z18" s="94"/>
      <c r="AA18" s="94"/>
    </row>
    <row r="19" spans="1:27" s="95" customFormat="1" ht="53.25" customHeight="1" x14ac:dyDescent="0.25">
      <c r="A19" s="89">
        <v>2</v>
      </c>
      <c r="B19" s="14" t="s">
        <v>1877</v>
      </c>
      <c r="C19" s="20" t="s">
        <v>60</v>
      </c>
      <c r="D19" s="98">
        <v>2.4641007848000003</v>
      </c>
      <c r="E19" s="424"/>
      <c r="F19" s="102">
        <v>0.35416666666666669</v>
      </c>
      <c r="G19" s="156">
        <v>4</v>
      </c>
      <c r="H19" s="102">
        <v>0.625</v>
      </c>
      <c r="I19" s="156">
        <f t="shared" ref="I19:I30" si="4">+G19</f>
        <v>4</v>
      </c>
      <c r="J19" s="102"/>
      <c r="K19" s="172" t="s">
        <v>1872</v>
      </c>
      <c r="L19" s="102"/>
      <c r="M19" s="14" t="s">
        <v>1877</v>
      </c>
      <c r="N19" s="126">
        <f t="shared" si="2"/>
        <v>390</v>
      </c>
      <c r="O19" s="89">
        <v>1986</v>
      </c>
      <c r="P19" s="156">
        <f t="shared" si="3"/>
        <v>774540</v>
      </c>
      <c r="Q19" s="89">
        <v>2</v>
      </c>
      <c r="R19" s="90"/>
      <c r="S19" s="91">
        <f t="shared" ref="S19" si="5">O19</f>
        <v>1986</v>
      </c>
      <c r="T19" s="91">
        <f t="shared" ref="T19" si="6">P19</f>
        <v>774540</v>
      </c>
      <c r="U19" s="92"/>
      <c r="V19" s="92"/>
      <c r="W19" s="92"/>
      <c r="X19" s="92"/>
      <c r="Y19" s="93"/>
      <c r="Z19" s="94"/>
      <c r="AA19" s="94"/>
    </row>
    <row r="20" spans="1:27" s="95" customFormat="1" ht="53.25" customHeight="1" x14ac:dyDescent="0.25">
      <c r="A20" s="89">
        <v>3</v>
      </c>
      <c r="B20" s="14" t="s">
        <v>1879</v>
      </c>
      <c r="C20" s="20" t="s">
        <v>60</v>
      </c>
      <c r="D20" s="98">
        <v>6.380027396</v>
      </c>
      <c r="E20" s="424"/>
      <c r="F20" s="102">
        <v>0.35416666666666669</v>
      </c>
      <c r="G20" s="156">
        <v>4</v>
      </c>
      <c r="H20" s="102">
        <v>0.625</v>
      </c>
      <c r="I20" s="156">
        <f t="shared" ref="I20" si="7">+G20</f>
        <v>4</v>
      </c>
      <c r="J20" s="102"/>
      <c r="K20" s="172" t="s">
        <v>1872</v>
      </c>
      <c r="L20" s="102"/>
      <c r="M20" s="14" t="s">
        <v>1879</v>
      </c>
      <c r="N20" s="126">
        <f t="shared" si="2"/>
        <v>390</v>
      </c>
      <c r="O20" s="89">
        <v>3155</v>
      </c>
      <c r="P20" s="156">
        <f t="shared" si="3"/>
        <v>1230450</v>
      </c>
      <c r="Q20" s="89">
        <v>2</v>
      </c>
      <c r="R20" s="90"/>
      <c r="S20" s="91">
        <f t="shared" ref="S20:S21" si="8">O20</f>
        <v>3155</v>
      </c>
      <c r="T20" s="91">
        <f t="shared" ref="T20:T21" si="9">P20</f>
        <v>1230450</v>
      </c>
      <c r="U20" s="92"/>
      <c r="V20" s="92"/>
      <c r="W20" s="92"/>
      <c r="X20" s="92"/>
      <c r="Y20" s="93"/>
      <c r="Z20" s="94"/>
      <c r="AA20" s="94"/>
    </row>
    <row r="21" spans="1:27" s="95" customFormat="1" ht="53.25" customHeight="1" x14ac:dyDescent="0.25">
      <c r="A21" s="89">
        <v>4</v>
      </c>
      <c r="B21" s="177" t="s">
        <v>1881</v>
      </c>
      <c r="C21" s="20" t="s">
        <v>60</v>
      </c>
      <c r="D21" s="98">
        <v>1.5</v>
      </c>
      <c r="E21" s="424"/>
      <c r="F21" s="102">
        <v>0.3125</v>
      </c>
      <c r="G21" s="156">
        <v>4</v>
      </c>
      <c r="H21" s="102">
        <v>0.66666666666666663</v>
      </c>
      <c r="I21" s="156">
        <f t="shared" si="4"/>
        <v>4</v>
      </c>
      <c r="J21" s="451"/>
      <c r="K21" s="172" t="s">
        <v>1872</v>
      </c>
      <c r="L21" s="453"/>
      <c r="M21" s="177" t="s">
        <v>1881</v>
      </c>
      <c r="N21" s="455">
        <f t="shared" ref="N21" si="10">VALUE(DAY(I21)*24*60+VALUE(HOUR(H21)*60+MINUTE(H21)))-SUM(VALUE(DAY(G21)*24*60+VALUE(HOUR(F21)*60+MINUTE(F21))))</f>
        <v>510</v>
      </c>
      <c r="O21" s="193">
        <v>1505</v>
      </c>
      <c r="P21" s="460">
        <f t="shared" ref="P21" si="11">O21*N21</f>
        <v>767550</v>
      </c>
      <c r="Q21" s="89">
        <v>2</v>
      </c>
      <c r="R21" s="90"/>
      <c r="S21" s="91">
        <f t="shared" si="8"/>
        <v>1505</v>
      </c>
      <c r="T21" s="91">
        <f t="shared" si="9"/>
        <v>767550</v>
      </c>
      <c r="U21" s="92"/>
      <c r="V21" s="92"/>
      <c r="W21" s="92"/>
      <c r="X21" s="92"/>
      <c r="Y21" s="93"/>
      <c r="Z21" s="94"/>
      <c r="AA21" s="94"/>
    </row>
    <row r="22" spans="1:27" s="95" customFormat="1" ht="35.25" customHeight="1" x14ac:dyDescent="0.25">
      <c r="A22" s="89">
        <v>5</v>
      </c>
      <c r="B22" s="14" t="s">
        <v>1993</v>
      </c>
      <c r="C22" s="20" t="s">
        <v>1</v>
      </c>
      <c r="D22" s="98">
        <v>2</v>
      </c>
      <c r="E22" s="424"/>
      <c r="F22" s="102">
        <v>0.3125</v>
      </c>
      <c r="G22" s="156">
        <v>4</v>
      </c>
      <c r="H22" s="102">
        <v>0.66666666666666663</v>
      </c>
      <c r="I22" s="156">
        <f t="shared" si="4"/>
        <v>4</v>
      </c>
      <c r="J22" s="102"/>
      <c r="K22" s="172" t="s">
        <v>1872</v>
      </c>
      <c r="L22" s="102"/>
      <c r="M22" s="14" t="s">
        <v>1882</v>
      </c>
      <c r="N22" s="126">
        <f t="shared" ref="N22:N23" si="12">VALUE(DAY(I22)*24*60+VALUE(HOUR(H22)*60+MINUTE(H22)))-SUM(VALUE(DAY(G22)*24*60+VALUE(HOUR(F22)*60+MINUTE(F22))))</f>
        <v>510</v>
      </c>
      <c r="O22" s="89">
        <v>1289</v>
      </c>
      <c r="P22" s="156">
        <f t="shared" ref="P22:P23" si="13">O22*N22</f>
        <v>657390</v>
      </c>
      <c r="Q22" s="89">
        <v>2</v>
      </c>
      <c r="R22" s="90"/>
      <c r="S22" s="91">
        <f t="shared" ref="S22:S28" si="14">O22</f>
        <v>1289</v>
      </c>
      <c r="T22" s="91">
        <f t="shared" ref="T22:T28" si="15">P22</f>
        <v>657390</v>
      </c>
      <c r="U22" s="92"/>
      <c r="V22" s="92"/>
      <c r="W22" s="92"/>
      <c r="X22" s="92"/>
      <c r="Y22" s="93"/>
      <c r="Z22" s="94"/>
      <c r="AA22" s="94"/>
    </row>
    <row r="23" spans="1:27" s="95" customFormat="1" ht="35.25" customHeight="1" x14ac:dyDescent="0.25">
      <c r="A23" s="89">
        <v>6</v>
      </c>
      <c r="B23" s="14" t="s">
        <v>1994</v>
      </c>
      <c r="C23" s="20" t="s">
        <v>59</v>
      </c>
      <c r="D23" s="98">
        <v>6</v>
      </c>
      <c r="E23" s="424"/>
      <c r="F23" s="102">
        <v>0.3125</v>
      </c>
      <c r="G23" s="156">
        <v>4</v>
      </c>
      <c r="H23" s="102">
        <v>0.66666666666666663</v>
      </c>
      <c r="I23" s="156">
        <f t="shared" si="4"/>
        <v>4</v>
      </c>
      <c r="J23" s="102"/>
      <c r="K23" s="172" t="s">
        <v>1872</v>
      </c>
      <c r="L23" s="102"/>
      <c r="M23" s="14" t="s">
        <v>1883</v>
      </c>
      <c r="N23" s="126">
        <f t="shared" si="12"/>
        <v>510</v>
      </c>
      <c r="O23" s="89">
        <v>814</v>
      </c>
      <c r="P23" s="156">
        <f t="shared" si="13"/>
        <v>415140</v>
      </c>
      <c r="Q23" s="89">
        <v>2</v>
      </c>
      <c r="R23" s="90"/>
      <c r="S23" s="91">
        <f t="shared" si="14"/>
        <v>814</v>
      </c>
      <c r="T23" s="91">
        <f t="shared" si="15"/>
        <v>415140</v>
      </c>
      <c r="U23" s="92"/>
      <c r="V23" s="92"/>
      <c r="W23" s="92"/>
      <c r="X23" s="92"/>
      <c r="Y23" s="93"/>
      <c r="Z23" s="94"/>
      <c r="AA23" s="94"/>
    </row>
    <row r="24" spans="1:27" s="95" customFormat="1" ht="53.25" customHeight="1" x14ac:dyDescent="0.25">
      <c r="A24" s="89">
        <v>7</v>
      </c>
      <c r="B24" s="14" t="s">
        <v>1884</v>
      </c>
      <c r="C24" s="20" t="s">
        <v>28</v>
      </c>
      <c r="D24" s="98">
        <v>3.24</v>
      </c>
      <c r="E24" s="424"/>
      <c r="F24" s="102">
        <v>0.3125</v>
      </c>
      <c r="G24" s="156">
        <v>4</v>
      </c>
      <c r="H24" s="102">
        <v>0.66666666666666663</v>
      </c>
      <c r="I24" s="156">
        <f t="shared" si="4"/>
        <v>4</v>
      </c>
      <c r="J24" s="451"/>
      <c r="K24" s="172" t="s">
        <v>1872</v>
      </c>
      <c r="L24" s="451"/>
      <c r="M24" s="14" t="s">
        <v>1884</v>
      </c>
      <c r="N24" s="126">
        <f t="shared" si="2"/>
        <v>510</v>
      </c>
      <c r="O24" s="89">
        <v>2642</v>
      </c>
      <c r="P24" s="156">
        <f t="shared" si="3"/>
        <v>1347420</v>
      </c>
      <c r="Q24" s="89">
        <v>2</v>
      </c>
      <c r="R24" s="90"/>
      <c r="S24" s="91">
        <f t="shared" si="14"/>
        <v>2642</v>
      </c>
      <c r="T24" s="91">
        <f t="shared" si="15"/>
        <v>1347420</v>
      </c>
      <c r="U24" s="92"/>
      <c r="V24" s="92"/>
      <c r="W24" s="92"/>
      <c r="X24" s="92"/>
      <c r="Y24" s="93"/>
      <c r="Z24" s="94"/>
      <c r="AA24" s="94"/>
    </row>
    <row r="25" spans="1:27" s="95" customFormat="1" ht="46.5" customHeight="1" x14ac:dyDescent="0.25">
      <c r="A25" s="89">
        <v>8</v>
      </c>
      <c r="B25" s="14" t="s">
        <v>1885</v>
      </c>
      <c r="C25" s="20" t="s">
        <v>1892</v>
      </c>
      <c r="D25" s="98">
        <v>2.7740381466666668</v>
      </c>
      <c r="E25" s="424"/>
      <c r="F25" s="102">
        <v>0.3125</v>
      </c>
      <c r="G25" s="156">
        <v>4</v>
      </c>
      <c r="H25" s="102">
        <v>0.66666666666666663</v>
      </c>
      <c r="I25" s="156">
        <f t="shared" si="4"/>
        <v>4</v>
      </c>
      <c r="J25" s="451"/>
      <c r="K25" s="172" t="s">
        <v>1872</v>
      </c>
      <c r="L25" s="451"/>
      <c r="M25" s="14" t="s">
        <v>1885</v>
      </c>
      <c r="N25" s="126">
        <f t="shared" ref="N25" si="16">VALUE(DAY(I25)*24*60+VALUE(HOUR(H25)*60+MINUTE(H25)))-SUM(VALUE(DAY(G25)*24*60+VALUE(HOUR(F25)*60+MINUTE(F25))))</f>
        <v>510</v>
      </c>
      <c r="O25" s="89">
        <v>2650</v>
      </c>
      <c r="P25" s="156">
        <f t="shared" ref="P25" si="17">O25*N25</f>
        <v>1351500</v>
      </c>
      <c r="Q25" s="89">
        <v>2</v>
      </c>
      <c r="R25" s="90"/>
      <c r="S25" s="91">
        <f t="shared" si="14"/>
        <v>2650</v>
      </c>
      <c r="T25" s="91">
        <f t="shared" si="15"/>
        <v>1351500</v>
      </c>
      <c r="U25" s="92"/>
      <c r="V25" s="92"/>
      <c r="W25" s="92"/>
      <c r="X25" s="92"/>
      <c r="Y25" s="93"/>
      <c r="Z25" s="94"/>
      <c r="AA25" s="94"/>
    </row>
    <row r="26" spans="1:27" s="95" customFormat="1" ht="46.5" customHeight="1" x14ac:dyDescent="0.25">
      <c r="A26" s="89">
        <v>9</v>
      </c>
      <c r="B26" s="14" t="s">
        <v>1886</v>
      </c>
      <c r="C26" s="20" t="s">
        <v>1893</v>
      </c>
      <c r="D26" s="98">
        <v>10.5</v>
      </c>
      <c r="E26" s="424"/>
      <c r="F26" s="102">
        <v>0.3125</v>
      </c>
      <c r="G26" s="156">
        <v>4</v>
      </c>
      <c r="H26" s="102">
        <v>0.66666666666666663</v>
      </c>
      <c r="I26" s="156">
        <f t="shared" si="4"/>
        <v>4</v>
      </c>
      <c r="J26" s="451"/>
      <c r="K26" s="172" t="s">
        <v>1872</v>
      </c>
      <c r="L26" s="451"/>
      <c r="M26" s="14" t="s">
        <v>1886</v>
      </c>
      <c r="N26" s="126">
        <f t="shared" ref="N26" si="18">VALUE(DAY(I26)*24*60+VALUE(HOUR(H26)*60+MINUTE(H26)))-SUM(VALUE(DAY(G26)*24*60+VALUE(HOUR(F26)*60+MINUTE(F26))))</f>
        <v>510</v>
      </c>
      <c r="O26" s="89">
        <v>11762</v>
      </c>
      <c r="P26" s="156">
        <f t="shared" ref="P26" si="19">O26*N26</f>
        <v>5998620</v>
      </c>
      <c r="Q26" s="89">
        <v>2</v>
      </c>
      <c r="R26" s="90"/>
      <c r="S26" s="91">
        <f t="shared" si="14"/>
        <v>11762</v>
      </c>
      <c r="T26" s="91">
        <f t="shared" si="15"/>
        <v>5998620</v>
      </c>
      <c r="U26" s="92"/>
      <c r="V26" s="92"/>
      <c r="W26" s="92"/>
      <c r="X26" s="92"/>
      <c r="Y26" s="93"/>
      <c r="Z26" s="94"/>
      <c r="AA26" s="94"/>
    </row>
    <row r="27" spans="1:27" s="95" customFormat="1" ht="31.5" customHeight="1" x14ac:dyDescent="0.25">
      <c r="A27" s="89">
        <v>10</v>
      </c>
      <c r="B27" s="177" t="s">
        <v>1901</v>
      </c>
      <c r="C27" s="20" t="s">
        <v>1909</v>
      </c>
      <c r="D27" s="188">
        <v>5.2839833693333329</v>
      </c>
      <c r="E27" s="424"/>
      <c r="F27" s="102">
        <v>0.3125</v>
      </c>
      <c r="G27" s="156">
        <v>4</v>
      </c>
      <c r="H27" s="102">
        <v>0.66666666666666663</v>
      </c>
      <c r="I27" s="156">
        <f t="shared" ref="I27" si="20">+G27</f>
        <v>4</v>
      </c>
      <c r="J27" s="102"/>
      <c r="K27" s="172" t="s">
        <v>1872</v>
      </c>
      <c r="L27" s="102"/>
      <c r="M27" s="177" t="s">
        <v>1901</v>
      </c>
      <c r="N27" s="126">
        <f>VALUE(DAY(I27)*24*60+VALUE(HOUR(H27)*60+MINUTE(H27)))-SUM(VALUE(DAY(G27)*24*60+VALUE(HOUR(F27)*60+MINUTE(F27))))</f>
        <v>510</v>
      </c>
      <c r="O27" s="89">
        <v>2150</v>
      </c>
      <c r="P27" s="156">
        <f>O27*N27</f>
        <v>1096500</v>
      </c>
      <c r="Q27" s="89">
        <v>2</v>
      </c>
      <c r="R27" s="90"/>
      <c r="S27" s="91">
        <f>O27</f>
        <v>2150</v>
      </c>
      <c r="T27" s="91">
        <f>P27</f>
        <v>1096500</v>
      </c>
      <c r="U27" s="92"/>
      <c r="V27" s="92"/>
      <c r="W27" s="92"/>
      <c r="X27" s="92"/>
      <c r="Y27" s="93"/>
      <c r="Z27" s="94"/>
      <c r="AA27" s="94"/>
    </row>
    <row r="28" spans="1:27" s="95" customFormat="1" ht="46.5" customHeight="1" x14ac:dyDescent="0.25">
      <c r="A28" s="89">
        <v>11</v>
      </c>
      <c r="B28" s="14" t="s">
        <v>1887</v>
      </c>
      <c r="C28" s="20" t="s">
        <v>57</v>
      </c>
      <c r="D28" s="98">
        <v>3</v>
      </c>
      <c r="E28" s="424"/>
      <c r="F28" s="102">
        <v>0.3125</v>
      </c>
      <c r="G28" s="156">
        <v>4</v>
      </c>
      <c r="H28" s="102">
        <v>0.66666666666666663</v>
      </c>
      <c r="I28" s="156">
        <f t="shared" si="4"/>
        <v>4</v>
      </c>
      <c r="J28" s="102"/>
      <c r="K28" s="172" t="s">
        <v>1872</v>
      </c>
      <c r="L28" s="102"/>
      <c r="M28" s="14" t="s">
        <v>1887</v>
      </c>
      <c r="N28" s="126">
        <f t="shared" si="2"/>
        <v>510</v>
      </c>
      <c r="O28" s="89">
        <v>2093</v>
      </c>
      <c r="P28" s="156">
        <f t="shared" si="3"/>
        <v>1067430</v>
      </c>
      <c r="Q28" s="89">
        <v>2</v>
      </c>
      <c r="R28" s="90"/>
      <c r="S28" s="91">
        <f t="shared" si="14"/>
        <v>2093</v>
      </c>
      <c r="T28" s="91">
        <f t="shared" si="15"/>
        <v>1067430</v>
      </c>
      <c r="U28" s="92"/>
      <c r="V28" s="92"/>
      <c r="W28" s="92"/>
      <c r="X28" s="92"/>
      <c r="Y28" s="93"/>
      <c r="Z28" s="94"/>
      <c r="AA28" s="94"/>
    </row>
    <row r="29" spans="1:27" s="95" customFormat="1" ht="46.5" customHeight="1" x14ac:dyDescent="0.25">
      <c r="A29" s="89">
        <v>12</v>
      </c>
      <c r="B29" s="14" t="s">
        <v>1888</v>
      </c>
      <c r="C29" s="20" t="s">
        <v>57</v>
      </c>
      <c r="D29" s="98">
        <v>2.9602510200000012</v>
      </c>
      <c r="E29" s="424"/>
      <c r="F29" s="102">
        <v>0.3125</v>
      </c>
      <c r="G29" s="156">
        <v>4</v>
      </c>
      <c r="H29" s="102">
        <v>0.66666666666666663</v>
      </c>
      <c r="I29" s="156">
        <f t="shared" si="4"/>
        <v>4</v>
      </c>
      <c r="J29" s="102"/>
      <c r="K29" s="172" t="s">
        <v>1872</v>
      </c>
      <c r="L29" s="102"/>
      <c r="M29" s="14" t="s">
        <v>1888</v>
      </c>
      <c r="N29" s="126">
        <f t="shared" si="2"/>
        <v>510</v>
      </c>
      <c r="O29" s="89">
        <v>2784</v>
      </c>
      <c r="P29" s="156">
        <f t="shared" si="3"/>
        <v>1419840</v>
      </c>
      <c r="Q29" s="89">
        <v>2</v>
      </c>
      <c r="R29" s="90"/>
      <c r="S29" s="91">
        <f t="shared" ref="S29:S30" si="21">O29</f>
        <v>2784</v>
      </c>
      <c r="T29" s="91">
        <f t="shared" ref="T29:T30" si="22">P29</f>
        <v>1419840</v>
      </c>
      <c r="U29" s="92"/>
      <c r="V29" s="92"/>
      <c r="W29" s="92"/>
      <c r="X29" s="92"/>
      <c r="Y29" s="93"/>
      <c r="Z29" s="94"/>
      <c r="AA29" s="94"/>
    </row>
    <row r="30" spans="1:27" s="95" customFormat="1" ht="46.5" customHeight="1" x14ac:dyDescent="0.25">
      <c r="A30" s="89">
        <v>13</v>
      </c>
      <c r="B30" s="14" t="s">
        <v>1889</v>
      </c>
      <c r="C30" s="20" t="s">
        <v>1894</v>
      </c>
      <c r="D30" s="98">
        <v>10</v>
      </c>
      <c r="E30" s="424"/>
      <c r="F30" s="102">
        <v>0.3125</v>
      </c>
      <c r="G30" s="156">
        <v>4</v>
      </c>
      <c r="H30" s="102">
        <v>0.66666666666666663</v>
      </c>
      <c r="I30" s="156">
        <f t="shared" si="4"/>
        <v>4</v>
      </c>
      <c r="J30" s="102"/>
      <c r="K30" s="172" t="s">
        <v>1872</v>
      </c>
      <c r="L30" s="102"/>
      <c r="M30" s="14" t="s">
        <v>1889</v>
      </c>
      <c r="N30" s="126">
        <f t="shared" si="2"/>
        <v>510</v>
      </c>
      <c r="O30" s="89">
        <v>7992</v>
      </c>
      <c r="P30" s="156">
        <f t="shared" si="3"/>
        <v>4075920</v>
      </c>
      <c r="Q30" s="89">
        <v>2</v>
      </c>
      <c r="R30" s="90"/>
      <c r="S30" s="91">
        <f t="shared" si="21"/>
        <v>7992</v>
      </c>
      <c r="T30" s="91">
        <f t="shared" si="22"/>
        <v>4075920</v>
      </c>
      <c r="U30" s="92"/>
      <c r="V30" s="92"/>
      <c r="W30" s="92"/>
      <c r="X30" s="92"/>
      <c r="Y30" s="93"/>
      <c r="Z30" s="94"/>
      <c r="AA30" s="94"/>
    </row>
    <row r="31" spans="1:27" s="95" customFormat="1" ht="53.25" customHeight="1" x14ac:dyDescent="0.25">
      <c r="A31" s="89">
        <v>14</v>
      </c>
      <c r="B31" s="14" t="s">
        <v>1966</v>
      </c>
      <c r="C31" s="20" t="s">
        <v>60</v>
      </c>
      <c r="D31" s="98">
        <v>2</v>
      </c>
      <c r="E31" s="424"/>
      <c r="F31" s="102">
        <v>0.35416666666666669</v>
      </c>
      <c r="G31" s="156">
        <v>4</v>
      </c>
      <c r="H31" s="102">
        <v>0.625</v>
      </c>
      <c r="I31" s="156">
        <f>+G31</f>
        <v>4</v>
      </c>
      <c r="J31" s="102"/>
      <c r="K31" s="172" t="s">
        <v>1872</v>
      </c>
      <c r="L31" s="102"/>
      <c r="M31" s="14" t="s">
        <v>1966</v>
      </c>
      <c r="N31" s="126">
        <f t="shared" ref="N31" si="23">VALUE(DAY(I31)*24*60+VALUE(HOUR(H31)*60+MINUTE(H31)))-SUM(VALUE(DAY(G31)*24*60+VALUE(HOUR(F31)*60+MINUTE(F31))))</f>
        <v>390</v>
      </c>
      <c r="O31" s="89">
        <v>2832</v>
      </c>
      <c r="P31" s="156">
        <f t="shared" ref="P31" si="24">O31*N31</f>
        <v>1104480</v>
      </c>
      <c r="Q31" s="89">
        <v>2</v>
      </c>
      <c r="R31" s="90"/>
      <c r="S31" s="91">
        <f t="shared" ref="S31:T39" si="25">O31</f>
        <v>2832</v>
      </c>
      <c r="T31" s="91">
        <f t="shared" si="25"/>
        <v>1104480</v>
      </c>
      <c r="U31" s="92"/>
      <c r="V31" s="92"/>
      <c r="W31" s="92"/>
      <c r="X31" s="92"/>
      <c r="Y31" s="93"/>
      <c r="Z31" s="94"/>
      <c r="AA31" s="94"/>
    </row>
    <row r="32" spans="1:27" s="95" customFormat="1" ht="53.25" customHeight="1" x14ac:dyDescent="0.25">
      <c r="A32" s="89">
        <v>15</v>
      </c>
      <c r="B32" s="14" t="s">
        <v>1971</v>
      </c>
      <c r="C32" s="20" t="s">
        <v>58</v>
      </c>
      <c r="D32" s="98">
        <v>2.5</v>
      </c>
      <c r="E32" s="424"/>
      <c r="F32" s="102">
        <v>0.35416666666666669</v>
      </c>
      <c r="G32" s="156">
        <v>4</v>
      </c>
      <c r="H32" s="102">
        <v>0.66666666666666663</v>
      </c>
      <c r="I32" s="156">
        <f t="shared" ref="I32:I37" si="26">+G32</f>
        <v>4</v>
      </c>
      <c r="J32" s="102"/>
      <c r="K32" s="172" t="s">
        <v>1872</v>
      </c>
      <c r="L32" s="461"/>
      <c r="M32" s="14" t="s">
        <v>1971</v>
      </c>
      <c r="N32" s="126">
        <f t="shared" ref="N32:N37" si="27">VALUE(DAY(I32)*24*60+VALUE(HOUR(H32)*60+MINUTE(H32)))-SUM(VALUE(DAY(G32)*24*60+VALUE(HOUR(F32)*60+MINUTE(F32))))</f>
        <v>450</v>
      </c>
      <c r="O32" s="89">
        <v>1613</v>
      </c>
      <c r="P32" s="156">
        <f t="shared" ref="P32:P37" si="28">O32*N32</f>
        <v>725850</v>
      </c>
      <c r="Q32" s="89">
        <v>2</v>
      </c>
      <c r="R32" s="90"/>
      <c r="S32" s="91">
        <f t="shared" ref="S32:S37" si="29">O32</f>
        <v>1613</v>
      </c>
      <c r="T32" s="91">
        <f t="shared" ref="T32:T37" si="30">P32</f>
        <v>725850</v>
      </c>
      <c r="U32" s="92"/>
      <c r="V32" s="92"/>
      <c r="W32" s="92"/>
      <c r="X32" s="92"/>
      <c r="Y32" s="93"/>
      <c r="Z32" s="94"/>
      <c r="AA32" s="94"/>
    </row>
    <row r="33" spans="1:27" s="95" customFormat="1" ht="53.25" customHeight="1" x14ac:dyDescent="0.25">
      <c r="A33" s="89">
        <v>16</v>
      </c>
      <c r="B33" s="14" t="s">
        <v>1972</v>
      </c>
      <c r="C33" s="20" t="s">
        <v>60</v>
      </c>
      <c r="D33" s="98">
        <v>1</v>
      </c>
      <c r="E33" s="424"/>
      <c r="F33" s="102">
        <v>0.35416666666666669</v>
      </c>
      <c r="G33" s="156">
        <v>4</v>
      </c>
      <c r="H33" s="102">
        <v>0.66666666666666663</v>
      </c>
      <c r="I33" s="156">
        <f t="shared" si="26"/>
        <v>4</v>
      </c>
      <c r="J33" s="102"/>
      <c r="K33" s="172" t="s">
        <v>1872</v>
      </c>
      <c r="L33" s="461"/>
      <c r="M33" s="14" t="s">
        <v>1972</v>
      </c>
      <c r="N33" s="126">
        <f t="shared" si="27"/>
        <v>450</v>
      </c>
      <c r="O33" s="89">
        <v>1596</v>
      </c>
      <c r="P33" s="156">
        <f t="shared" si="28"/>
        <v>718200</v>
      </c>
      <c r="Q33" s="89">
        <v>2</v>
      </c>
      <c r="R33" s="90"/>
      <c r="S33" s="91">
        <f t="shared" si="29"/>
        <v>1596</v>
      </c>
      <c r="T33" s="91">
        <f t="shared" si="30"/>
        <v>718200</v>
      </c>
      <c r="U33" s="92"/>
      <c r="V33" s="92"/>
      <c r="W33" s="92"/>
      <c r="X33" s="92"/>
      <c r="Y33" s="93"/>
      <c r="Z33" s="94"/>
      <c r="AA33" s="94"/>
    </row>
    <row r="34" spans="1:27" s="95" customFormat="1" ht="53.25" customHeight="1" x14ac:dyDescent="0.25">
      <c r="A34" s="89">
        <v>17</v>
      </c>
      <c r="B34" s="14" t="s">
        <v>1967</v>
      </c>
      <c r="C34" s="20" t="s">
        <v>58</v>
      </c>
      <c r="D34" s="98">
        <v>2.5</v>
      </c>
      <c r="E34" s="424"/>
      <c r="F34" s="102">
        <v>0.35416666666666669</v>
      </c>
      <c r="G34" s="156">
        <v>4</v>
      </c>
      <c r="H34" s="102">
        <v>0.66666666666666663</v>
      </c>
      <c r="I34" s="156">
        <f t="shared" si="26"/>
        <v>4</v>
      </c>
      <c r="J34" s="102"/>
      <c r="K34" s="172" t="s">
        <v>1872</v>
      </c>
      <c r="L34" s="461"/>
      <c r="M34" s="14" t="s">
        <v>1967</v>
      </c>
      <c r="N34" s="126">
        <f t="shared" si="27"/>
        <v>450</v>
      </c>
      <c r="O34" s="89">
        <v>1779</v>
      </c>
      <c r="P34" s="156">
        <f t="shared" si="28"/>
        <v>800550</v>
      </c>
      <c r="Q34" s="89">
        <v>2</v>
      </c>
      <c r="R34" s="90"/>
      <c r="S34" s="91">
        <f t="shared" si="29"/>
        <v>1779</v>
      </c>
      <c r="T34" s="91">
        <f t="shared" si="30"/>
        <v>800550</v>
      </c>
      <c r="U34" s="92"/>
      <c r="V34" s="92"/>
      <c r="W34" s="92"/>
      <c r="X34" s="92"/>
      <c r="Y34" s="93"/>
      <c r="Z34" s="94"/>
      <c r="AA34" s="94"/>
    </row>
    <row r="35" spans="1:27" s="95" customFormat="1" ht="53.25" customHeight="1" x14ac:dyDescent="0.25">
      <c r="A35" s="89">
        <v>18</v>
      </c>
      <c r="B35" s="14" t="s">
        <v>1992</v>
      </c>
      <c r="C35" s="20" t="s">
        <v>1969</v>
      </c>
      <c r="D35" s="98">
        <v>3</v>
      </c>
      <c r="E35" s="424"/>
      <c r="F35" s="102">
        <v>0.35416666666666669</v>
      </c>
      <c r="G35" s="156">
        <v>4</v>
      </c>
      <c r="H35" s="102">
        <v>0.66666666666666663</v>
      </c>
      <c r="I35" s="156">
        <f t="shared" si="26"/>
        <v>4</v>
      </c>
      <c r="J35" s="102"/>
      <c r="K35" s="172" t="s">
        <v>1872</v>
      </c>
      <c r="L35" s="461"/>
      <c r="M35" s="14" t="s">
        <v>1968</v>
      </c>
      <c r="N35" s="126">
        <f t="shared" si="27"/>
        <v>450</v>
      </c>
      <c r="O35" s="89">
        <v>1586</v>
      </c>
      <c r="P35" s="156">
        <f t="shared" si="28"/>
        <v>713700</v>
      </c>
      <c r="Q35" s="89">
        <v>2</v>
      </c>
      <c r="R35" s="90"/>
      <c r="S35" s="91">
        <f t="shared" si="29"/>
        <v>1586</v>
      </c>
      <c r="T35" s="91">
        <f t="shared" si="30"/>
        <v>713700</v>
      </c>
      <c r="U35" s="92"/>
      <c r="V35" s="92"/>
      <c r="W35" s="92"/>
      <c r="X35" s="92"/>
      <c r="Y35" s="93"/>
      <c r="Z35" s="94"/>
      <c r="AA35" s="94"/>
    </row>
    <row r="36" spans="1:27" s="95" customFormat="1" ht="53.25" customHeight="1" x14ac:dyDescent="0.25">
      <c r="A36" s="89">
        <v>19</v>
      </c>
      <c r="B36" s="14" t="s">
        <v>1974</v>
      </c>
      <c r="C36" s="20" t="s">
        <v>60</v>
      </c>
      <c r="D36" s="98">
        <v>2</v>
      </c>
      <c r="E36" s="424"/>
      <c r="F36" s="102">
        <v>0.35416666666666669</v>
      </c>
      <c r="G36" s="156">
        <v>4</v>
      </c>
      <c r="H36" s="102">
        <v>0.66666666666666663</v>
      </c>
      <c r="I36" s="156">
        <f t="shared" si="26"/>
        <v>4</v>
      </c>
      <c r="J36" s="102"/>
      <c r="K36" s="172" t="s">
        <v>1872</v>
      </c>
      <c r="L36" s="461"/>
      <c r="M36" s="14" t="s">
        <v>1974</v>
      </c>
      <c r="N36" s="126">
        <f t="shared" si="27"/>
        <v>450</v>
      </c>
      <c r="O36" s="89">
        <v>905</v>
      </c>
      <c r="P36" s="156">
        <f t="shared" si="28"/>
        <v>407250</v>
      </c>
      <c r="Q36" s="89">
        <v>2</v>
      </c>
      <c r="R36" s="90"/>
      <c r="S36" s="91">
        <f t="shared" si="29"/>
        <v>905</v>
      </c>
      <c r="T36" s="91">
        <f t="shared" si="30"/>
        <v>407250</v>
      </c>
      <c r="U36" s="92"/>
      <c r="V36" s="92"/>
      <c r="W36" s="92"/>
      <c r="X36" s="92"/>
      <c r="Y36" s="93"/>
      <c r="Z36" s="94"/>
      <c r="AA36" s="94"/>
    </row>
    <row r="37" spans="1:27" s="95" customFormat="1" ht="53.25" customHeight="1" x14ac:dyDescent="0.25">
      <c r="A37" s="89">
        <v>20</v>
      </c>
      <c r="B37" s="14" t="s">
        <v>1970</v>
      </c>
      <c r="C37" s="20" t="s">
        <v>60</v>
      </c>
      <c r="D37" s="98">
        <v>2</v>
      </c>
      <c r="E37" s="424"/>
      <c r="F37" s="102">
        <v>0.35416666666666669</v>
      </c>
      <c r="G37" s="156">
        <v>4</v>
      </c>
      <c r="H37" s="102">
        <v>0.66666666666666663</v>
      </c>
      <c r="I37" s="156">
        <f t="shared" si="26"/>
        <v>4</v>
      </c>
      <c r="J37" s="102"/>
      <c r="K37" s="172" t="s">
        <v>1872</v>
      </c>
      <c r="L37" s="461"/>
      <c r="M37" s="14" t="s">
        <v>1970</v>
      </c>
      <c r="N37" s="126">
        <f t="shared" si="27"/>
        <v>450</v>
      </c>
      <c r="O37" s="89">
        <v>988</v>
      </c>
      <c r="P37" s="156">
        <f t="shared" si="28"/>
        <v>444600</v>
      </c>
      <c r="Q37" s="89">
        <v>2</v>
      </c>
      <c r="R37" s="90"/>
      <c r="S37" s="91">
        <f t="shared" si="29"/>
        <v>988</v>
      </c>
      <c r="T37" s="91">
        <f t="shared" si="30"/>
        <v>444600</v>
      </c>
      <c r="U37" s="92"/>
      <c r="V37" s="92"/>
      <c r="W37" s="92"/>
      <c r="X37" s="92"/>
      <c r="Y37" s="93"/>
      <c r="Z37" s="94"/>
      <c r="AA37" s="94"/>
    </row>
    <row r="38" spans="1:27" s="95" customFormat="1" ht="53.25" customHeight="1" x14ac:dyDescent="0.25">
      <c r="A38" s="89">
        <v>21</v>
      </c>
      <c r="B38" s="14" t="s">
        <v>1964</v>
      </c>
      <c r="C38" s="20" t="s">
        <v>58</v>
      </c>
      <c r="D38" s="98">
        <v>6</v>
      </c>
      <c r="E38" s="424"/>
      <c r="F38" s="102">
        <v>0.3125</v>
      </c>
      <c r="G38" s="156">
        <v>4</v>
      </c>
      <c r="H38" s="102">
        <v>0.66666666666666663</v>
      </c>
      <c r="I38" s="156">
        <f>+G38</f>
        <v>4</v>
      </c>
      <c r="J38" s="451"/>
      <c r="K38" s="172" t="s">
        <v>1872</v>
      </c>
      <c r="L38" s="456"/>
      <c r="M38" s="14" t="s">
        <v>1948</v>
      </c>
      <c r="N38" s="455">
        <f>VALUE(DAY(I38)*24*60+VALUE(HOUR(H38)*60+MINUTE(H38)))-SUM(VALUE(DAY(G38)*24*60+VALUE(HOUR(F38)*60+MINUTE(F38))))</f>
        <v>510</v>
      </c>
      <c r="O38" s="193"/>
      <c r="P38" s="454">
        <f>O38*N38</f>
        <v>0</v>
      </c>
      <c r="Q38" s="89">
        <v>2</v>
      </c>
      <c r="R38" s="90"/>
      <c r="S38" s="91">
        <f t="shared" si="25"/>
        <v>0</v>
      </c>
      <c r="T38" s="91">
        <f t="shared" si="25"/>
        <v>0</v>
      </c>
      <c r="U38" s="92"/>
      <c r="V38" s="92"/>
      <c r="W38" s="92"/>
      <c r="X38" s="92"/>
      <c r="Y38" s="93"/>
      <c r="Z38" s="94"/>
      <c r="AA38" s="94"/>
    </row>
    <row r="39" spans="1:27" s="95" customFormat="1" ht="53.25" customHeight="1" x14ac:dyDescent="0.25">
      <c r="A39" s="89">
        <v>22</v>
      </c>
      <c r="B39" s="14" t="s">
        <v>1965</v>
      </c>
      <c r="C39" s="20" t="s">
        <v>59</v>
      </c>
      <c r="D39" s="98">
        <v>2</v>
      </c>
      <c r="E39" s="424"/>
      <c r="F39" s="102">
        <v>0.3125</v>
      </c>
      <c r="G39" s="156">
        <v>4</v>
      </c>
      <c r="H39" s="102">
        <v>0.66666666666666663</v>
      </c>
      <c r="I39" s="156">
        <f>+G39</f>
        <v>4</v>
      </c>
      <c r="J39" s="451"/>
      <c r="K39" s="172" t="s">
        <v>1872</v>
      </c>
      <c r="L39" s="456"/>
      <c r="M39" s="14" t="s">
        <v>1948</v>
      </c>
      <c r="N39" s="455">
        <f>VALUE(DAY(I39)*24*60+VALUE(HOUR(H39)*60+MINUTE(H39)))-SUM(VALUE(DAY(G39)*24*60+VALUE(HOUR(F39)*60+MINUTE(F39))))</f>
        <v>510</v>
      </c>
      <c r="O39" s="193"/>
      <c r="P39" s="454">
        <f>O39*N39</f>
        <v>0</v>
      </c>
      <c r="Q39" s="89">
        <v>2</v>
      </c>
      <c r="R39" s="90"/>
      <c r="S39" s="91">
        <f t="shared" si="25"/>
        <v>0</v>
      </c>
      <c r="T39" s="91">
        <f t="shared" si="25"/>
        <v>0</v>
      </c>
      <c r="U39" s="92"/>
      <c r="V39" s="92"/>
      <c r="W39" s="92"/>
      <c r="X39" s="92"/>
      <c r="Y39" s="93"/>
      <c r="Z39" s="94"/>
      <c r="AA39" s="94"/>
    </row>
    <row r="40" spans="1:27" s="94" customFormat="1" ht="32.25" customHeight="1" x14ac:dyDescent="0.2">
      <c r="A40" s="255"/>
      <c r="B40" s="25" t="s">
        <v>1865</v>
      </c>
      <c r="C40" s="446"/>
      <c r="D40" s="447">
        <f>SUM(D18:D39)</f>
        <v>80.602400716799991</v>
      </c>
      <c r="E40" s="448"/>
      <c r="F40" s="169"/>
      <c r="G40" s="258"/>
      <c r="H40" s="169"/>
      <c r="I40" s="258"/>
      <c r="J40" s="169"/>
      <c r="K40" s="449"/>
      <c r="L40" s="169"/>
      <c r="M40" s="449"/>
      <c r="N40" s="450"/>
      <c r="O40" s="255"/>
      <c r="P40" s="258"/>
      <c r="Q40" s="255"/>
      <c r="R40" s="90"/>
      <c r="S40" s="91">
        <f t="shared" ref="S40:S54" si="31">O40</f>
        <v>0</v>
      </c>
      <c r="T40" s="91">
        <f t="shared" ref="T40:T54" si="32">P40</f>
        <v>0</v>
      </c>
      <c r="U40" s="91"/>
      <c r="V40" s="91"/>
      <c r="W40" s="91"/>
      <c r="X40" s="91"/>
      <c r="Y40" s="263"/>
    </row>
    <row r="41" spans="1:27" s="94" customFormat="1" ht="40.5" customHeight="1" x14ac:dyDescent="0.2">
      <c r="A41" s="255"/>
      <c r="B41" s="25" t="s">
        <v>1896</v>
      </c>
      <c r="C41" s="446"/>
      <c r="D41" s="447">
        <f>D40+D16</f>
        <v>105.60240071679999</v>
      </c>
      <c r="E41" s="448"/>
      <c r="F41" s="169"/>
      <c r="G41" s="258"/>
      <c r="H41" s="169"/>
      <c r="I41" s="258"/>
      <c r="J41" s="169"/>
      <c r="K41" s="449"/>
      <c r="L41" s="169"/>
      <c r="M41" s="449"/>
      <c r="N41" s="450"/>
      <c r="O41" s="255"/>
      <c r="P41" s="258"/>
      <c r="Q41" s="255"/>
      <c r="R41" s="90"/>
      <c r="S41" s="91"/>
      <c r="T41" s="91"/>
      <c r="U41" s="91"/>
      <c r="V41" s="91"/>
      <c r="W41" s="91"/>
      <c r="X41" s="91"/>
      <c r="Y41" s="263"/>
    </row>
    <row r="42" spans="1:27" s="95" customFormat="1" ht="27.75" customHeight="1" x14ac:dyDescent="0.25">
      <c r="A42" s="701" t="s">
        <v>1898</v>
      </c>
      <c r="B42" s="702"/>
      <c r="C42" s="702"/>
      <c r="D42" s="702"/>
      <c r="E42" s="702"/>
      <c r="F42" s="702"/>
      <c r="G42" s="702"/>
      <c r="H42" s="702"/>
      <c r="I42" s="702"/>
      <c r="J42" s="702"/>
      <c r="K42" s="702"/>
      <c r="L42" s="702"/>
      <c r="M42" s="702"/>
      <c r="N42" s="702"/>
      <c r="O42" s="702"/>
      <c r="P42" s="702"/>
      <c r="Q42" s="703"/>
      <c r="R42" s="90"/>
      <c r="S42" s="91">
        <f t="shared" si="31"/>
        <v>0</v>
      </c>
      <c r="T42" s="91">
        <f t="shared" si="32"/>
        <v>0</v>
      </c>
      <c r="U42" s="91"/>
      <c r="V42" s="92"/>
      <c r="W42" s="92"/>
      <c r="X42" s="92"/>
      <c r="Y42" s="93"/>
      <c r="Z42" s="94"/>
      <c r="AA42" s="94"/>
    </row>
    <row r="43" spans="1:27" s="95" customFormat="1" ht="40.5" customHeight="1" x14ac:dyDescent="0.25">
      <c r="A43" s="255" t="s">
        <v>7</v>
      </c>
      <c r="B43" s="168" t="s">
        <v>147</v>
      </c>
      <c r="C43" s="89" t="s">
        <v>148</v>
      </c>
      <c r="D43" s="89">
        <v>25</v>
      </c>
      <c r="E43" s="169">
        <v>0.47916666666666669</v>
      </c>
      <c r="F43" s="102">
        <v>0.29166666666666669</v>
      </c>
      <c r="G43" s="156">
        <v>4</v>
      </c>
      <c r="H43" s="102">
        <v>4.1666666666666664E-2</v>
      </c>
      <c r="I43" s="156">
        <v>5</v>
      </c>
      <c r="J43" s="168"/>
      <c r="K43" s="165" t="s">
        <v>150</v>
      </c>
      <c r="L43" s="170"/>
      <c r="M43" s="158"/>
      <c r="N43" s="158"/>
      <c r="O43" s="158"/>
      <c r="P43" s="89"/>
      <c r="Q43" s="89"/>
      <c r="R43" s="90"/>
      <c r="S43" s="91">
        <f t="shared" si="31"/>
        <v>0</v>
      </c>
      <c r="T43" s="91">
        <f t="shared" si="32"/>
        <v>0</v>
      </c>
      <c r="U43" s="91"/>
      <c r="V43" s="92"/>
      <c r="W43" s="92"/>
      <c r="X43" s="92"/>
      <c r="Y43" s="93"/>
      <c r="Z43" s="94"/>
      <c r="AA43" s="94"/>
    </row>
    <row r="44" spans="1:27" s="95" customFormat="1" ht="30.75" customHeight="1" x14ac:dyDescent="0.25">
      <c r="A44" s="255" t="s">
        <v>8</v>
      </c>
      <c r="B44" s="698" t="s">
        <v>1875</v>
      </c>
      <c r="C44" s="699"/>
      <c r="D44" s="699"/>
      <c r="E44" s="699"/>
      <c r="F44" s="699"/>
      <c r="G44" s="699"/>
      <c r="H44" s="699"/>
      <c r="I44" s="699"/>
      <c r="J44" s="699"/>
      <c r="K44" s="699"/>
      <c r="L44" s="699"/>
      <c r="M44" s="699"/>
      <c r="N44" s="699"/>
      <c r="O44" s="699"/>
      <c r="P44" s="699"/>
      <c r="Q44" s="700"/>
      <c r="R44" s="90"/>
      <c r="S44" s="91">
        <f t="shared" si="31"/>
        <v>0</v>
      </c>
      <c r="T44" s="91">
        <f t="shared" si="32"/>
        <v>0</v>
      </c>
      <c r="U44" s="91"/>
      <c r="V44" s="92"/>
      <c r="W44" s="92"/>
      <c r="X44" s="92"/>
      <c r="Y44" s="93"/>
      <c r="Z44" s="94"/>
      <c r="AA44" s="94"/>
    </row>
    <row r="45" spans="1:27" s="95" customFormat="1" ht="31.5" customHeight="1" x14ac:dyDescent="0.25">
      <c r="A45" s="89">
        <v>1</v>
      </c>
      <c r="B45" s="457" t="s">
        <v>1899</v>
      </c>
      <c r="C45" s="20" t="s">
        <v>61</v>
      </c>
      <c r="D45" s="98">
        <v>3.1402372880000002</v>
      </c>
      <c r="E45" s="424"/>
      <c r="F45" s="102">
        <v>0.66666666666666663</v>
      </c>
      <c r="G45" s="156">
        <v>4</v>
      </c>
      <c r="H45" s="102">
        <v>4.1666666666666664E-2</v>
      </c>
      <c r="I45" s="156">
        <v>5</v>
      </c>
      <c r="J45" s="102"/>
      <c r="K45" s="172" t="s">
        <v>1872</v>
      </c>
      <c r="L45" s="102"/>
      <c r="M45" s="457" t="s">
        <v>1899</v>
      </c>
      <c r="N45" s="126">
        <f t="shared" ref="N45:N54" si="33">VALUE(DAY(I45)*24*60+VALUE(HOUR(H45)*60+MINUTE(H45)))-SUM(VALUE(DAY(G45)*24*60+VALUE(HOUR(F45)*60+MINUTE(F45))))</f>
        <v>540</v>
      </c>
      <c r="O45" s="89">
        <v>2123</v>
      </c>
      <c r="P45" s="156">
        <f t="shared" ref="P45:P54" si="34">O45*N45</f>
        <v>1146420</v>
      </c>
      <c r="Q45" s="89">
        <v>2</v>
      </c>
      <c r="R45" s="90"/>
      <c r="S45" s="91">
        <f t="shared" si="31"/>
        <v>2123</v>
      </c>
      <c r="T45" s="91">
        <f t="shared" si="32"/>
        <v>1146420</v>
      </c>
      <c r="U45" s="92"/>
      <c r="V45" s="92"/>
      <c r="W45" s="92"/>
      <c r="X45" s="92"/>
      <c r="Y45" s="93"/>
      <c r="Z45" s="94"/>
      <c r="AA45" s="94"/>
    </row>
    <row r="46" spans="1:27" s="95" customFormat="1" ht="31.5" customHeight="1" x14ac:dyDescent="0.25">
      <c r="A46" s="89">
        <v>2</v>
      </c>
      <c r="B46" s="14" t="s">
        <v>1900</v>
      </c>
      <c r="C46" s="20" t="s">
        <v>61</v>
      </c>
      <c r="D46" s="98">
        <v>4.5873373626666671</v>
      </c>
      <c r="E46" s="424"/>
      <c r="F46" s="102">
        <v>0.66666666666666663</v>
      </c>
      <c r="G46" s="156">
        <v>4</v>
      </c>
      <c r="H46" s="102">
        <v>4.1666666666666664E-2</v>
      </c>
      <c r="I46" s="156">
        <v>5</v>
      </c>
      <c r="J46" s="451"/>
      <c r="K46" s="172" t="s">
        <v>1872</v>
      </c>
      <c r="L46" s="451"/>
      <c r="M46" s="14" t="s">
        <v>1900</v>
      </c>
      <c r="N46" s="126">
        <f>VALUE(DAY(I46)*24*60+VALUE(HOUR(H46)*60+MINUTE(H46)))-SUM(VALUE(DAY(G46)*24*60+VALUE(HOUR(F46)*60+MINUTE(F46))))</f>
        <v>540</v>
      </c>
      <c r="O46" s="89">
        <v>2526</v>
      </c>
      <c r="P46" s="156">
        <f>O46*N46</f>
        <v>1364040</v>
      </c>
      <c r="Q46" s="89">
        <v>2</v>
      </c>
      <c r="R46" s="90"/>
      <c r="S46" s="91">
        <f>O46</f>
        <v>2526</v>
      </c>
      <c r="T46" s="91">
        <f>P46</f>
        <v>1364040</v>
      </c>
      <c r="U46" s="92"/>
      <c r="V46" s="92"/>
      <c r="W46" s="92"/>
      <c r="X46" s="92"/>
      <c r="Y46" s="93"/>
      <c r="Z46" s="94"/>
      <c r="AA46" s="94"/>
    </row>
    <row r="47" spans="1:27" s="95" customFormat="1" ht="46.5" customHeight="1" x14ac:dyDescent="0.25">
      <c r="A47" s="89">
        <v>14</v>
      </c>
      <c r="B47" s="462" t="s">
        <v>1891</v>
      </c>
      <c r="C47" s="473" t="s">
        <v>1895</v>
      </c>
      <c r="D47" s="98">
        <v>12.622285749333335</v>
      </c>
      <c r="E47" s="424"/>
      <c r="F47" s="102">
        <v>0.6875</v>
      </c>
      <c r="G47" s="156">
        <v>4</v>
      </c>
      <c r="H47" s="102">
        <v>4.1666666666666664E-2</v>
      </c>
      <c r="I47" s="156">
        <v>5</v>
      </c>
      <c r="J47" s="451"/>
      <c r="K47" s="172" t="s">
        <v>1872</v>
      </c>
      <c r="L47" s="451"/>
      <c r="M47" s="462" t="s">
        <v>1891</v>
      </c>
      <c r="N47" s="126">
        <f>VALUE(DAY(I47)*24*60+VALUE(HOUR(H47)*60+MINUTE(H47)))-SUM(VALUE(DAY(G47)*24*60+VALUE(HOUR(F47)*60+MINUTE(F47))))</f>
        <v>510</v>
      </c>
      <c r="O47" s="89">
        <v>11842</v>
      </c>
      <c r="P47" s="156">
        <f>O47*N47</f>
        <v>6039420</v>
      </c>
      <c r="Q47" s="89">
        <v>2</v>
      </c>
      <c r="R47" s="90"/>
      <c r="S47" s="91">
        <f>O47</f>
        <v>11842</v>
      </c>
      <c r="T47" s="91">
        <f>P47</f>
        <v>6039420</v>
      </c>
      <c r="U47" s="92"/>
      <c r="V47" s="92"/>
      <c r="W47" s="92"/>
      <c r="X47" s="92"/>
      <c r="Y47" s="93"/>
      <c r="Z47" s="94"/>
      <c r="AA47" s="94"/>
    </row>
    <row r="48" spans="1:27" s="95" customFormat="1" ht="31.5" customHeight="1" x14ac:dyDescent="0.25">
      <c r="A48" s="89">
        <v>4</v>
      </c>
      <c r="B48" s="14" t="s">
        <v>1902</v>
      </c>
      <c r="C48" s="20" t="s">
        <v>64</v>
      </c>
      <c r="D48" s="98">
        <v>3.9290390480000004</v>
      </c>
      <c r="E48" s="424"/>
      <c r="F48" s="102">
        <v>0.66666666666666663</v>
      </c>
      <c r="G48" s="156">
        <v>4</v>
      </c>
      <c r="H48" s="102">
        <v>4.1666666666666664E-2</v>
      </c>
      <c r="I48" s="156">
        <v>5</v>
      </c>
      <c r="J48" s="102"/>
      <c r="K48" s="172" t="s">
        <v>1872</v>
      </c>
      <c r="L48" s="102"/>
      <c r="M48" s="14" t="s">
        <v>1902</v>
      </c>
      <c r="N48" s="455">
        <f t="shared" si="33"/>
        <v>540</v>
      </c>
      <c r="O48" s="193">
        <v>4363</v>
      </c>
      <c r="P48" s="454">
        <f t="shared" si="34"/>
        <v>2356020</v>
      </c>
      <c r="Q48" s="89">
        <v>2</v>
      </c>
      <c r="R48" s="90"/>
      <c r="S48" s="91">
        <f t="shared" si="31"/>
        <v>4363</v>
      </c>
      <c r="T48" s="91">
        <f t="shared" si="32"/>
        <v>2356020</v>
      </c>
      <c r="U48" s="92"/>
      <c r="V48" s="92"/>
      <c r="W48" s="92"/>
      <c r="X48" s="92"/>
      <c r="Y48" s="93"/>
      <c r="Z48" s="94"/>
      <c r="AA48" s="94"/>
    </row>
    <row r="49" spans="1:27" s="95" customFormat="1" ht="31.5" customHeight="1" x14ac:dyDescent="0.25">
      <c r="A49" s="89">
        <v>5</v>
      </c>
      <c r="B49" s="14" t="s">
        <v>1903</v>
      </c>
      <c r="C49" s="19" t="s">
        <v>63</v>
      </c>
      <c r="D49" s="98">
        <v>1.8</v>
      </c>
      <c r="E49" s="424"/>
      <c r="F49" s="102">
        <v>0.66666666666666663</v>
      </c>
      <c r="G49" s="156">
        <v>4</v>
      </c>
      <c r="H49" s="102">
        <v>4.1666666666666664E-2</v>
      </c>
      <c r="I49" s="156">
        <v>5</v>
      </c>
      <c r="J49" s="102"/>
      <c r="K49" s="172" t="s">
        <v>1872</v>
      </c>
      <c r="L49" s="102"/>
      <c r="M49" s="14" t="s">
        <v>1903</v>
      </c>
      <c r="N49" s="455">
        <f t="shared" ref="N49" si="35">VALUE(DAY(I49)*24*60+VALUE(HOUR(H49)*60+MINUTE(H49)))-SUM(VALUE(DAY(G49)*24*60+VALUE(HOUR(F49)*60+MINUTE(F49))))</f>
        <v>540</v>
      </c>
      <c r="O49" s="193">
        <v>2561</v>
      </c>
      <c r="P49" s="454">
        <f t="shared" ref="P49" si="36">O49*N49</f>
        <v>1382940</v>
      </c>
      <c r="Q49" s="89">
        <v>2</v>
      </c>
      <c r="R49" s="90"/>
      <c r="S49" s="91">
        <f t="shared" ref="S49" si="37">O49</f>
        <v>2561</v>
      </c>
      <c r="T49" s="91">
        <f t="shared" ref="T49" si="38">P49</f>
        <v>1382940</v>
      </c>
      <c r="U49" s="92"/>
      <c r="V49" s="92"/>
      <c r="W49" s="92"/>
      <c r="X49" s="92"/>
      <c r="Y49" s="93"/>
      <c r="Z49" s="94"/>
      <c r="AA49" s="94"/>
    </row>
    <row r="50" spans="1:27" s="95" customFormat="1" ht="31.5" customHeight="1" x14ac:dyDescent="0.25">
      <c r="A50" s="89">
        <v>6</v>
      </c>
      <c r="B50" s="462" t="s">
        <v>1904</v>
      </c>
      <c r="C50" s="19" t="s">
        <v>28</v>
      </c>
      <c r="D50" s="458">
        <v>16.215396229333333</v>
      </c>
      <c r="E50" s="424"/>
      <c r="F50" s="102">
        <v>0.66666666666666663</v>
      </c>
      <c r="G50" s="156">
        <v>4</v>
      </c>
      <c r="H50" s="102">
        <v>4.1666666666666664E-2</v>
      </c>
      <c r="I50" s="156">
        <v>5</v>
      </c>
      <c r="J50" s="102"/>
      <c r="K50" s="172" t="s">
        <v>1872</v>
      </c>
      <c r="L50" s="102"/>
      <c r="M50" s="462" t="s">
        <v>1904</v>
      </c>
      <c r="N50" s="126">
        <f t="shared" si="33"/>
        <v>540</v>
      </c>
      <c r="O50" s="89">
        <v>25962</v>
      </c>
      <c r="P50" s="156">
        <f t="shared" si="34"/>
        <v>14019480</v>
      </c>
      <c r="Q50" s="89">
        <v>2</v>
      </c>
      <c r="R50" s="90"/>
      <c r="S50" s="91">
        <f t="shared" si="31"/>
        <v>25962</v>
      </c>
      <c r="T50" s="91">
        <f t="shared" si="32"/>
        <v>14019480</v>
      </c>
      <c r="U50" s="92"/>
      <c r="V50" s="92"/>
      <c r="W50" s="92"/>
      <c r="X50" s="92"/>
      <c r="Y50" s="93"/>
      <c r="Z50" s="94"/>
      <c r="AA50" s="94"/>
    </row>
    <row r="51" spans="1:27" s="95" customFormat="1" ht="31.5" customHeight="1" x14ac:dyDescent="0.25">
      <c r="A51" s="89">
        <v>7</v>
      </c>
      <c r="B51" s="14" t="s">
        <v>1905</v>
      </c>
      <c r="C51" s="19" t="s">
        <v>63</v>
      </c>
      <c r="D51" s="458">
        <v>8.7598048007999996</v>
      </c>
      <c r="E51" s="424"/>
      <c r="F51" s="102">
        <v>0.66666666666666663</v>
      </c>
      <c r="G51" s="156">
        <v>4</v>
      </c>
      <c r="H51" s="102">
        <v>4.1666666666666664E-2</v>
      </c>
      <c r="I51" s="156">
        <v>5</v>
      </c>
      <c r="J51" s="102"/>
      <c r="K51" s="172" t="s">
        <v>1872</v>
      </c>
      <c r="L51" s="102"/>
      <c r="M51" s="14" t="s">
        <v>1905</v>
      </c>
      <c r="N51" s="126">
        <f t="shared" si="33"/>
        <v>540</v>
      </c>
      <c r="O51" s="89">
        <v>10169</v>
      </c>
      <c r="P51" s="156">
        <f t="shared" si="34"/>
        <v>5491260</v>
      </c>
      <c r="Q51" s="89">
        <v>2</v>
      </c>
      <c r="R51" s="90"/>
      <c r="S51" s="91">
        <f t="shared" si="31"/>
        <v>10169</v>
      </c>
      <c r="T51" s="91">
        <f t="shared" si="32"/>
        <v>5491260</v>
      </c>
      <c r="U51" s="92"/>
      <c r="V51" s="92"/>
      <c r="W51" s="92"/>
      <c r="X51" s="92"/>
      <c r="Y51" s="93"/>
      <c r="Z51" s="94"/>
      <c r="AA51" s="94"/>
    </row>
    <row r="52" spans="1:27" s="95" customFormat="1" ht="31.5" customHeight="1" x14ac:dyDescent="0.25">
      <c r="A52" s="89">
        <v>8</v>
      </c>
      <c r="B52" s="14" t="s">
        <v>1906</v>
      </c>
      <c r="C52" s="20" t="s">
        <v>63</v>
      </c>
      <c r="D52" s="98">
        <v>14.987253406666667</v>
      </c>
      <c r="E52" s="424"/>
      <c r="F52" s="102">
        <v>0.66666666666666663</v>
      </c>
      <c r="G52" s="156">
        <v>4</v>
      </c>
      <c r="H52" s="102">
        <v>4.1666666666666664E-2</v>
      </c>
      <c r="I52" s="156">
        <v>5</v>
      </c>
      <c r="J52" s="102"/>
      <c r="K52" s="172" t="s">
        <v>1872</v>
      </c>
      <c r="L52" s="102"/>
      <c r="M52" s="14" t="s">
        <v>1906</v>
      </c>
      <c r="N52" s="126">
        <f>VALUE(DAY(I52)*24*60+VALUE(HOUR(H52)*60+MINUTE(H52)))-SUM(VALUE(DAY(G52)*24*60+VALUE(HOUR(F52)*60+MINUTE(F52))))</f>
        <v>540</v>
      </c>
      <c r="O52" s="89">
        <v>20082</v>
      </c>
      <c r="P52" s="156">
        <f>O52*N52</f>
        <v>10844280</v>
      </c>
      <c r="Q52" s="89">
        <v>2</v>
      </c>
      <c r="R52" s="90"/>
      <c r="S52" s="91">
        <f>O52</f>
        <v>20082</v>
      </c>
      <c r="T52" s="91">
        <f>P52</f>
        <v>10844280</v>
      </c>
      <c r="U52" s="92"/>
      <c r="V52" s="92"/>
      <c r="W52" s="92"/>
      <c r="X52" s="92"/>
      <c r="Y52" s="93"/>
      <c r="Z52" s="94"/>
      <c r="AA52" s="94"/>
    </row>
    <row r="53" spans="1:27" s="95" customFormat="1" ht="31.5" customHeight="1" x14ac:dyDescent="0.25">
      <c r="A53" s="89">
        <v>9</v>
      </c>
      <c r="B53" s="14" t="s">
        <v>1907</v>
      </c>
      <c r="C53" s="155" t="s">
        <v>57</v>
      </c>
      <c r="D53" s="98">
        <v>5.8070976666666665</v>
      </c>
      <c r="E53" s="424"/>
      <c r="F53" s="102">
        <v>0.66666666666666663</v>
      </c>
      <c r="G53" s="156">
        <v>4</v>
      </c>
      <c r="H53" s="102">
        <v>4.1666666666666664E-2</v>
      </c>
      <c r="I53" s="156">
        <v>5</v>
      </c>
      <c r="J53" s="102"/>
      <c r="K53" s="172" t="s">
        <v>1872</v>
      </c>
      <c r="L53" s="102"/>
      <c r="M53" s="14" t="s">
        <v>1907</v>
      </c>
      <c r="N53" s="126">
        <f>VALUE(DAY(I53)*24*60+VALUE(HOUR(H53)*60+MINUTE(H53)))-SUM(VALUE(DAY(G53)*24*60+VALUE(HOUR(F53)*60+MINUTE(F53))))</f>
        <v>540</v>
      </c>
      <c r="O53" s="89">
        <v>5433</v>
      </c>
      <c r="P53" s="156">
        <f>O53*N53</f>
        <v>2933820</v>
      </c>
      <c r="Q53" s="89">
        <v>2</v>
      </c>
      <c r="R53" s="90"/>
      <c r="S53" s="91">
        <f>O53</f>
        <v>5433</v>
      </c>
      <c r="T53" s="91">
        <f>P53</f>
        <v>2933820</v>
      </c>
      <c r="U53" s="92"/>
      <c r="V53" s="92"/>
      <c r="W53" s="92"/>
      <c r="X53" s="92"/>
      <c r="Y53" s="93"/>
      <c r="Z53" s="94"/>
      <c r="AA53" s="94"/>
    </row>
    <row r="54" spans="1:27" s="95" customFormat="1" ht="31.5" customHeight="1" x14ac:dyDescent="0.25">
      <c r="A54" s="89">
        <v>10</v>
      </c>
      <c r="B54" s="14" t="s">
        <v>1908</v>
      </c>
      <c r="C54" s="20" t="s">
        <v>1910</v>
      </c>
      <c r="D54" s="98">
        <v>8.4886622386666666</v>
      </c>
      <c r="E54" s="424"/>
      <c r="F54" s="102">
        <v>0.66666666666666663</v>
      </c>
      <c r="G54" s="156">
        <v>4</v>
      </c>
      <c r="H54" s="102">
        <v>4.1666666666666664E-2</v>
      </c>
      <c r="I54" s="156">
        <v>5</v>
      </c>
      <c r="J54" s="102"/>
      <c r="K54" s="172" t="s">
        <v>1872</v>
      </c>
      <c r="L54" s="102"/>
      <c r="M54" s="14" t="s">
        <v>1908</v>
      </c>
      <c r="N54" s="126">
        <f t="shared" si="33"/>
        <v>540</v>
      </c>
      <c r="O54" s="89">
        <f>1581+7928</f>
        <v>9509</v>
      </c>
      <c r="P54" s="156">
        <f t="shared" si="34"/>
        <v>5134860</v>
      </c>
      <c r="Q54" s="89">
        <v>2</v>
      </c>
      <c r="R54" s="90"/>
      <c r="S54" s="91">
        <f t="shared" si="31"/>
        <v>9509</v>
      </c>
      <c r="T54" s="91">
        <f t="shared" si="32"/>
        <v>5134860</v>
      </c>
      <c r="U54" s="92"/>
      <c r="V54" s="92"/>
      <c r="W54" s="92"/>
      <c r="X54" s="92"/>
      <c r="Y54" s="93"/>
      <c r="Z54" s="94"/>
      <c r="AA54" s="94"/>
    </row>
    <row r="55" spans="1:27" s="95" customFormat="1" ht="31.5" customHeight="1" x14ac:dyDescent="0.25">
      <c r="A55" s="89">
        <v>11</v>
      </c>
      <c r="B55" s="14" t="s">
        <v>1911</v>
      </c>
      <c r="C55" s="20" t="s">
        <v>61</v>
      </c>
      <c r="D55" s="98">
        <v>11.684818768000001</v>
      </c>
      <c r="E55" s="424"/>
      <c r="F55" s="102">
        <v>0.66666666666666663</v>
      </c>
      <c r="G55" s="156">
        <v>4</v>
      </c>
      <c r="H55" s="102">
        <v>4.1666666666666664E-2</v>
      </c>
      <c r="I55" s="156">
        <v>5</v>
      </c>
      <c r="J55" s="102"/>
      <c r="K55" s="172" t="s">
        <v>1872</v>
      </c>
      <c r="L55" s="102"/>
      <c r="M55" s="14" t="s">
        <v>1911</v>
      </c>
      <c r="N55" s="126">
        <f t="shared" ref="N55:N56" si="39">VALUE(DAY(I55)*24*60+VALUE(HOUR(H55)*60+MINUTE(H55)))-SUM(VALUE(DAY(G55)*24*60+VALUE(HOUR(F55)*60+MINUTE(F55))))</f>
        <v>540</v>
      </c>
      <c r="O55" s="89">
        <v>4725</v>
      </c>
      <c r="P55" s="156">
        <f t="shared" ref="P55:P56" si="40">O55*N55</f>
        <v>2551500</v>
      </c>
      <c r="Q55" s="89">
        <v>2</v>
      </c>
      <c r="R55" s="90"/>
      <c r="S55" s="91"/>
      <c r="T55" s="91"/>
      <c r="U55" s="92"/>
      <c r="V55" s="92"/>
      <c r="W55" s="92"/>
      <c r="X55" s="92"/>
      <c r="Y55" s="93"/>
      <c r="Z55" s="94"/>
      <c r="AA55" s="94"/>
    </row>
    <row r="56" spans="1:27" s="95" customFormat="1" ht="31.5" customHeight="1" x14ac:dyDescent="0.25">
      <c r="A56" s="89">
        <v>12</v>
      </c>
      <c r="B56" s="14" t="s">
        <v>1912</v>
      </c>
      <c r="C56" s="20" t="s">
        <v>62</v>
      </c>
      <c r="D56" s="98">
        <v>4.9295592906666661</v>
      </c>
      <c r="E56" s="424"/>
      <c r="F56" s="102">
        <v>0.66666666666666663</v>
      </c>
      <c r="G56" s="156">
        <v>4</v>
      </c>
      <c r="H56" s="102">
        <v>4.1666666666666664E-2</v>
      </c>
      <c r="I56" s="156">
        <v>5</v>
      </c>
      <c r="J56" s="102"/>
      <c r="K56" s="172" t="s">
        <v>1872</v>
      </c>
      <c r="L56" s="102"/>
      <c r="M56" s="14" t="s">
        <v>1912</v>
      </c>
      <c r="N56" s="126">
        <f t="shared" si="39"/>
        <v>540</v>
      </c>
      <c r="O56" s="89">
        <v>3390</v>
      </c>
      <c r="P56" s="156">
        <f t="shared" si="40"/>
        <v>1830600</v>
      </c>
      <c r="Q56" s="89">
        <v>2</v>
      </c>
      <c r="R56" s="90"/>
      <c r="S56" s="91"/>
      <c r="T56" s="91"/>
      <c r="U56" s="92"/>
      <c r="V56" s="92"/>
      <c r="W56" s="92"/>
      <c r="X56" s="92"/>
      <c r="Y56" s="93"/>
      <c r="Z56" s="94"/>
      <c r="AA56" s="94"/>
    </row>
    <row r="57" spans="1:27" s="95" customFormat="1" ht="46.5" customHeight="1" x14ac:dyDescent="0.25">
      <c r="A57" s="89">
        <v>13</v>
      </c>
      <c r="B57" s="14" t="s">
        <v>1890</v>
      </c>
      <c r="C57" s="20" t="s">
        <v>62</v>
      </c>
      <c r="D57" s="98">
        <v>2</v>
      </c>
      <c r="E57" s="424"/>
      <c r="F57" s="102">
        <v>0.66666666666666663</v>
      </c>
      <c r="G57" s="156">
        <v>4</v>
      </c>
      <c r="H57" s="102">
        <v>4.1666666666666664E-2</v>
      </c>
      <c r="I57" s="156">
        <v>5</v>
      </c>
      <c r="J57" s="102"/>
      <c r="K57" s="172" t="s">
        <v>1872</v>
      </c>
      <c r="L57" s="102"/>
      <c r="M57" s="14" t="s">
        <v>1890</v>
      </c>
      <c r="N57" s="126">
        <f>VALUE(DAY(I57)*24*60+VALUE(HOUR(H57)*60+MINUTE(H57)))-SUM(VALUE(DAY(G57)*24*60+VALUE(HOUR(F57)*60+MINUTE(F57))))</f>
        <v>540</v>
      </c>
      <c r="O57" s="89">
        <v>1159</v>
      </c>
      <c r="P57" s="156">
        <f>O57*N57</f>
        <v>625860</v>
      </c>
      <c r="Q57" s="89">
        <v>2</v>
      </c>
      <c r="R57" s="90"/>
      <c r="S57" s="91">
        <f>O57</f>
        <v>1159</v>
      </c>
      <c r="T57" s="91">
        <f>P57</f>
        <v>625860</v>
      </c>
      <c r="U57" s="92"/>
      <c r="V57" s="92"/>
      <c r="W57" s="92"/>
      <c r="X57" s="92"/>
      <c r="Y57" s="93"/>
      <c r="Z57" s="94"/>
      <c r="AA57" s="94"/>
    </row>
    <row r="58" spans="1:27" s="94" customFormat="1" ht="30.75" customHeight="1" x14ac:dyDescent="0.2">
      <c r="A58" s="255"/>
      <c r="B58" s="25" t="s">
        <v>1865</v>
      </c>
      <c r="C58" s="446"/>
      <c r="D58" s="447">
        <f>SUM(D45:E57)</f>
        <v>98.951491848799989</v>
      </c>
      <c r="E58" s="448"/>
      <c r="F58" s="169"/>
      <c r="G58" s="258"/>
      <c r="H58" s="169"/>
      <c r="I58" s="258"/>
      <c r="J58" s="169"/>
      <c r="K58" s="449"/>
      <c r="L58" s="169"/>
      <c r="M58" s="449"/>
      <c r="N58" s="450"/>
      <c r="O58" s="255"/>
      <c r="P58" s="258"/>
      <c r="Q58" s="255"/>
      <c r="R58" s="90"/>
      <c r="S58" s="91"/>
      <c r="T58" s="91"/>
      <c r="U58" s="91"/>
      <c r="V58" s="91"/>
      <c r="W58" s="91"/>
      <c r="X58" s="91"/>
      <c r="Y58" s="263"/>
    </row>
    <row r="59" spans="1:27" s="94" customFormat="1" ht="30.75" customHeight="1" x14ac:dyDescent="0.2">
      <c r="A59" s="255"/>
      <c r="B59" s="25" t="s">
        <v>1896</v>
      </c>
      <c r="C59" s="446"/>
      <c r="D59" s="447">
        <f>D58+D43</f>
        <v>123.95149184879999</v>
      </c>
      <c r="E59" s="448"/>
      <c r="F59" s="169"/>
      <c r="G59" s="258"/>
      <c r="H59" s="169"/>
      <c r="I59" s="258"/>
      <c r="J59" s="169"/>
      <c r="K59" s="449"/>
      <c r="L59" s="169"/>
      <c r="M59" s="449"/>
      <c r="N59" s="450"/>
      <c r="O59" s="255"/>
      <c r="P59" s="258"/>
      <c r="Q59" s="255"/>
      <c r="R59" s="90"/>
      <c r="S59" s="91"/>
      <c r="T59" s="91"/>
      <c r="U59" s="91"/>
      <c r="V59" s="91"/>
      <c r="W59" s="91"/>
      <c r="X59" s="91"/>
      <c r="Y59" s="263"/>
    </row>
    <row r="60" spans="1:27" s="95" customFormat="1" ht="27.75" customHeight="1" x14ac:dyDescent="0.25">
      <c r="A60" s="701" t="s">
        <v>1913</v>
      </c>
      <c r="B60" s="702"/>
      <c r="C60" s="702"/>
      <c r="D60" s="702"/>
      <c r="E60" s="702"/>
      <c r="F60" s="702"/>
      <c r="G60" s="702"/>
      <c r="H60" s="702"/>
      <c r="I60" s="702"/>
      <c r="J60" s="702"/>
      <c r="K60" s="702"/>
      <c r="L60" s="702"/>
      <c r="M60" s="702"/>
      <c r="N60" s="702"/>
      <c r="O60" s="702"/>
      <c r="P60" s="702"/>
      <c r="Q60" s="703"/>
      <c r="R60" s="90"/>
      <c r="S60" s="91"/>
      <c r="T60" s="91"/>
      <c r="U60" s="91"/>
      <c r="V60" s="92"/>
      <c r="W60" s="92"/>
      <c r="X60" s="92"/>
      <c r="Y60" s="93"/>
      <c r="Z60" s="94"/>
      <c r="AA60" s="94"/>
    </row>
    <row r="61" spans="1:27" s="95" customFormat="1" ht="40.5" customHeight="1" x14ac:dyDescent="0.25">
      <c r="A61" s="255" t="s">
        <v>7</v>
      </c>
      <c r="B61" s="168" t="s">
        <v>147</v>
      </c>
      <c r="C61" s="89" t="s">
        <v>148</v>
      </c>
      <c r="D61" s="89">
        <v>25</v>
      </c>
      <c r="E61" s="169">
        <v>0.47916666666666669</v>
      </c>
      <c r="F61" s="102">
        <v>0.29166666666666669</v>
      </c>
      <c r="G61" s="156">
        <v>5</v>
      </c>
      <c r="H61" s="102">
        <v>4.1666666666666664E-2</v>
      </c>
      <c r="I61" s="156">
        <v>6</v>
      </c>
      <c r="J61" s="168"/>
      <c r="K61" s="165" t="s">
        <v>150</v>
      </c>
      <c r="L61" s="170"/>
      <c r="M61" s="158"/>
      <c r="N61" s="158"/>
      <c r="O61" s="158"/>
      <c r="P61" s="89"/>
      <c r="Q61" s="89"/>
      <c r="R61" s="90"/>
      <c r="S61" s="91"/>
      <c r="T61" s="91"/>
      <c r="U61" s="91"/>
      <c r="V61" s="92"/>
      <c r="W61" s="92"/>
      <c r="X61" s="92"/>
      <c r="Y61" s="93"/>
      <c r="Z61" s="94"/>
      <c r="AA61" s="94"/>
    </row>
    <row r="62" spans="1:27" s="95" customFormat="1" ht="30.75" customHeight="1" x14ac:dyDescent="0.25">
      <c r="A62" s="255" t="s">
        <v>8</v>
      </c>
      <c r="B62" s="698" t="s">
        <v>1875</v>
      </c>
      <c r="C62" s="699"/>
      <c r="D62" s="699"/>
      <c r="E62" s="699"/>
      <c r="F62" s="699"/>
      <c r="G62" s="699"/>
      <c r="H62" s="699"/>
      <c r="I62" s="699"/>
      <c r="J62" s="699"/>
      <c r="K62" s="699"/>
      <c r="L62" s="699"/>
      <c r="M62" s="699"/>
      <c r="N62" s="699"/>
      <c r="O62" s="699"/>
      <c r="P62" s="699"/>
      <c r="Q62" s="700"/>
      <c r="R62" s="90"/>
      <c r="S62" s="91"/>
      <c r="T62" s="91"/>
      <c r="U62" s="91"/>
      <c r="V62" s="92"/>
      <c r="W62" s="92"/>
      <c r="X62" s="92"/>
      <c r="Y62" s="93"/>
      <c r="Z62" s="94"/>
      <c r="AA62" s="94"/>
    </row>
    <row r="63" spans="1:27" s="95" customFormat="1" ht="27.75" customHeight="1" x14ac:dyDescent="0.25">
      <c r="A63" s="701" t="s">
        <v>1980</v>
      </c>
      <c r="B63" s="702"/>
      <c r="C63" s="702"/>
      <c r="D63" s="702"/>
      <c r="E63" s="702"/>
      <c r="F63" s="702"/>
      <c r="G63" s="702"/>
      <c r="H63" s="702"/>
      <c r="I63" s="702"/>
      <c r="J63" s="702"/>
      <c r="K63" s="702"/>
      <c r="L63" s="702"/>
      <c r="M63" s="702"/>
      <c r="N63" s="702"/>
      <c r="O63" s="702"/>
      <c r="P63" s="702"/>
      <c r="Q63" s="703"/>
      <c r="R63" s="90"/>
      <c r="S63" s="91"/>
      <c r="T63" s="91"/>
      <c r="U63" s="91"/>
      <c r="V63" s="92"/>
      <c r="W63" s="92"/>
      <c r="X63" s="92"/>
      <c r="Y63" s="93"/>
      <c r="Z63" s="94"/>
      <c r="AA63" s="94"/>
    </row>
    <row r="64" spans="1:27" s="469" customFormat="1" ht="31.5" customHeight="1" x14ac:dyDescent="0.25">
      <c r="A64" s="173">
        <v>1</v>
      </c>
      <c r="B64" s="425" t="s">
        <v>1962</v>
      </c>
      <c r="C64" s="474" t="s">
        <v>60</v>
      </c>
      <c r="D64" s="463">
        <v>9.1999999999999993</v>
      </c>
      <c r="E64" s="428"/>
      <c r="F64" s="429">
        <v>0.3125</v>
      </c>
      <c r="G64" s="430">
        <v>5</v>
      </c>
      <c r="H64" s="429">
        <v>0.625</v>
      </c>
      <c r="I64" s="430">
        <f t="shared" ref="I64" si="41">+G64</f>
        <v>5</v>
      </c>
      <c r="J64" s="464"/>
      <c r="K64" s="431" t="s">
        <v>1872</v>
      </c>
      <c r="L64" s="464"/>
      <c r="M64" s="425" t="s">
        <v>1886</v>
      </c>
      <c r="N64" s="432">
        <f>VALUE(DAY(I64)*24*60+VALUE(HOUR(H64)*60+MINUTE(H64)))-SUM(VALUE(DAY(G64)*24*60+VALUE(HOUR(F64)*60+MINUTE(F64))))</f>
        <v>450</v>
      </c>
      <c r="O64" s="173">
        <v>2512</v>
      </c>
      <c r="P64" s="430">
        <f>O64*N64</f>
        <v>1130400</v>
      </c>
      <c r="Q64" s="173">
        <v>2</v>
      </c>
      <c r="R64" s="265"/>
      <c r="S64" s="465">
        <f t="shared" ref="S64:T65" si="42">O64</f>
        <v>2512</v>
      </c>
      <c r="T64" s="465">
        <f t="shared" si="42"/>
        <v>1130400</v>
      </c>
      <c r="U64" s="466"/>
      <c r="V64" s="466"/>
      <c r="W64" s="466"/>
      <c r="X64" s="466"/>
      <c r="Y64" s="467"/>
      <c r="Z64" s="468"/>
      <c r="AA64" s="468"/>
    </row>
    <row r="65" spans="1:27" s="95" customFormat="1" ht="31.5" customHeight="1" x14ac:dyDescent="0.25">
      <c r="A65" s="89">
        <v>2</v>
      </c>
      <c r="B65" s="14" t="s">
        <v>1925</v>
      </c>
      <c r="C65" s="20" t="s">
        <v>1926</v>
      </c>
      <c r="D65" s="98">
        <v>11.6</v>
      </c>
      <c r="E65" s="424"/>
      <c r="F65" s="102">
        <v>0.3125</v>
      </c>
      <c r="G65" s="156">
        <v>5</v>
      </c>
      <c r="H65" s="102">
        <v>0.66666666666666663</v>
      </c>
      <c r="I65" s="156">
        <f t="shared" ref="I65" si="43">+G65</f>
        <v>5</v>
      </c>
      <c r="J65" s="102"/>
      <c r="K65" s="172" t="s">
        <v>1872</v>
      </c>
      <c r="L65" s="102"/>
      <c r="M65" s="14" t="s">
        <v>1890</v>
      </c>
      <c r="N65" s="126">
        <f>VALUE(DAY(I65)*24*60+VALUE(HOUR(H65)*60+MINUTE(H65)))-SUM(VALUE(DAY(G65)*24*60+VALUE(HOUR(F65)*60+MINUTE(F65))))</f>
        <v>510</v>
      </c>
      <c r="O65" s="89">
        <v>4061</v>
      </c>
      <c r="P65" s="156">
        <f>O65*N65</f>
        <v>2071110</v>
      </c>
      <c r="Q65" s="89">
        <v>2</v>
      </c>
      <c r="R65" s="90"/>
      <c r="S65" s="91">
        <f t="shared" si="42"/>
        <v>4061</v>
      </c>
      <c r="T65" s="91">
        <f t="shared" si="42"/>
        <v>2071110</v>
      </c>
      <c r="U65" s="92"/>
      <c r="V65" s="92"/>
      <c r="W65" s="92"/>
      <c r="X65" s="92"/>
      <c r="Y65" s="93"/>
      <c r="Z65" s="94"/>
      <c r="AA65" s="94"/>
    </row>
    <row r="66" spans="1:27" s="469" customFormat="1" ht="31.5" customHeight="1" x14ac:dyDescent="0.25">
      <c r="A66" s="173">
        <v>3</v>
      </c>
      <c r="B66" s="425" t="s">
        <v>1354</v>
      </c>
      <c r="C66" s="474" t="s">
        <v>63</v>
      </c>
      <c r="D66" s="463">
        <v>1.6666666666666667</v>
      </c>
      <c r="E66" s="428"/>
      <c r="F66" s="429">
        <v>0.3125</v>
      </c>
      <c r="G66" s="430">
        <v>5</v>
      </c>
      <c r="H66" s="429">
        <v>0.70833333333333337</v>
      </c>
      <c r="I66" s="430">
        <f t="shared" ref="I66:I74" si="44">+G66</f>
        <v>5</v>
      </c>
      <c r="J66" s="429"/>
      <c r="K66" s="431" t="s">
        <v>1872</v>
      </c>
      <c r="L66" s="429"/>
      <c r="M66" s="425" t="s">
        <v>1354</v>
      </c>
      <c r="N66" s="432">
        <f t="shared" ref="N66:N74" si="45">VALUE(DAY(I66)*24*60+VALUE(HOUR(H66)*60+MINUTE(H66)))-SUM(VALUE(DAY(G66)*24*60+VALUE(HOUR(F66)*60+MINUTE(F66))))</f>
        <v>570</v>
      </c>
      <c r="O66" s="173">
        <v>2561</v>
      </c>
      <c r="P66" s="430">
        <f t="shared" ref="P66:P74" si="46">O66*N66</f>
        <v>1459770</v>
      </c>
      <c r="Q66" s="173">
        <v>2</v>
      </c>
      <c r="R66" s="265"/>
      <c r="S66" s="465"/>
      <c r="T66" s="465"/>
      <c r="U66" s="466"/>
      <c r="V66" s="466"/>
      <c r="W66" s="466"/>
      <c r="X66" s="466"/>
      <c r="Y66" s="467"/>
      <c r="Z66" s="468"/>
      <c r="AA66" s="468"/>
    </row>
    <row r="67" spans="1:27" s="469" customFormat="1" ht="31.5" customHeight="1" x14ac:dyDescent="0.25">
      <c r="A67" s="173">
        <v>4</v>
      </c>
      <c r="B67" s="470" t="s">
        <v>1975</v>
      </c>
      <c r="C67" s="331" t="s">
        <v>61</v>
      </c>
      <c r="D67" s="463">
        <v>6.3988889088000001</v>
      </c>
      <c r="E67" s="428"/>
      <c r="F67" s="429">
        <v>0.3125</v>
      </c>
      <c r="G67" s="430">
        <v>5</v>
      </c>
      <c r="H67" s="429">
        <v>0.70833333333333337</v>
      </c>
      <c r="I67" s="430">
        <f t="shared" si="44"/>
        <v>5</v>
      </c>
      <c r="J67" s="429"/>
      <c r="K67" s="431" t="s">
        <v>1872</v>
      </c>
      <c r="L67" s="429"/>
      <c r="M67" s="470" t="s">
        <v>1975</v>
      </c>
      <c r="N67" s="432">
        <f t="shared" si="45"/>
        <v>570</v>
      </c>
      <c r="O67" s="173">
        <v>8091</v>
      </c>
      <c r="P67" s="430">
        <f t="shared" si="46"/>
        <v>4611870</v>
      </c>
      <c r="Q67" s="173">
        <v>2</v>
      </c>
      <c r="R67" s="265"/>
      <c r="S67" s="465"/>
      <c r="T67" s="465"/>
      <c r="U67" s="466"/>
      <c r="V67" s="466"/>
      <c r="W67" s="466"/>
      <c r="X67" s="466"/>
      <c r="Y67" s="467"/>
      <c r="Z67" s="468"/>
      <c r="AA67" s="468"/>
    </row>
    <row r="68" spans="1:27" s="469" customFormat="1" ht="31.5" customHeight="1" x14ac:dyDescent="0.25">
      <c r="A68" s="173">
        <v>5</v>
      </c>
      <c r="B68" s="471" t="s">
        <v>1976</v>
      </c>
      <c r="C68" s="475" t="s">
        <v>1</v>
      </c>
      <c r="D68" s="463">
        <v>3</v>
      </c>
      <c r="E68" s="428"/>
      <c r="F68" s="429">
        <v>0.3125</v>
      </c>
      <c r="G68" s="430">
        <v>5</v>
      </c>
      <c r="H68" s="429">
        <v>0.70833333333333337</v>
      </c>
      <c r="I68" s="430">
        <f t="shared" si="44"/>
        <v>5</v>
      </c>
      <c r="J68" s="429"/>
      <c r="K68" s="431" t="s">
        <v>1872</v>
      </c>
      <c r="L68" s="429"/>
      <c r="M68" s="471" t="s">
        <v>1976</v>
      </c>
      <c r="N68" s="432">
        <f t="shared" si="45"/>
        <v>570</v>
      </c>
      <c r="O68" s="173">
        <v>4381</v>
      </c>
      <c r="P68" s="430">
        <f t="shared" si="46"/>
        <v>2497170</v>
      </c>
      <c r="Q68" s="89">
        <v>2</v>
      </c>
      <c r="R68" s="265"/>
      <c r="S68" s="465"/>
      <c r="T68" s="465"/>
      <c r="U68" s="466"/>
      <c r="V68" s="466"/>
      <c r="W68" s="466"/>
      <c r="X68" s="466"/>
      <c r="Y68" s="467"/>
      <c r="Z68" s="468"/>
      <c r="AA68" s="468"/>
    </row>
    <row r="69" spans="1:27" s="469" customFormat="1" ht="31.5" customHeight="1" x14ac:dyDescent="0.25">
      <c r="A69" s="173">
        <v>6</v>
      </c>
      <c r="B69" s="471" t="s">
        <v>194</v>
      </c>
      <c r="C69" s="475" t="s">
        <v>1</v>
      </c>
      <c r="D69" s="463">
        <v>3</v>
      </c>
      <c r="E69" s="428"/>
      <c r="F69" s="429">
        <v>0.3125</v>
      </c>
      <c r="G69" s="430">
        <v>5</v>
      </c>
      <c r="H69" s="429">
        <v>0.70833333333333337</v>
      </c>
      <c r="I69" s="430">
        <f t="shared" si="44"/>
        <v>5</v>
      </c>
      <c r="J69" s="429"/>
      <c r="K69" s="431" t="s">
        <v>1872</v>
      </c>
      <c r="L69" s="429"/>
      <c r="M69" s="471" t="s">
        <v>194</v>
      </c>
      <c r="N69" s="432">
        <f t="shared" si="45"/>
        <v>570</v>
      </c>
      <c r="O69" s="173">
        <v>3105</v>
      </c>
      <c r="P69" s="430">
        <f t="shared" si="46"/>
        <v>1769850</v>
      </c>
      <c r="Q69" s="173">
        <v>2</v>
      </c>
      <c r="R69" s="265"/>
      <c r="S69" s="465"/>
      <c r="T69" s="465"/>
      <c r="U69" s="466"/>
      <c r="V69" s="466"/>
      <c r="W69" s="466"/>
      <c r="X69" s="466"/>
      <c r="Y69" s="467"/>
      <c r="Z69" s="468"/>
      <c r="AA69" s="468"/>
    </row>
    <row r="70" spans="1:27" s="469" customFormat="1" ht="45" x14ac:dyDescent="0.25">
      <c r="A70" s="173">
        <v>7</v>
      </c>
      <c r="B70" s="425" t="s">
        <v>1977</v>
      </c>
      <c r="C70" s="474" t="s">
        <v>56</v>
      </c>
      <c r="D70" s="463">
        <v>6.5</v>
      </c>
      <c r="E70" s="428"/>
      <c r="F70" s="429">
        <v>0.3125</v>
      </c>
      <c r="G70" s="430">
        <v>5</v>
      </c>
      <c r="H70" s="429">
        <v>0.70833333333333337</v>
      </c>
      <c r="I70" s="430">
        <f t="shared" si="44"/>
        <v>5</v>
      </c>
      <c r="J70" s="429"/>
      <c r="K70" s="431" t="s">
        <v>1872</v>
      </c>
      <c r="L70" s="429"/>
      <c r="M70" s="425" t="s">
        <v>1977</v>
      </c>
      <c r="N70" s="432">
        <f t="shared" si="45"/>
        <v>570</v>
      </c>
      <c r="O70" s="173">
        <v>5827</v>
      </c>
      <c r="P70" s="430">
        <f t="shared" si="46"/>
        <v>3321390</v>
      </c>
      <c r="Q70" s="173">
        <v>2</v>
      </c>
      <c r="R70" s="265"/>
      <c r="S70" s="465"/>
      <c r="T70" s="465"/>
      <c r="U70" s="466"/>
      <c r="V70" s="466"/>
      <c r="W70" s="466"/>
      <c r="X70" s="466"/>
      <c r="Y70" s="467"/>
      <c r="Z70" s="468"/>
      <c r="AA70" s="468"/>
    </row>
    <row r="71" spans="1:27" s="469" customFormat="1" ht="31.5" customHeight="1" x14ac:dyDescent="0.25">
      <c r="A71" s="173">
        <v>8</v>
      </c>
      <c r="B71" s="425" t="s">
        <v>1963</v>
      </c>
      <c r="C71" s="474" t="s">
        <v>60</v>
      </c>
      <c r="D71" s="463">
        <v>8.3000000000000007</v>
      </c>
      <c r="E71" s="428"/>
      <c r="F71" s="429">
        <v>0.3125</v>
      </c>
      <c r="G71" s="430">
        <v>5</v>
      </c>
      <c r="H71" s="429">
        <v>0.70833333333333337</v>
      </c>
      <c r="I71" s="430">
        <v>6</v>
      </c>
      <c r="J71" s="464"/>
      <c r="K71" s="431" t="s">
        <v>1872</v>
      </c>
      <c r="L71" s="464"/>
      <c r="M71" s="425" t="s">
        <v>1885</v>
      </c>
      <c r="N71" s="432">
        <f>VALUE(DAY(I71)*24*60+VALUE(HOUR(H71)*60+MINUTE(H71)))-SUM(VALUE(DAY(G71)*24*60+VALUE(HOUR(F71)*60+MINUTE(F71))))</f>
        <v>2010</v>
      </c>
      <c r="O71" s="173">
        <v>1623</v>
      </c>
      <c r="P71" s="430">
        <f>O71*N71</f>
        <v>3262230</v>
      </c>
      <c r="Q71" s="89">
        <v>2</v>
      </c>
      <c r="R71" s="265"/>
      <c r="S71" s="465">
        <f>O71</f>
        <v>1623</v>
      </c>
      <c r="T71" s="465">
        <f>P71</f>
        <v>3262230</v>
      </c>
      <c r="U71" s="466"/>
      <c r="V71" s="466"/>
      <c r="W71" s="466"/>
      <c r="X71" s="466"/>
      <c r="Y71" s="467"/>
      <c r="Z71" s="468"/>
      <c r="AA71" s="468"/>
    </row>
    <row r="72" spans="1:27" s="469" customFormat="1" ht="31.5" customHeight="1" x14ac:dyDescent="0.25">
      <c r="A72" s="173">
        <v>9</v>
      </c>
      <c r="B72" s="425" t="s">
        <v>1982</v>
      </c>
      <c r="C72" s="474" t="s">
        <v>60</v>
      </c>
      <c r="D72" s="463">
        <v>8.3000000000000007</v>
      </c>
      <c r="E72" s="428"/>
      <c r="F72" s="429">
        <v>0.3125</v>
      </c>
      <c r="G72" s="430">
        <v>5</v>
      </c>
      <c r="H72" s="429">
        <v>0.70833333333333337</v>
      </c>
      <c r="I72" s="430">
        <v>6</v>
      </c>
      <c r="J72" s="464"/>
      <c r="K72" s="431" t="s">
        <v>1872</v>
      </c>
      <c r="L72" s="464"/>
      <c r="M72" s="425" t="s">
        <v>1885</v>
      </c>
      <c r="N72" s="432">
        <f>VALUE(DAY(I72)*24*60+VALUE(HOUR(H72)*60+MINUTE(H72)))-SUM(VALUE(DAY(G72)*24*60+VALUE(HOUR(F72)*60+MINUTE(F72))))</f>
        <v>2010</v>
      </c>
      <c r="O72" s="173">
        <v>1611</v>
      </c>
      <c r="P72" s="430">
        <f>O72*N72</f>
        <v>3238110</v>
      </c>
      <c r="Q72" s="173">
        <v>2</v>
      </c>
      <c r="R72" s="265"/>
      <c r="S72" s="465">
        <f>O72</f>
        <v>1611</v>
      </c>
      <c r="T72" s="465">
        <f>P72</f>
        <v>3238110</v>
      </c>
      <c r="U72" s="466"/>
      <c r="V72" s="466"/>
      <c r="W72" s="466"/>
      <c r="X72" s="466"/>
      <c r="Y72" s="467"/>
      <c r="Z72" s="468"/>
      <c r="AA72" s="468"/>
    </row>
    <row r="73" spans="1:27" s="469" customFormat="1" ht="31.5" customHeight="1" x14ac:dyDescent="0.25">
      <c r="A73" s="173">
        <v>10</v>
      </c>
      <c r="B73" s="425" t="s">
        <v>1978</v>
      </c>
      <c r="C73" s="474" t="s">
        <v>60</v>
      </c>
      <c r="D73" s="463">
        <v>3.4596474346666666</v>
      </c>
      <c r="E73" s="428"/>
      <c r="F73" s="429">
        <v>0.3125</v>
      </c>
      <c r="G73" s="430">
        <v>5</v>
      </c>
      <c r="H73" s="429">
        <v>0.70833333333333337</v>
      </c>
      <c r="I73" s="430">
        <f t="shared" si="44"/>
        <v>5</v>
      </c>
      <c r="J73" s="429"/>
      <c r="K73" s="431" t="s">
        <v>1872</v>
      </c>
      <c r="L73" s="429"/>
      <c r="M73" s="425" t="s">
        <v>1978</v>
      </c>
      <c r="N73" s="432">
        <f t="shared" si="45"/>
        <v>570</v>
      </c>
      <c r="O73" s="173">
        <v>2390</v>
      </c>
      <c r="P73" s="430">
        <f t="shared" si="46"/>
        <v>1362300</v>
      </c>
      <c r="Q73" s="173">
        <v>2</v>
      </c>
      <c r="R73" s="265"/>
      <c r="S73" s="465"/>
      <c r="T73" s="465"/>
      <c r="U73" s="466"/>
      <c r="V73" s="466"/>
      <c r="W73" s="466"/>
      <c r="X73" s="466"/>
      <c r="Y73" s="467"/>
      <c r="Z73" s="468"/>
      <c r="AA73" s="468"/>
    </row>
    <row r="74" spans="1:27" s="469" customFormat="1" ht="31.5" customHeight="1" x14ac:dyDescent="0.25">
      <c r="A74" s="173">
        <v>11</v>
      </c>
      <c r="B74" s="425" t="s">
        <v>1979</v>
      </c>
      <c r="C74" s="474" t="s">
        <v>60</v>
      </c>
      <c r="D74" s="463">
        <v>3.0929726613333335</v>
      </c>
      <c r="E74" s="428"/>
      <c r="F74" s="429">
        <v>0.3125</v>
      </c>
      <c r="G74" s="430">
        <v>5</v>
      </c>
      <c r="H74" s="429">
        <v>0.70833333333333337</v>
      </c>
      <c r="I74" s="430">
        <f t="shared" si="44"/>
        <v>5</v>
      </c>
      <c r="J74" s="429"/>
      <c r="K74" s="431" t="s">
        <v>1872</v>
      </c>
      <c r="L74" s="429"/>
      <c r="M74" s="425" t="s">
        <v>1979</v>
      </c>
      <c r="N74" s="432">
        <f t="shared" si="45"/>
        <v>570</v>
      </c>
      <c r="O74" s="173">
        <v>1057</v>
      </c>
      <c r="P74" s="430">
        <f t="shared" si="46"/>
        <v>602490</v>
      </c>
      <c r="Q74" s="89">
        <v>2</v>
      </c>
      <c r="R74" s="265"/>
      <c r="S74" s="465"/>
      <c r="T74" s="465"/>
      <c r="U74" s="466"/>
      <c r="V74" s="466"/>
      <c r="W74" s="466"/>
      <c r="X74" s="466"/>
      <c r="Y74" s="467"/>
      <c r="Z74" s="468"/>
      <c r="AA74" s="468"/>
    </row>
    <row r="75" spans="1:27" s="95" customFormat="1" ht="31.5" customHeight="1" x14ac:dyDescent="0.25">
      <c r="A75" s="89">
        <v>12</v>
      </c>
      <c r="B75" s="14" t="s">
        <v>1981</v>
      </c>
      <c r="C75" s="20"/>
      <c r="D75" s="98">
        <f>D101</f>
        <v>76.800000000000011</v>
      </c>
      <c r="E75" s="424"/>
      <c r="F75" s="102"/>
      <c r="G75" s="156"/>
      <c r="H75" s="102"/>
      <c r="I75" s="156"/>
      <c r="J75" s="102"/>
      <c r="K75" s="172"/>
      <c r="L75" s="102"/>
      <c r="M75" s="14"/>
      <c r="N75" s="126"/>
      <c r="O75" s="89"/>
      <c r="P75" s="156"/>
      <c r="Q75" s="89"/>
      <c r="R75" s="90"/>
      <c r="S75" s="91"/>
      <c r="T75" s="91"/>
      <c r="U75" s="92"/>
      <c r="V75" s="92"/>
      <c r="W75" s="92"/>
      <c r="X75" s="92"/>
      <c r="Y75" s="93"/>
      <c r="Z75" s="94"/>
      <c r="AA75" s="94"/>
    </row>
    <row r="76" spans="1:27" s="94" customFormat="1" ht="30.75" customHeight="1" x14ac:dyDescent="0.2">
      <c r="A76" s="255"/>
      <c r="B76" s="25" t="s">
        <v>1865</v>
      </c>
      <c r="C76" s="446"/>
      <c r="D76" s="447">
        <f>SUM(D64:D75)</f>
        <v>141.31817567146669</v>
      </c>
      <c r="E76" s="448"/>
      <c r="F76" s="169"/>
      <c r="G76" s="258"/>
      <c r="H76" s="169"/>
      <c r="I76" s="258"/>
      <c r="J76" s="169"/>
      <c r="K76" s="449"/>
      <c r="L76" s="169"/>
      <c r="M76" s="449"/>
      <c r="N76" s="450"/>
      <c r="O76" s="255"/>
      <c r="P76" s="258"/>
      <c r="Q76" s="255"/>
      <c r="R76" s="90"/>
      <c r="S76" s="91"/>
      <c r="T76" s="91"/>
      <c r="U76" s="91"/>
      <c r="V76" s="91"/>
      <c r="W76" s="91"/>
      <c r="X76" s="91"/>
      <c r="Y76" s="263"/>
    </row>
    <row r="77" spans="1:27" s="94" customFormat="1" ht="31.5" customHeight="1" x14ac:dyDescent="0.2">
      <c r="A77" s="255"/>
      <c r="B77" s="25" t="s">
        <v>1896</v>
      </c>
      <c r="C77" s="446"/>
      <c r="D77" s="447">
        <f>D76+D16</f>
        <v>166.31817567146669</v>
      </c>
      <c r="E77" s="448"/>
      <c r="F77" s="169"/>
      <c r="G77" s="258"/>
      <c r="H77" s="169"/>
      <c r="I77" s="258"/>
      <c r="J77" s="169"/>
      <c r="K77" s="449"/>
      <c r="L77" s="169"/>
      <c r="M77" s="449"/>
      <c r="N77" s="450"/>
      <c r="O77" s="255"/>
      <c r="P77" s="258"/>
      <c r="Q77" s="255"/>
      <c r="R77" s="90"/>
      <c r="S77" s="91"/>
      <c r="T77" s="91"/>
      <c r="U77" s="91"/>
      <c r="V77" s="91"/>
      <c r="W77" s="91"/>
      <c r="X77" s="91"/>
      <c r="Y77" s="263"/>
    </row>
    <row r="78" spans="1:27" s="95" customFormat="1" ht="27.75" customHeight="1" x14ac:dyDescent="0.25">
      <c r="A78" s="701" t="s">
        <v>1984</v>
      </c>
      <c r="B78" s="702"/>
      <c r="C78" s="702"/>
      <c r="D78" s="702"/>
      <c r="E78" s="702"/>
      <c r="F78" s="702"/>
      <c r="G78" s="702"/>
      <c r="H78" s="702"/>
      <c r="I78" s="702"/>
      <c r="J78" s="702"/>
      <c r="K78" s="702"/>
      <c r="L78" s="702"/>
      <c r="M78" s="702"/>
      <c r="N78" s="702"/>
      <c r="O78" s="702"/>
      <c r="P78" s="702"/>
      <c r="Q78" s="703"/>
      <c r="R78" s="90"/>
      <c r="S78" s="91"/>
      <c r="T78" s="91"/>
      <c r="U78" s="91"/>
      <c r="V78" s="92"/>
      <c r="W78" s="92"/>
      <c r="X78" s="92"/>
      <c r="Y78" s="93"/>
      <c r="Z78" s="94"/>
      <c r="AA78" s="94"/>
    </row>
    <row r="79" spans="1:27" s="469" customFormat="1" ht="31.5" customHeight="1" x14ac:dyDescent="0.25">
      <c r="A79" s="173">
        <v>1</v>
      </c>
      <c r="B79" s="425" t="s">
        <v>1907</v>
      </c>
      <c r="C79" s="476" t="s">
        <v>57</v>
      </c>
      <c r="D79" s="463">
        <v>5.8070976666666665</v>
      </c>
      <c r="E79" s="472"/>
      <c r="F79" s="429">
        <v>0.70833333333333337</v>
      </c>
      <c r="G79" s="430">
        <v>5</v>
      </c>
      <c r="H79" s="429">
        <v>4.1666666666666664E-2</v>
      </c>
      <c r="I79" s="430">
        <v>6</v>
      </c>
      <c r="J79" s="429"/>
      <c r="K79" s="431" t="s">
        <v>1872</v>
      </c>
      <c r="L79" s="429"/>
      <c r="M79" s="425" t="s">
        <v>1907</v>
      </c>
      <c r="N79" s="173">
        <f t="shared" ref="N79:N84" si="47">VALUE(DAY(I79)*24*60+VALUE(HOUR(H79)*60+MINUTE(H79)))-SUM(VALUE(DAY(G79)*24*60+VALUE(HOUR(F79)*60+MINUTE(F79))))</f>
        <v>480</v>
      </c>
      <c r="O79" s="173">
        <v>5433</v>
      </c>
      <c r="P79" s="430">
        <f t="shared" ref="P79:P84" si="48">O79*N79</f>
        <v>2607840</v>
      </c>
      <c r="Q79" s="173">
        <v>2</v>
      </c>
      <c r="R79" s="265"/>
      <c r="S79" s="465"/>
      <c r="T79" s="465"/>
      <c r="U79" s="466"/>
      <c r="V79" s="466"/>
      <c r="W79" s="466"/>
      <c r="X79" s="466"/>
      <c r="Y79" s="467"/>
      <c r="Z79" s="468"/>
      <c r="AA79" s="468"/>
    </row>
    <row r="80" spans="1:27" s="469" customFormat="1" ht="31.5" customHeight="1" x14ac:dyDescent="0.25">
      <c r="A80" s="173">
        <v>2</v>
      </c>
      <c r="B80" s="425" t="s">
        <v>1986</v>
      </c>
      <c r="C80" s="474" t="s">
        <v>1991</v>
      </c>
      <c r="D80" s="463">
        <v>15.507085473333332</v>
      </c>
      <c r="E80" s="472"/>
      <c r="F80" s="429">
        <v>0.70833333333333337</v>
      </c>
      <c r="G80" s="430">
        <v>5</v>
      </c>
      <c r="H80" s="429">
        <v>4.1666666666666664E-2</v>
      </c>
      <c r="I80" s="430">
        <v>6</v>
      </c>
      <c r="J80" s="429"/>
      <c r="K80" s="431" t="s">
        <v>1872</v>
      </c>
      <c r="L80" s="429"/>
      <c r="M80" s="425" t="s">
        <v>1986</v>
      </c>
      <c r="N80" s="173">
        <f t="shared" si="47"/>
        <v>480</v>
      </c>
      <c r="O80" s="173">
        <f>1153+11646</f>
        <v>12799</v>
      </c>
      <c r="P80" s="430">
        <f t="shared" si="48"/>
        <v>6143520</v>
      </c>
      <c r="Q80" s="173">
        <v>2</v>
      </c>
      <c r="R80" s="265"/>
      <c r="S80" s="465"/>
      <c r="T80" s="465"/>
      <c r="U80" s="466"/>
      <c r="V80" s="466"/>
      <c r="W80" s="466"/>
      <c r="X80" s="466"/>
      <c r="Y80" s="467"/>
      <c r="Z80" s="468"/>
      <c r="AA80" s="468"/>
    </row>
    <row r="81" spans="1:27" s="469" customFormat="1" ht="31.5" customHeight="1" x14ac:dyDescent="0.25">
      <c r="A81" s="173">
        <v>3</v>
      </c>
      <c r="B81" s="425" t="s">
        <v>1987</v>
      </c>
      <c r="C81" s="474" t="s">
        <v>1892</v>
      </c>
      <c r="D81" s="463">
        <v>3.3609338879999999</v>
      </c>
      <c r="E81" s="472"/>
      <c r="F81" s="429">
        <v>0.70833333333333337</v>
      </c>
      <c r="G81" s="430">
        <v>5</v>
      </c>
      <c r="H81" s="429">
        <v>4.1666666666666664E-2</v>
      </c>
      <c r="I81" s="430">
        <v>6</v>
      </c>
      <c r="J81" s="429"/>
      <c r="K81" s="431" t="s">
        <v>1872</v>
      </c>
      <c r="L81" s="429"/>
      <c r="M81" s="425" t="s">
        <v>1987</v>
      </c>
      <c r="N81" s="173">
        <f t="shared" si="47"/>
        <v>480</v>
      </c>
      <c r="O81" s="173">
        <v>4020</v>
      </c>
      <c r="P81" s="430">
        <f t="shared" si="48"/>
        <v>1929600</v>
      </c>
      <c r="Q81" s="173">
        <v>2</v>
      </c>
      <c r="R81" s="265"/>
      <c r="S81" s="465"/>
      <c r="T81" s="465"/>
      <c r="U81" s="466"/>
      <c r="V81" s="466"/>
      <c r="W81" s="466"/>
      <c r="X81" s="466"/>
      <c r="Y81" s="467"/>
      <c r="Z81" s="468"/>
      <c r="AA81" s="468"/>
    </row>
    <row r="82" spans="1:27" s="469" customFormat="1" ht="31.5" customHeight="1" x14ac:dyDescent="0.25">
      <c r="A82" s="173">
        <v>4</v>
      </c>
      <c r="B82" s="425" t="s">
        <v>1988</v>
      </c>
      <c r="C82" s="474" t="s">
        <v>28</v>
      </c>
      <c r="D82" s="463">
        <v>5.0680730216000001</v>
      </c>
      <c r="E82" s="472"/>
      <c r="F82" s="429">
        <v>0.70833333333333337</v>
      </c>
      <c r="G82" s="430">
        <v>5</v>
      </c>
      <c r="H82" s="429">
        <v>4.1666666666666664E-2</v>
      </c>
      <c r="I82" s="430">
        <v>6</v>
      </c>
      <c r="J82" s="429"/>
      <c r="K82" s="431" t="s">
        <v>1872</v>
      </c>
      <c r="L82" s="429"/>
      <c r="M82" s="425" t="s">
        <v>1988</v>
      </c>
      <c r="N82" s="173">
        <f t="shared" si="47"/>
        <v>480</v>
      </c>
      <c r="O82" s="173">
        <v>4834</v>
      </c>
      <c r="P82" s="430">
        <f t="shared" si="48"/>
        <v>2320320</v>
      </c>
      <c r="Q82" s="173">
        <v>2</v>
      </c>
      <c r="R82" s="265"/>
      <c r="S82" s="465"/>
      <c r="T82" s="465"/>
      <c r="U82" s="466"/>
      <c r="V82" s="466"/>
      <c r="W82" s="466"/>
      <c r="X82" s="466"/>
      <c r="Y82" s="467"/>
      <c r="Z82" s="468"/>
      <c r="AA82" s="468"/>
    </row>
    <row r="83" spans="1:27" s="469" customFormat="1" ht="31.5" customHeight="1" x14ac:dyDescent="0.25">
      <c r="A83" s="173">
        <v>5</v>
      </c>
      <c r="B83" s="425" t="s">
        <v>1989</v>
      </c>
      <c r="C83" s="476" t="s">
        <v>57</v>
      </c>
      <c r="D83" s="463">
        <v>12.076107444</v>
      </c>
      <c r="E83" s="472"/>
      <c r="F83" s="429">
        <v>0.70833333333333337</v>
      </c>
      <c r="G83" s="430">
        <v>5</v>
      </c>
      <c r="H83" s="429">
        <v>4.1666666666666664E-2</v>
      </c>
      <c r="I83" s="430">
        <v>6</v>
      </c>
      <c r="J83" s="429"/>
      <c r="K83" s="431" t="s">
        <v>1872</v>
      </c>
      <c r="L83" s="429"/>
      <c r="M83" s="425" t="s">
        <v>1989</v>
      </c>
      <c r="N83" s="173">
        <f t="shared" si="47"/>
        <v>480</v>
      </c>
      <c r="O83" s="173">
        <v>10447</v>
      </c>
      <c r="P83" s="430">
        <f t="shared" si="48"/>
        <v>5014560</v>
      </c>
      <c r="Q83" s="173">
        <v>2</v>
      </c>
      <c r="R83" s="265"/>
      <c r="S83" s="465"/>
      <c r="T83" s="465"/>
      <c r="U83" s="466"/>
      <c r="V83" s="466"/>
      <c r="W83" s="466"/>
      <c r="X83" s="466"/>
      <c r="Y83" s="467"/>
      <c r="Z83" s="468"/>
      <c r="AA83" s="468"/>
    </row>
    <row r="84" spans="1:27" s="469" customFormat="1" ht="31.5" customHeight="1" x14ac:dyDescent="0.25">
      <c r="A84" s="173">
        <v>6</v>
      </c>
      <c r="B84" s="425" t="s">
        <v>1990</v>
      </c>
      <c r="C84" s="474" t="s">
        <v>168</v>
      </c>
      <c r="D84" s="463">
        <v>11.584056948000001</v>
      </c>
      <c r="E84" s="472"/>
      <c r="F84" s="429">
        <v>0.70833333333333337</v>
      </c>
      <c r="G84" s="430">
        <v>5</v>
      </c>
      <c r="H84" s="429">
        <v>4.1666666666666664E-2</v>
      </c>
      <c r="I84" s="430">
        <v>6</v>
      </c>
      <c r="J84" s="429"/>
      <c r="K84" s="431" t="s">
        <v>1872</v>
      </c>
      <c r="L84" s="429"/>
      <c r="M84" s="425" t="s">
        <v>1990</v>
      </c>
      <c r="N84" s="173">
        <f t="shared" si="47"/>
        <v>480</v>
      </c>
      <c r="O84" s="173">
        <v>13453</v>
      </c>
      <c r="P84" s="430">
        <f t="shared" si="48"/>
        <v>6457440</v>
      </c>
      <c r="Q84" s="173">
        <v>2</v>
      </c>
      <c r="R84" s="265"/>
      <c r="S84" s="465"/>
      <c r="T84" s="465"/>
      <c r="U84" s="466"/>
      <c r="V84" s="466"/>
      <c r="W84" s="466"/>
      <c r="X84" s="466"/>
      <c r="Y84" s="467"/>
      <c r="Z84" s="468"/>
      <c r="AA84" s="468"/>
    </row>
    <row r="85" spans="1:27" s="95" customFormat="1" ht="31.5" customHeight="1" x14ac:dyDescent="0.25">
      <c r="A85" s="89">
        <v>12</v>
      </c>
      <c r="B85" s="14" t="s">
        <v>1981</v>
      </c>
      <c r="C85" s="20"/>
      <c r="D85" s="98">
        <f>D101</f>
        <v>76.800000000000011</v>
      </c>
      <c r="E85" s="424"/>
      <c r="F85" s="102"/>
      <c r="G85" s="156"/>
      <c r="H85" s="102"/>
      <c r="I85" s="156"/>
      <c r="J85" s="102"/>
      <c r="K85" s="172"/>
      <c r="L85" s="102"/>
      <c r="M85" s="14"/>
      <c r="N85" s="126"/>
      <c r="O85" s="89"/>
      <c r="P85" s="156"/>
      <c r="Q85" s="89"/>
      <c r="R85" s="90"/>
      <c r="S85" s="91"/>
      <c r="T85" s="91"/>
      <c r="U85" s="92"/>
      <c r="V85" s="92"/>
      <c r="W85" s="92"/>
      <c r="X85" s="92"/>
      <c r="Y85" s="93"/>
      <c r="Z85" s="94"/>
      <c r="AA85" s="94"/>
    </row>
    <row r="86" spans="1:27" s="94" customFormat="1" ht="30.75" customHeight="1" x14ac:dyDescent="0.2">
      <c r="A86" s="255"/>
      <c r="B86" s="25" t="s">
        <v>1865</v>
      </c>
      <c r="C86" s="446"/>
      <c r="D86" s="447">
        <f>SUM(D79:D85)</f>
        <v>130.20335444160003</v>
      </c>
      <c r="E86" s="448"/>
      <c r="F86" s="169"/>
      <c r="G86" s="258"/>
      <c r="H86" s="169"/>
      <c r="I86" s="258"/>
      <c r="J86" s="169"/>
      <c r="K86" s="449"/>
      <c r="L86" s="169"/>
      <c r="M86" s="449"/>
      <c r="N86" s="450"/>
      <c r="O86" s="255"/>
      <c r="P86" s="258"/>
      <c r="Q86" s="255"/>
      <c r="R86" s="90"/>
      <c r="S86" s="91"/>
      <c r="T86" s="91"/>
      <c r="U86" s="91"/>
      <c r="V86" s="91"/>
      <c r="W86" s="91"/>
      <c r="X86" s="91"/>
      <c r="Y86" s="263"/>
    </row>
    <row r="87" spans="1:27" s="94" customFormat="1" ht="31.5" customHeight="1" x14ac:dyDescent="0.2">
      <c r="A87" s="255"/>
      <c r="B87" s="25" t="s">
        <v>1896</v>
      </c>
      <c r="C87" s="446"/>
      <c r="D87" s="447">
        <f>D86+D61</f>
        <v>155.20335444160003</v>
      </c>
      <c r="E87" s="448"/>
      <c r="F87" s="169"/>
      <c r="G87" s="258"/>
      <c r="H87" s="169"/>
      <c r="I87" s="258"/>
      <c r="J87" s="169"/>
      <c r="K87" s="449"/>
      <c r="L87" s="169"/>
      <c r="M87" s="449"/>
      <c r="N87" s="450"/>
      <c r="O87" s="255"/>
      <c r="P87" s="258"/>
      <c r="Q87" s="255"/>
      <c r="R87" s="90"/>
      <c r="S87" s="91"/>
      <c r="T87" s="91"/>
      <c r="U87" s="91"/>
      <c r="V87" s="91"/>
      <c r="W87" s="91"/>
      <c r="X87" s="91"/>
      <c r="Y87" s="263"/>
    </row>
    <row r="88" spans="1:27" s="95" customFormat="1" ht="27.75" customHeight="1" x14ac:dyDescent="0.25">
      <c r="A88" s="701" t="s">
        <v>1983</v>
      </c>
      <c r="B88" s="702"/>
      <c r="C88" s="702"/>
      <c r="D88" s="702"/>
      <c r="E88" s="702"/>
      <c r="F88" s="702"/>
      <c r="G88" s="702"/>
      <c r="H88" s="702"/>
      <c r="I88" s="702"/>
      <c r="J88" s="702"/>
      <c r="K88" s="702"/>
      <c r="L88" s="702"/>
      <c r="M88" s="702"/>
      <c r="N88" s="702"/>
      <c r="O88" s="702"/>
      <c r="P88" s="702"/>
      <c r="Q88" s="703"/>
      <c r="R88" s="90"/>
      <c r="S88" s="91"/>
      <c r="T88" s="91"/>
      <c r="U88" s="91"/>
      <c r="V88" s="92"/>
      <c r="W88" s="92"/>
      <c r="X88" s="92"/>
      <c r="Y88" s="93"/>
      <c r="Z88" s="94"/>
      <c r="AA88" s="94"/>
    </row>
    <row r="89" spans="1:27" s="95" customFormat="1" ht="39" customHeight="1" x14ac:dyDescent="0.25">
      <c r="A89" s="89">
        <v>1</v>
      </c>
      <c r="B89" s="14" t="s">
        <v>1914</v>
      </c>
      <c r="C89" s="20" t="s">
        <v>60</v>
      </c>
      <c r="D89" s="98">
        <v>6.9</v>
      </c>
      <c r="E89" s="424"/>
      <c r="F89" s="102">
        <v>0.29166666666666669</v>
      </c>
      <c r="G89" s="156">
        <v>5</v>
      </c>
      <c r="H89" s="102">
        <v>0</v>
      </c>
      <c r="I89" s="156">
        <v>6</v>
      </c>
      <c r="J89" s="102"/>
      <c r="K89" s="172" t="s">
        <v>1872</v>
      </c>
      <c r="L89" s="102"/>
      <c r="M89" s="14" t="s">
        <v>1876</v>
      </c>
      <c r="N89" s="126">
        <f t="shared" ref="N89:N93" si="49">VALUE(DAY(I89)*24*60+VALUE(HOUR(H89)*60+MINUTE(H89)))-SUM(VALUE(DAY(G89)*24*60+VALUE(HOUR(F89)*60+MINUTE(F89))))</f>
        <v>1020</v>
      </c>
      <c r="O89" s="89">
        <v>19</v>
      </c>
      <c r="P89" s="156">
        <f t="shared" ref="P89:P93" si="50">O89*N89</f>
        <v>19380</v>
      </c>
      <c r="Q89" s="89">
        <v>2</v>
      </c>
      <c r="R89" s="90"/>
      <c r="S89" s="91">
        <f>O89</f>
        <v>19</v>
      </c>
      <c r="T89" s="91">
        <f>P89</f>
        <v>19380</v>
      </c>
      <c r="U89" s="92"/>
      <c r="V89" s="92"/>
      <c r="W89" s="92"/>
      <c r="X89" s="92"/>
      <c r="Y89" s="93"/>
      <c r="Z89" s="94"/>
      <c r="AA89" s="94"/>
    </row>
    <row r="90" spans="1:27" s="95" customFormat="1" ht="39" customHeight="1" x14ac:dyDescent="0.25">
      <c r="A90" s="89">
        <v>2</v>
      </c>
      <c r="B90" s="14" t="s">
        <v>1915</v>
      </c>
      <c r="C90" s="20" t="s">
        <v>60</v>
      </c>
      <c r="D90" s="98">
        <v>3.4</v>
      </c>
      <c r="E90" s="424"/>
      <c r="F90" s="102">
        <v>0.29166666666666669</v>
      </c>
      <c r="G90" s="156">
        <v>5</v>
      </c>
      <c r="H90" s="102">
        <v>0</v>
      </c>
      <c r="I90" s="156">
        <v>6</v>
      </c>
      <c r="J90" s="102"/>
      <c r="K90" s="172" t="s">
        <v>1872</v>
      </c>
      <c r="L90" s="102"/>
      <c r="M90" s="14" t="s">
        <v>1877</v>
      </c>
      <c r="N90" s="126">
        <f t="shared" si="49"/>
        <v>1020</v>
      </c>
      <c r="O90" s="89">
        <v>5</v>
      </c>
      <c r="P90" s="156">
        <f t="shared" si="50"/>
        <v>5100</v>
      </c>
      <c r="Q90" s="89">
        <v>2</v>
      </c>
      <c r="R90" s="90"/>
      <c r="S90" s="91">
        <f t="shared" ref="S90:S100" si="51">O90</f>
        <v>5</v>
      </c>
      <c r="T90" s="91">
        <f t="shared" ref="T90:T100" si="52">P90</f>
        <v>5100</v>
      </c>
      <c r="U90" s="92"/>
      <c r="V90" s="92"/>
      <c r="W90" s="92"/>
      <c r="X90" s="92"/>
      <c r="Y90" s="93"/>
      <c r="Z90" s="94"/>
      <c r="AA90" s="94"/>
    </row>
    <row r="91" spans="1:27" s="95" customFormat="1" ht="39" customHeight="1" x14ac:dyDescent="0.25">
      <c r="A91" s="89">
        <v>3</v>
      </c>
      <c r="B91" s="14" t="s">
        <v>1916</v>
      </c>
      <c r="C91" s="20" t="s">
        <v>60</v>
      </c>
      <c r="D91" s="98">
        <v>2.2000000000000002</v>
      </c>
      <c r="E91" s="424"/>
      <c r="F91" s="102">
        <v>0.29166666666666669</v>
      </c>
      <c r="G91" s="156">
        <v>5</v>
      </c>
      <c r="H91" s="102">
        <v>0</v>
      </c>
      <c r="I91" s="156">
        <v>6</v>
      </c>
      <c r="J91" s="102"/>
      <c r="K91" s="172" t="s">
        <v>1872</v>
      </c>
      <c r="L91" s="102"/>
      <c r="M91" s="14" t="s">
        <v>1878</v>
      </c>
      <c r="N91" s="126">
        <f t="shared" si="49"/>
        <v>1020</v>
      </c>
      <c r="O91" s="89">
        <v>12</v>
      </c>
      <c r="P91" s="156">
        <f t="shared" si="50"/>
        <v>12240</v>
      </c>
      <c r="Q91" s="89">
        <v>2</v>
      </c>
      <c r="R91" s="90"/>
      <c r="S91" s="91">
        <f t="shared" si="51"/>
        <v>12</v>
      </c>
      <c r="T91" s="91">
        <f t="shared" si="52"/>
        <v>12240</v>
      </c>
      <c r="U91" s="92"/>
      <c r="V91" s="92"/>
      <c r="W91" s="92"/>
      <c r="X91" s="92"/>
      <c r="Y91" s="93"/>
      <c r="Z91" s="94"/>
      <c r="AA91" s="94"/>
    </row>
    <row r="92" spans="1:27" s="95" customFormat="1" ht="39" customHeight="1" x14ac:dyDescent="0.25">
      <c r="A92" s="89">
        <v>4</v>
      </c>
      <c r="B92" s="14" t="s">
        <v>1917</v>
      </c>
      <c r="C92" s="20" t="s">
        <v>60</v>
      </c>
      <c r="D92" s="98">
        <v>13</v>
      </c>
      <c r="E92" s="424"/>
      <c r="F92" s="102">
        <v>0.29166666666666669</v>
      </c>
      <c r="G92" s="156">
        <v>5</v>
      </c>
      <c r="H92" s="102">
        <v>0</v>
      </c>
      <c r="I92" s="156">
        <v>6</v>
      </c>
      <c r="J92" s="102"/>
      <c r="K92" s="172" t="s">
        <v>1872</v>
      </c>
      <c r="L92" s="102"/>
      <c r="M92" s="14" t="s">
        <v>1879</v>
      </c>
      <c r="N92" s="126">
        <f t="shared" si="49"/>
        <v>1020</v>
      </c>
      <c r="O92" s="89">
        <v>5</v>
      </c>
      <c r="P92" s="156">
        <f t="shared" si="50"/>
        <v>5100</v>
      </c>
      <c r="Q92" s="89">
        <v>2</v>
      </c>
      <c r="R92" s="90"/>
      <c r="S92" s="91">
        <f t="shared" si="51"/>
        <v>5</v>
      </c>
      <c r="T92" s="91">
        <f t="shared" si="52"/>
        <v>5100</v>
      </c>
      <c r="U92" s="92"/>
      <c r="V92" s="92"/>
      <c r="W92" s="92"/>
      <c r="X92" s="92"/>
      <c r="Y92" s="93"/>
      <c r="Z92" s="94"/>
      <c r="AA92" s="94"/>
    </row>
    <row r="93" spans="1:27" s="95" customFormat="1" ht="39" customHeight="1" x14ac:dyDescent="0.25">
      <c r="A93" s="89">
        <v>5</v>
      </c>
      <c r="B93" s="14" t="s">
        <v>1918</v>
      </c>
      <c r="C93" s="20" t="s">
        <v>60</v>
      </c>
      <c r="D93" s="98">
        <v>10.6</v>
      </c>
      <c r="E93" s="424"/>
      <c r="F93" s="102">
        <v>0.29166666666666669</v>
      </c>
      <c r="G93" s="156">
        <v>5</v>
      </c>
      <c r="H93" s="102">
        <v>0</v>
      </c>
      <c r="I93" s="156">
        <v>6</v>
      </c>
      <c r="J93" s="456"/>
      <c r="K93" s="172" t="s">
        <v>1872</v>
      </c>
      <c r="L93" s="456"/>
      <c r="M93" s="177" t="s">
        <v>1880</v>
      </c>
      <c r="N93" s="455">
        <f t="shared" si="49"/>
        <v>1020</v>
      </c>
      <c r="O93" s="193">
        <v>259</v>
      </c>
      <c r="P93" s="454">
        <f t="shared" si="50"/>
        <v>264180</v>
      </c>
      <c r="Q93" s="193">
        <v>2</v>
      </c>
      <c r="R93" s="90"/>
      <c r="S93" s="91">
        <f t="shared" si="51"/>
        <v>259</v>
      </c>
      <c r="T93" s="91">
        <f t="shared" si="52"/>
        <v>264180</v>
      </c>
      <c r="U93" s="92"/>
      <c r="V93" s="92"/>
      <c r="W93" s="92"/>
      <c r="X93" s="92"/>
      <c r="Y93" s="93"/>
      <c r="Z93" s="94"/>
      <c r="AA93" s="94"/>
    </row>
    <row r="94" spans="1:27" s="95" customFormat="1" ht="39" customHeight="1" x14ac:dyDescent="0.25">
      <c r="A94" s="89">
        <v>6</v>
      </c>
      <c r="B94" s="14" t="s">
        <v>1919</v>
      </c>
      <c r="C94" s="20" t="s">
        <v>60</v>
      </c>
      <c r="D94" s="98">
        <v>10.3</v>
      </c>
      <c r="E94" s="424"/>
      <c r="F94" s="102">
        <v>0.29166666666666669</v>
      </c>
      <c r="G94" s="156">
        <v>5</v>
      </c>
      <c r="H94" s="102">
        <v>0</v>
      </c>
      <c r="I94" s="156">
        <v>6</v>
      </c>
      <c r="J94" s="453"/>
      <c r="K94" s="172" t="s">
        <v>1872</v>
      </c>
      <c r="L94" s="453"/>
      <c r="M94" s="177" t="s">
        <v>1881</v>
      </c>
      <c r="N94" s="455">
        <f t="shared" ref="N94" si="53">VALUE(DAY(I94)*24*60+VALUE(HOUR(H94)*60+MINUTE(H94)))-SUM(VALUE(DAY(G94)*24*60+VALUE(HOUR(F94)*60+MINUTE(F94))))</f>
        <v>1020</v>
      </c>
      <c r="O94" s="193">
        <v>18</v>
      </c>
      <c r="P94" s="454">
        <f t="shared" ref="P94" si="54">O94*N94</f>
        <v>18360</v>
      </c>
      <c r="Q94" s="193">
        <v>2</v>
      </c>
      <c r="R94" s="90"/>
      <c r="S94" s="91">
        <f t="shared" si="51"/>
        <v>18</v>
      </c>
      <c r="T94" s="91">
        <f t="shared" si="52"/>
        <v>18360</v>
      </c>
      <c r="U94" s="92"/>
      <c r="V94" s="92"/>
      <c r="W94" s="92"/>
      <c r="X94" s="92"/>
      <c r="Y94" s="93"/>
      <c r="Z94" s="94"/>
      <c r="AA94" s="94"/>
    </row>
    <row r="95" spans="1:27" s="95" customFormat="1" ht="39" customHeight="1" x14ac:dyDescent="0.25">
      <c r="A95" s="89">
        <v>7</v>
      </c>
      <c r="B95" s="14" t="s">
        <v>1920</v>
      </c>
      <c r="C95" s="20" t="s">
        <v>60</v>
      </c>
      <c r="D95" s="98">
        <v>3.2</v>
      </c>
      <c r="E95" s="424"/>
      <c r="F95" s="102">
        <v>0.29166666666666669</v>
      </c>
      <c r="G95" s="156">
        <v>5</v>
      </c>
      <c r="H95" s="102">
        <v>0</v>
      </c>
      <c r="I95" s="156">
        <v>6</v>
      </c>
      <c r="J95" s="102"/>
      <c r="K95" s="172" t="s">
        <v>1872</v>
      </c>
      <c r="L95" s="102"/>
      <c r="M95" s="14" t="s">
        <v>1882</v>
      </c>
      <c r="N95" s="126">
        <f t="shared" ref="N95:N100" si="55">VALUE(DAY(I95)*24*60+VALUE(HOUR(H95)*60+MINUTE(H95)))-SUM(VALUE(DAY(G95)*24*60+VALUE(HOUR(F95)*60+MINUTE(F95))))</f>
        <v>1020</v>
      </c>
      <c r="O95" s="89">
        <v>1</v>
      </c>
      <c r="P95" s="156">
        <f t="shared" ref="P95:P100" si="56">O95*N95</f>
        <v>1020</v>
      </c>
      <c r="Q95" s="89">
        <v>2</v>
      </c>
      <c r="R95" s="90"/>
      <c r="S95" s="91">
        <f t="shared" si="51"/>
        <v>1</v>
      </c>
      <c r="T95" s="91">
        <f t="shared" si="52"/>
        <v>1020</v>
      </c>
      <c r="U95" s="92"/>
      <c r="V95" s="92"/>
      <c r="W95" s="92"/>
      <c r="X95" s="92"/>
      <c r="Y95" s="93"/>
      <c r="Z95" s="94"/>
      <c r="AA95" s="94"/>
    </row>
    <row r="96" spans="1:27" s="95" customFormat="1" ht="39" customHeight="1" x14ac:dyDescent="0.25">
      <c r="A96" s="89">
        <v>8</v>
      </c>
      <c r="B96" s="459" t="s">
        <v>1921</v>
      </c>
      <c r="C96" s="20" t="s">
        <v>60</v>
      </c>
      <c r="D96" s="98">
        <v>0.7</v>
      </c>
      <c r="E96" s="424"/>
      <c r="F96" s="102">
        <v>0.29166666666666669</v>
      </c>
      <c r="G96" s="156">
        <v>5</v>
      </c>
      <c r="H96" s="102">
        <v>0</v>
      </c>
      <c r="I96" s="156">
        <v>6</v>
      </c>
      <c r="J96" s="102"/>
      <c r="K96" s="172" t="s">
        <v>1872</v>
      </c>
      <c r="L96" s="102"/>
      <c r="M96" s="14" t="s">
        <v>1883</v>
      </c>
      <c r="N96" s="126">
        <f t="shared" si="55"/>
        <v>1020</v>
      </c>
      <c r="O96" s="89">
        <v>1</v>
      </c>
      <c r="P96" s="156">
        <f t="shared" si="56"/>
        <v>1020</v>
      </c>
      <c r="Q96" s="89">
        <v>2</v>
      </c>
      <c r="R96" s="90"/>
      <c r="S96" s="91">
        <f t="shared" si="51"/>
        <v>1</v>
      </c>
      <c r="T96" s="91">
        <f t="shared" si="52"/>
        <v>1020</v>
      </c>
      <c r="U96" s="92"/>
      <c r="V96" s="92"/>
      <c r="W96" s="92"/>
      <c r="X96" s="92"/>
      <c r="Y96" s="93"/>
      <c r="Z96" s="94"/>
      <c r="AA96" s="94"/>
    </row>
    <row r="97" spans="1:27" s="95" customFormat="1" ht="39" customHeight="1" x14ac:dyDescent="0.25">
      <c r="A97" s="89">
        <v>9</v>
      </c>
      <c r="B97" s="14" t="s">
        <v>1922</v>
      </c>
      <c r="C97" s="20" t="s">
        <v>60</v>
      </c>
      <c r="D97" s="98">
        <v>8</v>
      </c>
      <c r="E97" s="424"/>
      <c r="F97" s="102">
        <v>0.29166666666666669</v>
      </c>
      <c r="G97" s="156">
        <v>5</v>
      </c>
      <c r="H97" s="102">
        <v>0</v>
      </c>
      <c r="I97" s="156">
        <v>6</v>
      </c>
      <c r="J97" s="451"/>
      <c r="K97" s="172" t="s">
        <v>1872</v>
      </c>
      <c r="L97" s="451"/>
      <c r="M97" s="14" t="s">
        <v>1884</v>
      </c>
      <c r="N97" s="126">
        <f t="shared" si="55"/>
        <v>1020</v>
      </c>
      <c r="O97" s="89">
        <v>37</v>
      </c>
      <c r="P97" s="156">
        <f t="shared" si="56"/>
        <v>37740</v>
      </c>
      <c r="Q97" s="89">
        <v>2</v>
      </c>
      <c r="R97" s="90"/>
      <c r="S97" s="91">
        <f t="shared" si="51"/>
        <v>37</v>
      </c>
      <c r="T97" s="91">
        <f t="shared" si="52"/>
        <v>37740</v>
      </c>
      <c r="U97" s="92"/>
      <c r="V97" s="92"/>
      <c r="W97" s="92"/>
      <c r="X97" s="92"/>
      <c r="Y97" s="93"/>
      <c r="Z97" s="94"/>
      <c r="AA97" s="94"/>
    </row>
    <row r="98" spans="1:27" s="95" customFormat="1" ht="39" customHeight="1" x14ac:dyDescent="0.25">
      <c r="A98" s="89">
        <v>10</v>
      </c>
      <c r="B98" s="14" t="s">
        <v>1923</v>
      </c>
      <c r="C98" s="10" t="s">
        <v>64</v>
      </c>
      <c r="D98" s="98">
        <v>4.2</v>
      </c>
      <c r="E98" s="424"/>
      <c r="F98" s="102">
        <v>0.29166666666666669</v>
      </c>
      <c r="G98" s="156">
        <v>5</v>
      </c>
      <c r="H98" s="102">
        <v>0</v>
      </c>
      <c r="I98" s="156">
        <v>6</v>
      </c>
      <c r="J98" s="102"/>
      <c r="K98" s="172" t="s">
        <v>1872</v>
      </c>
      <c r="L98" s="102"/>
      <c r="M98" s="14" t="s">
        <v>1887</v>
      </c>
      <c r="N98" s="126">
        <f t="shared" si="55"/>
        <v>1020</v>
      </c>
      <c r="O98" s="89">
        <v>1</v>
      </c>
      <c r="P98" s="156">
        <f t="shared" si="56"/>
        <v>1020</v>
      </c>
      <c r="Q98" s="89">
        <v>2</v>
      </c>
      <c r="R98" s="90"/>
      <c r="S98" s="91">
        <f t="shared" si="51"/>
        <v>1</v>
      </c>
      <c r="T98" s="91">
        <f t="shared" si="52"/>
        <v>1020</v>
      </c>
      <c r="U98" s="92"/>
      <c r="V98" s="92"/>
      <c r="W98" s="92"/>
      <c r="X98" s="92"/>
      <c r="Y98" s="93"/>
      <c r="Z98" s="94"/>
      <c r="AA98" s="94"/>
    </row>
    <row r="99" spans="1:27" s="95" customFormat="1" ht="39" customHeight="1" x14ac:dyDescent="0.25">
      <c r="A99" s="89">
        <v>11</v>
      </c>
      <c r="B99" s="14" t="s">
        <v>1961</v>
      </c>
      <c r="C99" s="10" t="s">
        <v>64</v>
      </c>
      <c r="D99" s="98">
        <v>7.3</v>
      </c>
      <c r="E99" s="424"/>
      <c r="F99" s="102">
        <v>0.29166666666666669</v>
      </c>
      <c r="G99" s="156">
        <v>5</v>
      </c>
      <c r="H99" s="102">
        <v>0</v>
      </c>
      <c r="I99" s="156">
        <v>6</v>
      </c>
      <c r="J99" s="102"/>
      <c r="K99" s="172" t="s">
        <v>1872</v>
      </c>
      <c r="L99" s="102"/>
      <c r="M99" s="14" t="s">
        <v>1888</v>
      </c>
      <c r="N99" s="126">
        <f t="shared" si="55"/>
        <v>1020</v>
      </c>
      <c r="O99" s="89">
        <v>1</v>
      </c>
      <c r="P99" s="156">
        <f t="shared" si="56"/>
        <v>1020</v>
      </c>
      <c r="Q99" s="89">
        <v>2</v>
      </c>
      <c r="R99" s="90"/>
      <c r="S99" s="91">
        <f t="shared" si="51"/>
        <v>1</v>
      </c>
      <c r="T99" s="91">
        <f t="shared" si="52"/>
        <v>1020</v>
      </c>
      <c r="U99" s="92"/>
      <c r="V99" s="92"/>
      <c r="W99" s="92"/>
      <c r="X99" s="92"/>
      <c r="Y99" s="93"/>
      <c r="Z99" s="94"/>
      <c r="AA99" s="94"/>
    </row>
    <row r="100" spans="1:27" s="95" customFormat="1" ht="39" customHeight="1" x14ac:dyDescent="0.25">
      <c r="A100" s="89">
        <v>12</v>
      </c>
      <c r="B100" s="14" t="s">
        <v>1924</v>
      </c>
      <c r="C100" s="10" t="s">
        <v>64</v>
      </c>
      <c r="D100" s="98">
        <v>7</v>
      </c>
      <c r="E100" s="424"/>
      <c r="F100" s="102">
        <v>0.29166666666666669</v>
      </c>
      <c r="G100" s="156">
        <v>5</v>
      </c>
      <c r="H100" s="102">
        <v>0</v>
      </c>
      <c r="I100" s="156">
        <v>6</v>
      </c>
      <c r="J100" s="102"/>
      <c r="K100" s="172" t="s">
        <v>1872</v>
      </c>
      <c r="L100" s="102"/>
      <c r="M100" s="14" t="s">
        <v>1889</v>
      </c>
      <c r="N100" s="126">
        <f t="shared" si="55"/>
        <v>1020</v>
      </c>
      <c r="O100" s="89">
        <v>378</v>
      </c>
      <c r="P100" s="156">
        <f t="shared" si="56"/>
        <v>385560</v>
      </c>
      <c r="Q100" s="89">
        <v>2</v>
      </c>
      <c r="R100" s="90"/>
      <c r="S100" s="91">
        <f t="shared" si="51"/>
        <v>378</v>
      </c>
      <c r="T100" s="91">
        <f t="shared" si="52"/>
        <v>385560</v>
      </c>
      <c r="U100" s="92"/>
      <c r="V100" s="92"/>
      <c r="W100" s="92"/>
      <c r="X100" s="92"/>
      <c r="Y100" s="93"/>
      <c r="Z100" s="94"/>
      <c r="AA100" s="94"/>
    </row>
    <row r="101" spans="1:27" s="94" customFormat="1" ht="31.5" customHeight="1" x14ac:dyDescent="0.2">
      <c r="A101" s="255"/>
      <c r="B101" s="25" t="s">
        <v>1865</v>
      </c>
      <c r="C101" s="446"/>
      <c r="D101" s="447">
        <f>SUM(D89:D100)</f>
        <v>76.800000000000011</v>
      </c>
      <c r="E101" s="448"/>
      <c r="F101" s="169"/>
      <c r="G101" s="258"/>
      <c r="H101" s="169"/>
      <c r="I101" s="258"/>
      <c r="J101" s="169"/>
      <c r="K101" s="449"/>
      <c r="L101" s="169"/>
      <c r="M101" s="449"/>
      <c r="N101" s="450"/>
      <c r="O101" s="255"/>
      <c r="P101" s="258"/>
      <c r="Q101" s="255"/>
      <c r="R101" s="90"/>
      <c r="S101" s="91">
        <f t="shared" ref="S101" si="57">O101</f>
        <v>0</v>
      </c>
      <c r="T101" s="91">
        <f t="shared" ref="T101" si="58">P101</f>
        <v>0</v>
      </c>
      <c r="U101" s="91"/>
      <c r="V101" s="91"/>
      <c r="W101" s="91"/>
      <c r="X101" s="91"/>
      <c r="Y101" s="263"/>
    </row>
    <row r="102" spans="1:27" s="95" customFormat="1" ht="27.75" customHeight="1" x14ac:dyDescent="0.25">
      <c r="A102" s="701" t="s">
        <v>1927</v>
      </c>
      <c r="B102" s="702"/>
      <c r="C102" s="702"/>
      <c r="D102" s="702"/>
      <c r="E102" s="702"/>
      <c r="F102" s="702"/>
      <c r="G102" s="702"/>
      <c r="H102" s="702"/>
      <c r="I102" s="702"/>
      <c r="J102" s="702"/>
      <c r="K102" s="702"/>
      <c r="L102" s="702"/>
      <c r="M102" s="702"/>
      <c r="N102" s="702"/>
      <c r="O102" s="702"/>
      <c r="P102" s="702"/>
      <c r="Q102" s="703"/>
      <c r="R102" s="90"/>
      <c r="S102" s="91">
        <f t="shared" ref="S102:S105" si="59">O102</f>
        <v>0</v>
      </c>
      <c r="T102" s="91">
        <f t="shared" ref="T102:T105" si="60">P102</f>
        <v>0</v>
      </c>
      <c r="U102" s="91"/>
      <c r="V102" s="92"/>
      <c r="W102" s="92"/>
      <c r="X102" s="92"/>
      <c r="Y102" s="93"/>
      <c r="Z102" s="94"/>
      <c r="AA102" s="94"/>
    </row>
    <row r="103" spans="1:27" s="95" customFormat="1" ht="40.5" customHeight="1" x14ac:dyDescent="0.25">
      <c r="A103" s="255" t="s">
        <v>7</v>
      </c>
      <c r="B103" s="168" t="s">
        <v>147</v>
      </c>
      <c r="C103" s="89" t="s">
        <v>148</v>
      </c>
      <c r="D103" s="89">
        <v>25</v>
      </c>
      <c r="E103" s="169">
        <v>0.47916666666666669</v>
      </c>
      <c r="F103" s="102">
        <v>0.29166666666666669</v>
      </c>
      <c r="G103" s="156">
        <v>6</v>
      </c>
      <c r="H103" s="102">
        <v>4.1666666666666664E-2</v>
      </c>
      <c r="I103" s="156">
        <v>7</v>
      </c>
      <c r="J103" s="168"/>
      <c r="K103" s="165" t="s">
        <v>150</v>
      </c>
      <c r="L103" s="170"/>
      <c r="M103" s="158"/>
      <c r="N103" s="158"/>
      <c r="O103" s="158"/>
      <c r="P103" s="89"/>
      <c r="Q103" s="89"/>
      <c r="R103" s="90"/>
      <c r="S103" s="91">
        <f t="shared" si="59"/>
        <v>0</v>
      </c>
      <c r="T103" s="91">
        <f t="shared" si="60"/>
        <v>0</v>
      </c>
      <c r="U103" s="91"/>
      <c r="V103" s="92"/>
      <c r="W103" s="92"/>
      <c r="X103" s="92"/>
      <c r="Y103" s="93"/>
      <c r="Z103" s="94"/>
      <c r="AA103" s="94"/>
    </row>
    <row r="104" spans="1:27" s="95" customFormat="1" ht="30.75" customHeight="1" x14ac:dyDescent="0.25">
      <c r="A104" s="255" t="s">
        <v>8</v>
      </c>
      <c r="B104" s="698" t="s">
        <v>1875</v>
      </c>
      <c r="C104" s="699"/>
      <c r="D104" s="699"/>
      <c r="E104" s="699"/>
      <c r="F104" s="699"/>
      <c r="G104" s="699"/>
      <c r="H104" s="699"/>
      <c r="I104" s="699"/>
      <c r="J104" s="699"/>
      <c r="K104" s="699"/>
      <c r="L104" s="699"/>
      <c r="M104" s="699"/>
      <c r="N104" s="699"/>
      <c r="O104" s="699"/>
      <c r="P104" s="699"/>
      <c r="Q104" s="700"/>
      <c r="R104" s="90"/>
      <c r="S104" s="91">
        <f t="shared" si="59"/>
        <v>0</v>
      </c>
      <c r="T104" s="91">
        <f t="shared" si="60"/>
        <v>0</v>
      </c>
      <c r="U104" s="91"/>
      <c r="V104" s="92"/>
      <c r="W104" s="92"/>
      <c r="X104" s="92"/>
      <c r="Y104" s="93"/>
      <c r="Z104" s="94"/>
      <c r="AA104" s="94"/>
    </row>
    <row r="105" spans="1:27" s="95" customFormat="1" ht="50.25" customHeight="1" x14ac:dyDescent="0.25">
      <c r="A105" s="89">
        <v>1</v>
      </c>
      <c r="B105" s="14" t="s">
        <v>1928</v>
      </c>
      <c r="C105" s="20" t="s">
        <v>1949</v>
      </c>
      <c r="D105" s="98">
        <v>9.9114575632000008</v>
      </c>
      <c r="E105" s="424"/>
      <c r="F105" s="102">
        <v>0.29166666666666669</v>
      </c>
      <c r="G105" s="156">
        <v>6</v>
      </c>
      <c r="H105" s="102">
        <v>1</v>
      </c>
      <c r="I105" s="156">
        <v>7</v>
      </c>
      <c r="J105" s="102"/>
      <c r="K105" s="172" t="s">
        <v>1872</v>
      </c>
      <c r="L105" s="102"/>
      <c r="M105" s="14" t="s">
        <v>1928</v>
      </c>
      <c r="N105" s="126">
        <f t="shared" ref="N105" si="61">VALUE(DAY(I105)*24*60+VALUE(HOUR(H105)*60+MINUTE(H105)))-SUM(VALUE(DAY(G105)*24*60+VALUE(HOUR(F105)*60+MINUTE(F105))))</f>
        <v>1020</v>
      </c>
      <c r="O105" s="89">
        <v>274</v>
      </c>
      <c r="P105" s="156">
        <f t="shared" ref="P105" si="62">O105*N105</f>
        <v>279480</v>
      </c>
      <c r="Q105" s="89">
        <v>2</v>
      </c>
      <c r="R105" s="90"/>
      <c r="S105" s="91">
        <f t="shared" si="59"/>
        <v>274</v>
      </c>
      <c r="T105" s="91">
        <f t="shared" si="60"/>
        <v>279480</v>
      </c>
      <c r="U105" s="92"/>
      <c r="V105" s="92"/>
      <c r="W105" s="92"/>
      <c r="X105" s="92"/>
      <c r="Y105" s="93"/>
      <c r="Z105" s="94"/>
      <c r="AA105" s="94"/>
    </row>
    <row r="106" spans="1:27" s="95" customFormat="1" ht="50.25" customHeight="1" x14ac:dyDescent="0.25">
      <c r="A106" s="89">
        <v>2</v>
      </c>
      <c r="B106" s="14" t="s">
        <v>1929</v>
      </c>
      <c r="C106" s="20" t="s">
        <v>1949</v>
      </c>
      <c r="D106" s="98">
        <v>13.3303552952</v>
      </c>
      <c r="E106" s="424"/>
      <c r="F106" s="102">
        <v>0.29166666666666669</v>
      </c>
      <c r="G106" s="156">
        <v>6</v>
      </c>
      <c r="H106" s="102">
        <v>1</v>
      </c>
      <c r="I106" s="156">
        <v>7</v>
      </c>
      <c r="J106" s="451"/>
      <c r="K106" s="172" t="s">
        <v>1872</v>
      </c>
      <c r="L106" s="451"/>
      <c r="M106" s="14" t="s">
        <v>1929</v>
      </c>
      <c r="N106" s="126">
        <f>VALUE(DAY(I106)*24*60+VALUE(HOUR(H106)*60+MINUTE(H106)))-SUM(VALUE(DAY(G106)*24*60+VALUE(HOUR(F106)*60+MINUTE(F106))))</f>
        <v>1020</v>
      </c>
      <c r="O106" s="89">
        <v>51</v>
      </c>
      <c r="P106" s="156">
        <f>O106*N106</f>
        <v>52020</v>
      </c>
      <c r="Q106" s="89">
        <v>2</v>
      </c>
      <c r="R106" s="90"/>
      <c r="S106" s="91">
        <f>O106</f>
        <v>51</v>
      </c>
      <c r="T106" s="91">
        <f>P106</f>
        <v>52020</v>
      </c>
      <c r="U106" s="92"/>
      <c r="V106" s="92"/>
      <c r="W106" s="92"/>
      <c r="X106" s="92"/>
      <c r="Y106" s="93"/>
      <c r="Z106" s="94"/>
      <c r="AA106" s="94"/>
    </row>
    <row r="107" spans="1:27" s="95" customFormat="1" ht="50.25" customHeight="1" x14ac:dyDescent="0.25">
      <c r="A107" s="89">
        <v>3</v>
      </c>
      <c r="B107" s="14" t="s">
        <v>1995</v>
      </c>
      <c r="C107" s="20" t="s">
        <v>1949</v>
      </c>
      <c r="D107" s="98">
        <v>3.9</v>
      </c>
      <c r="E107" s="424"/>
      <c r="F107" s="102">
        <v>0.29166666666666669</v>
      </c>
      <c r="G107" s="156">
        <v>6</v>
      </c>
      <c r="H107" s="102">
        <v>1</v>
      </c>
      <c r="I107" s="156">
        <v>7</v>
      </c>
      <c r="J107" s="451"/>
      <c r="K107" s="172" t="s">
        <v>1872</v>
      </c>
      <c r="L107" s="451"/>
      <c r="M107" s="14" t="s">
        <v>1973</v>
      </c>
      <c r="N107" s="126">
        <f>VALUE(DAY(I107)*24*60+VALUE(HOUR(H107)*60+MINUTE(H107)))-SUM(VALUE(DAY(G107)*24*60+VALUE(HOUR(F107)*60+MINUTE(F107))))</f>
        <v>1020</v>
      </c>
      <c r="O107" s="89">
        <v>1</v>
      </c>
      <c r="P107" s="156">
        <f>O107*N107</f>
        <v>1020</v>
      </c>
      <c r="Q107" s="89">
        <v>2</v>
      </c>
      <c r="R107" s="90"/>
      <c r="S107" s="91">
        <f>O107</f>
        <v>1</v>
      </c>
      <c r="T107" s="91">
        <f>P107</f>
        <v>1020</v>
      </c>
      <c r="U107" s="92"/>
      <c r="V107" s="92"/>
      <c r="W107" s="92"/>
      <c r="X107" s="92"/>
      <c r="Y107" s="93"/>
      <c r="Z107" s="94"/>
      <c r="AA107" s="94"/>
    </row>
    <row r="108" spans="1:27" s="95" customFormat="1" ht="50.25" customHeight="1" x14ac:dyDescent="0.25">
      <c r="A108" s="89">
        <v>4</v>
      </c>
      <c r="B108" s="14" t="s">
        <v>1930</v>
      </c>
      <c r="C108" s="20" t="s">
        <v>1950</v>
      </c>
      <c r="D108" s="188">
        <v>4.8295039631999996</v>
      </c>
      <c r="E108" s="424"/>
      <c r="F108" s="102">
        <v>0.29166666666666669</v>
      </c>
      <c r="G108" s="156">
        <v>6</v>
      </c>
      <c r="H108" s="102">
        <v>1</v>
      </c>
      <c r="I108" s="156">
        <v>7</v>
      </c>
      <c r="J108" s="102"/>
      <c r="K108" s="172" t="s">
        <v>1872</v>
      </c>
      <c r="L108" s="102"/>
      <c r="M108" s="14" t="s">
        <v>1930</v>
      </c>
      <c r="N108" s="126">
        <f t="shared" ref="N108:N112" si="63">VALUE(DAY(I108)*24*60+VALUE(HOUR(H108)*60+MINUTE(H108)))-SUM(VALUE(DAY(G108)*24*60+VALUE(HOUR(F108)*60+MINUTE(F108))))</f>
        <v>1020</v>
      </c>
      <c r="O108" s="89">
        <v>1944</v>
      </c>
      <c r="P108" s="156">
        <f t="shared" ref="P108:P112" si="64">O108*N108</f>
        <v>1982880</v>
      </c>
      <c r="Q108" s="89">
        <v>2</v>
      </c>
      <c r="R108" s="90"/>
      <c r="S108" s="91">
        <f t="shared" ref="S108:S112" si="65">O108</f>
        <v>1944</v>
      </c>
      <c r="T108" s="91">
        <f t="shared" ref="T108:T112" si="66">P108</f>
        <v>1982880</v>
      </c>
      <c r="U108" s="92"/>
      <c r="V108" s="92"/>
      <c r="W108" s="92"/>
      <c r="X108" s="92"/>
      <c r="Y108" s="93"/>
      <c r="Z108" s="94"/>
      <c r="AA108" s="94"/>
    </row>
    <row r="109" spans="1:27" s="95" customFormat="1" ht="50.25" customHeight="1" x14ac:dyDescent="0.25">
      <c r="A109" s="89">
        <v>5</v>
      </c>
      <c r="B109" s="14" t="s">
        <v>1931</v>
      </c>
      <c r="C109" s="20" t="s">
        <v>1950</v>
      </c>
      <c r="D109" s="98">
        <v>2.9640690448</v>
      </c>
      <c r="E109" s="424"/>
      <c r="F109" s="102">
        <v>0.29166666666666669</v>
      </c>
      <c r="G109" s="156">
        <v>6</v>
      </c>
      <c r="H109" s="102">
        <v>1</v>
      </c>
      <c r="I109" s="156">
        <v>7</v>
      </c>
      <c r="J109" s="102"/>
      <c r="K109" s="172" t="s">
        <v>1872</v>
      </c>
      <c r="L109" s="102"/>
      <c r="M109" s="14" t="s">
        <v>1931</v>
      </c>
      <c r="N109" s="455">
        <f t="shared" si="63"/>
        <v>1020</v>
      </c>
      <c r="O109" s="193">
        <v>9</v>
      </c>
      <c r="P109" s="454">
        <f t="shared" si="64"/>
        <v>9180</v>
      </c>
      <c r="Q109" s="193">
        <v>2</v>
      </c>
      <c r="R109" s="90"/>
      <c r="S109" s="91">
        <f t="shared" si="65"/>
        <v>9</v>
      </c>
      <c r="T109" s="91">
        <f t="shared" si="66"/>
        <v>9180</v>
      </c>
      <c r="U109" s="92"/>
      <c r="V109" s="92"/>
      <c r="W109" s="92"/>
      <c r="X109" s="92"/>
      <c r="Y109" s="93"/>
      <c r="Z109" s="94"/>
      <c r="AA109" s="94"/>
    </row>
    <row r="110" spans="1:27" s="95" customFormat="1" ht="50.25" customHeight="1" x14ac:dyDescent="0.25">
      <c r="A110" s="89">
        <v>6</v>
      </c>
      <c r="B110" s="14" t="s">
        <v>1932</v>
      </c>
      <c r="C110" s="19" t="s">
        <v>1951</v>
      </c>
      <c r="D110" s="98">
        <v>11.187755573333334</v>
      </c>
      <c r="E110" s="424"/>
      <c r="F110" s="102">
        <v>0.29166666666666669</v>
      </c>
      <c r="G110" s="156">
        <v>6</v>
      </c>
      <c r="H110" s="102">
        <v>1</v>
      </c>
      <c r="I110" s="156">
        <v>7</v>
      </c>
      <c r="J110" s="102"/>
      <c r="K110" s="172" t="s">
        <v>1872</v>
      </c>
      <c r="L110" s="102"/>
      <c r="M110" s="14" t="s">
        <v>1932</v>
      </c>
      <c r="N110" s="455">
        <f t="shared" si="63"/>
        <v>1020</v>
      </c>
      <c r="O110" s="193">
        <v>1</v>
      </c>
      <c r="P110" s="454">
        <f t="shared" si="64"/>
        <v>1020</v>
      </c>
      <c r="Q110" s="193">
        <v>2</v>
      </c>
      <c r="R110" s="90"/>
      <c r="S110" s="91">
        <f t="shared" si="65"/>
        <v>1</v>
      </c>
      <c r="T110" s="91">
        <f t="shared" si="66"/>
        <v>1020</v>
      </c>
      <c r="U110" s="92"/>
      <c r="V110" s="92"/>
      <c r="W110" s="92"/>
      <c r="X110" s="92"/>
      <c r="Y110" s="93"/>
      <c r="Z110" s="94"/>
      <c r="AA110" s="94"/>
    </row>
    <row r="111" spans="1:27" s="95" customFormat="1" ht="50.25" customHeight="1" x14ac:dyDescent="0.25">
      <c r="A111" s="89">
        <v>7</v>
      </c>
      <c r="B111" s="14" t="s">
        <v>1933</v>
      </c>
      <c r="C111" s="19" t="s">
        <v>1952</v>
      </c>
      <c r="D111" s="458">
        <v>6.4</v>
      </c>
      <c r="E111" s="424"/>
      <c r="F111" s="102">
        <v>0.29166666666666669</v>
      </c>
      <c r="G111" s="156">
        <v>6</v>
      </c>
      <c r="H111" s="102">
        <v>1</v>
      </c>
      <c r="I111" s="156">
        <v>7</v>
      </c>
      <c r="J111" s="102"/>
      <c r="K111" s="172" t="s">
        <v>1872</v>
      </c>
      <c r="L111" s="102"/>
      <c r="M111" s="14" t="s">
        <v>1933</v>
      </c>
      <c r="N111" s="126">
        <f t="shared" si="63"/>
        <v>1020</v>
      </c>
      <c r="O111" s="89">
        <v>1</v>
      </c>
      <c r="P111" s="156">
        <f t="shared" si="64"/>
        <v>1020</v>
      </c>
      <c r="Q111" s="89">
        <v>2</v>
      </c>
      <c r="R111" s="90"/>
      <c r="S111" s="91">
        <f t="shared" si="65"/>
        <v>1</v>
      </c>
      <c r="T111" s="91">
        <f t="shared" si="66"/>
        <v>1020</v>
      </c>
      <c r="U111" s="92"/>
      <c r="V111" s="92"/>
      <c r="W111" s="92"/>
      <c r="X111" s="92"/>
      <c r="Y111" s="93"/>
      <c r="Z111" s="94"/>
      <c r="AA111" s="94"/>
    </row>
    <row r="112" spans="1:27" s="95" customFormat="1" ht="50.25" customHeight="1" x14ac:dyDescent="0.25">
      <c r="A112" s="89">
        <v>8</v>
      </c>
      <c r="B112" s="14" t="s">
        <v>1934</v>
      </c>
      <c r="C112" s="19" t="s">
        <v>1953</v>
      </c>
      <c r="D112" s="458">
        <v>5.5613734813333338</v>
      </c>
      <c r="E112" s="424"/>
      <c r="F112" s="102">
        <v>0.29166666666666669</v>
      </c>
      <c r="G112" s="156">
        <v>6</v>
      </c>
      <c r="H112" s="102">
        <v>1</v>
      </c>
      <c r="I112" s="156">
        <v>7</v>
      </c>
      <c r="J112" s="102"/>
      <c r="K112" s="172" t="s">
        <v>1872</v>
      </c>
      <c r="L112" s="102"/>
      <c r="M112" s="14" t="s">
        <v>1934</v>
      </c>
      <c r="N112" s="126">
        <f t="shared" si="63"/>
        <v>1020</v>
      </c>
      <c r="O112" s="89">
        <v>2</v>
      </c>
      <c r="P112" s="156">
        <f t="shared" si="64"/>
        <v>2040</v>
      </c>
      <c r="Q112" s="89">
        <v>2</v>
      </c>
      <c r="R112" s="90"/>
      <c r="S112" s="91">
        <f t="shared" si="65"/>
        <v>2</v>
      </c>
      <c r="T112" s="91">
        <f t="shared" si="66"/>
        <v>2040</v>
      </c>
      <c r="U112" s="92"/>
      <c r="V112" s="92"/>
      <c r="W112" s="92"/>
      <c r="X112" s="92"/>
      <c r="Y112" s="93"/>
      <c r="Z112" s="94"/>
      <c r="AA112" s="94"/>
    </row>
    <row r="113" spans="1:28" s="95" customFormat="1" ht="50.25" customHeight="1" x14ac:dyDescent="0.25">
      <c r="A113" s="89">
        <v>9</v>
      </c>
      <c r="B113" s="14" t="s">
        <v>1935</v>
      </c>
      <c r="C113" s="20" t="s">
        <v>1954</v>
      </c>
      <c r="D113" s="98">
        <v>12.724485765600001</v>
      </c>
      <c r="E113" s="424"/>
      <c r="F113" s="102">
        <v>0.29166666666666669</v>
      </c>
      <c r="G113" s="156">
        <v>6</v>
      </c>
      <c r="H113" s="102">
        <v>1</v>
      </c>
      <c r="I113" s="156">
        <v>7</v>
      </c>
      <c r="J113" s="102"/>
      <c r="K113" s="172" t="s">
        <v>1872</v>
      </c>
      <c r="L113" s="102"/>
      <c r="M113" s="14" t="s">
        <v>1935</v>
      </c>
      <c r="N113" s="126">
        <f>VALUE(DAY(I113)*24*60+VALUE(HOUR(H113)*60+MINUTE(H113)))-SUM(VALUE(DAY(G113)*24*60+VALUE(HOUR(F113)*60+MINUTE(F113))))</f>
        <v>1020</v>
      </c>
      <c r="O113" s="89">
        <v>1</v>
      </c>
      <c r="P113" s="156">
        <f>O113*N113</f>
        <v>1020</v>
      </c>
      <c r="Q113" s="89">
        <v>2</v>
      </c>
      <c r="R113" s="90"/>
      <c r="S113" s="91">
        <f>O113</f>
        <v>1</v>
      </c>
      <c r="T113" s="91">
        <f>P113</f>
        <v>1020</v>
      </c>
      <c r="U113" s="92"/>
      <c r="V113" s="92"/>
      <c r="W113" s="92"/>
      <c r="X113" s="92"/>
      <c r="Y113" s="93"/>
      <c r="Z113" s="94"/>
      <c r="AA113" s="94"/>
    </row>
    <row r="114" spans="1:28" s="95" customFormat="1" ht="50.25" customHeight="1" x14ac:dyDescent="0.25">
      <c r="A114" s="89">
        <v>10</v>
      </c>
      <c r="B114" s="14" t="s">
        <v>1936</v>
      </c>
      <c r="C114" s="155" t="s">
        <v>1955</v>
      </c>
      <c r="D114" s="98">
        <v>2.6131816999999997</v>
      </c>
      <c r="E114" s="424"/>
      <c r="F114" s="102">
        <v>0.29166666666666669</v>
      </c>
      <c r="G114" s="156">
        <v>6</v>
      </c>
      <c r="H114" s="102">
        <v>1</v>
      </c>
      <c r="I114" s="156">
        <v>7</v>
      </c>
      <c r="J114" s="102"/>
      <c r="K114" s="172" t="s">
        <v>1872</v>
      </c>
      <c r="L114" s="102"/>
      <c r="M114" s="14" t="s">
        <v>1936</v>
      </c>
      <c r="N114" s="126">
        <f>VALUE(DAY(I114)*24*60+VALUE(HOUR(H114)*60+MINUTE(H114)))-SUM(VALUE(DAY(G114)*24*60+VALUE(HOUR(F114)*60+MINUTE(F114))))</f>
        <v>1020</v>
      </c>
      <c r="O114" s="89">
        <v>1</v>
      </c>
      <c r="P114" s="156">
        <f>O114*N114</f>
        <v>1020</v>
      </c>
      <c r="Q114" s="89">
        <v>2</v>
      </c>
      <c r="R114" s="90"/>
      <c r="S114" s="91">
        <f>O114</f>
        <v>1</v>
      </c>
      <c r="T114" s="91">
        <f>P114</f>
        <v>1020</v>
      </c>
      <c r="U114" s="92"/>
      <c r="V114" s="92"/>
      <c r="W114" s="92"/>
      <c r="X114" s="92"/>
      <c r="Y114" s="93"/>
      <c r="Z114" s="94"/>
      <c r="AA114" s="94"/>
    </row>
    <row r="115" spans="1:28" s="95" customFormat="1" ht="50.25" customHeight="1" x14ac:dyDescent="0.25">
      <c r="A115" s="89">
        <v>11</v>
      </c>
      <c r="B115" s="14" t="s">
        <v>1937</v>
      </c>
      <c r="C115" s="20" t="s">
        <v>1956</v>
      </c>
      <c r="D115" s="98">
        <v>5.1115170905999996</v>
      </c>
      <c r="E115" s="424"/>
      <c r="F115" s="102">
        <v>0.29166666666666669</v>
      </c>
      <c r="G115" s="156">
        <v>6</v>
      </c>
      <c r="H115" s="102">
        <v>1</v>
      </c>
      <c r="I115" s="156">
        <v>7</v>
      </c>
      <c r="J115" s="102"/>
      <c r="K115" s="172" t="s">
        <v>1872</v>
      </c>
      <c r="L115" s="102"/>
      <c r="M115" s="14" t="s">
        <v>1937</v>
      </c>
      <c r="N115" s="126">
        <f t="shared" ref="N115" si="67">VALUE(DAY(I115)*24*60+VALUE(HOUR(H115)*60+MINUTE(H115)))-SUM(VALUE(DAY(G115)*24*60+VALUE(HOUR(F115)*60+MINUTE(F115))))</f>
        <v>1020</v>
      </c>
      <c r="O115" s="89">
        <v>1</v>
      </c>
      <c r="P115" s="156">
        <f t="shared" ref="P115" si="68">O115*N115</f>
        <v>1020</v>
      </c>
      <c r="Q115" s="89">
        <v>2</v>
      </c>
      <c r="R115" s="90"/>
      <c r="S115" s="91">
        <f t="shared" ref="S115" si="69">O115</f>
        <v>1</v>
      </c>
      <c r="T115" s="91">
        <f t="shared" ref="T115" si="70">P115</f>
        <v>1020</v>
      </c>
      <c r="U115" s="92"/>
      <c r="V115" s="92"/>
      <c r="W115" s="92"/>
      <c r="X115" s="92"/>
      <c r="Y115" s="93"/>
      <c r="Z115" s="94"/>
      <c r="AA115" s="94"/>
    </row>
    <row r="116" spans="1:28" s="95" customFormat="1" ht="50.25" customHeight="1" x14ac:dyDescent="0.25">
      <c r="A116" s="89">
        <v>12</v>
      </c>
      <c r="B116" s="14" t="s">
        <v>1938</v>
      </c>
      <c r="C116" s="20" t="s">
        <v>1956</v>
      </c>
      <c r="D116" s="98">
        <v>4.0999999999999996</v>
      </c>
      <c r="E116" s="424"/>
      <c r="F116" s="102">
        <v>0.29166666666666669</v>
      </c>
      <c r="G116" s="156">
        <v>6</v>
      </c>
      <c r="H116" s="102">
        <v>1</v>
      </c>
      <c r="I116" s="156">
        <v>7</v>
      </c>
      <c r="J116" s="102"/>
      <c r="K116" s="172" t="s">
        <v>1872</v>
      </c>
      <c r="L116" s="102"/>
      <c r="M116" s="14" t="s">
        <v>1938</v>
      </c>
      <c r="N116" s="126">
        <f t="shared" ref="N116:N119" si="71">VALUE(DAY(I116)*24*60+VALUE(HOUR(H116)*60+MINUTE(H116)))-SUM(VALUE(DAY(G116)*24*60+VALUE(HOUR(F116)*60+MINUTE(F116))))</f>
        <v>1020</v>
      </c>
      <c r="O116" s="89">
        <v>1</v>
      </c>
      <c r="P116" s="156">
        <f t="shared" ref="P116:P119" si="72">O116*N116</f>
        <v>1020</v>
      </c>
      <c r="Q116" s="89">
        <v>2</v>
      </c>
      <c r="R116" s="90"/>
      <c r="S116" s="91">
        <f t="shared" ref="S116:S119" si="73">O116</f>
        <v>1</v>
      </c>
      <c r="T116" s="91">
        <f t="shared" ref="T116:T119" si="74">P116</f>
        <v>1020</v>
      </c>
      <c r="U116" s="92"/>
      <c r="V116" s="92"/>
      <c r="W116" s="92"/>
      <c r="X116" s="92"/>
      <c r="Y116" s="93"/>
      <c r="Z116" s="94"/>
      <c r="AA116" s="94"/>
    </row>
    <row r="117" spans="1:28" s="95" customFormat="1" ht="50.25" customHeight="1" x14ac:dyDescent="0.25">
      <c r="A117" s="89">
        <v>13</v>
      </c>
      <c r="B117" s="14" t="s">
        <v>1939</v>
      </c>
      <c r="C117" s="20" t="s">
        <v>1956</v>
      </c>
      <c r="D117" s="98">
        <v>5.5554971555999995</v>
      </c>
      <c r="E117" s="424"/>
      <c r="F117" s="102">
        <v>0.29166666666666669</v>
      </c>
      <c r="G117" s="156">
        <v>6</v>
      </c>
      <c r="H117" s="102">
        <v>1</v>
      </c>
      <c r="I117" s="156">
        <v>7</v>
      </c>
      <c r="J117" s="102"/>
      <c r="K117" s="172" t="s">
        <v>1872</v>
      </c>
      <c r="L117" s="102"/>
      <c r="M117" s="14" t="s">
        <v>1939</v>
      </c>
      <c r="N117" s="126">
        <f t="shared" si="71"/>
        <v>1020</v>
      </c>
      <c r="O117" s="89">
        <v>1</v>
      </c>
      <c r="P117" s="156">
        <f t="shared" si="72"/>
        <v>1020</v>
      </c>
      <c r="Q117" s="89">
        <v>2</v>
      </c>
      <c r="R117" s="90"/>
      <c r="S117" s="91">
        <f t="shared" si="73"/>
        <v>1</v>
      </c>
      <c r="T117" s="91">
        <f t="shared" si="74"/>
        <v>1020</v>
      </c>
      <c r="U117" s="92"/>
      <c r="V117" s="92"/>
      <c r="W117" s="92"/>
      <c r="X117" s="92"/>
      <c r="Y117" s="93"/>
      <c r="Z117" s="94"/>
      <c r="AA117" s="94"/>
    </row>
    <row r="118" spans="1:28" s="95" customFormat="1" ht="50.25" customHeight="1" x14ac:dyDescent="0.25">
      <c r="A118" s="89">
        <v>14</v>
      </c>
      <c r="B118" s="14" t="s">
        <v>1940</v>
      </c>
      <c r="C118" s="20" t="s">
        <v>1957</v>
      </c>
      <c r="D118" s="98">
        <v>2</v>
      </c>
      <c r="E118" s="424"/>
      <c r="F118" s="102">
        <v>0.29166666666666669</v>
      </c>
      <c r="G118" s="156">
        <v>6</v>
      </c>
      <c r="H118" s="102">
        <v>1</v>
      </c>
      <c r="I118" s="156">
        <v>7</v>
      </c>
      <c r="J118" s="102"/>
      <c r="K118" s="172" t="s">
        <v>1872</v>
      </c>
      <c r="L118" s="102"/>
      <c r="M118" s="14" t="s">
        <v>1940</v>
      </c>
      <c r="N118" s="126">
        <f t="shared" si="71"/>
        <v>1020</v>
      </c>
      <c r="O118" s="89">
        <v>1</v>
      </c>
      <c r="P118" s="156">
        <f t="shared" si="72"/>
        <v>1020</v>
      </c>
      <c r="Q118" s="89">
        <v>2</v>
      </c>
      <c r="R118" s="90"/>
      <c r="S118" s="91">
        <f t="shared" si="73"/>
        <v>1</v>
      </c>
      <c r="T118" s="91">
        <f t="shared" si="74"/>
        <v>1020</v>
      </c>
      <c r="U118" s="92"/>
      <c r="V118" s="92"/>
      <c r="W118" s="92"/>
      <c r="X118" s="92"/>
      <c r="Y118" s="93"/>
      <c r="Z118" s="94"/>
      <c r="AA118" s="94"/>
    </row>
    <row r="119" spans="1:28" s="95" customFormat="1" ht="50.25" customHeight="1" x14ac:dyDescent="0.25">
      <c r="A119" s="89">
        <v>15</v>
      </c>
      <c r="B119" s="14" t="s">
        <v>1941</v>
      </c>
      <c r="C119" s="20" t="s">
        <v>1958</v>
      </c>
      <c r="D119" s="98">
        <v>3.7</v>
      </c>
      <c r="E119" s="424"/>
      <c r="F119" s="102">
        <v>0.29166666666666669</v>
      </c>
      <c r="G119" s="156">
        <v>6</v>
      </c>
      <c r="H119" s="102">
        <v>1</v>
      </c>
      <c r="I119" s="156">
        <v>7</v>
      </c>
      <c r="J119" s="102"/>
      <c r="K119" s="172" t="s">
        <v>1872</v>
      </c>
      <c r="L119" s="102"/>
      <c r="M119" s="14" t="s">
        <v>1941</v>
      </c>
      <c r="N119" s="126">
        <f t="shared" si="71"/>
        <v>1020</v>
      </c>
      <c r="O119" s="89">
        <v>1</v>
      </c>
      <c r="P119" s="156">
        <f t="shared" si="72"/>
        <v>1020</v>
      </c>
      <c r="Q119" s="89">
        <v>2</v>
      </c>
      <c r="R119" s="90"/>
      <c r="S119" s="91">
        <f t="shared" si="73"/>
        <v>1</v>
      </c>
      <c r="T119" s="91">
        <f t="shared" si="74"/>
        <v>1020</v>
      </c>
      <c r="U119" s="92"/>
      <c r="V119" s="92"/>
      <c r="W119" s="92"/>
      <c r="X119" s="92"/>
      <c r="Y119" s="93"/>
      <c r="Z119" s="94"/>
      <c r="AA119" s="94"/>
    </row>
    <row r="120" spans="1:28" s="95" customFormat="1" ht="50.25" customHeight="1" x14ac:dyDescent="0.25">
      <c r="A120" s="89">
        <v>16</v>
      </c>
      <c r="B120" s="452" t="s">
        <v>1871</v>
      </c>
      <c r="C120" s="20" t="s">
        <v>1959</v>
      </c>
      <c r="D120" s="98">
        <f>9.6-7.5</f>
        <v>2.0999999999999996</v>
      </c>
      <c r="E120" s="424"/>
      <c r="F120" s="102">
        <v>0.3125</v>
      </c>
      <c r="G120" s="156">
        <v>6</v>
      </c>
      <c r="H120" s="102">
        <v>0.66666666666666663</v>
      </c>
      <c r="I120" s="156">
        <v>6</v>
      </c>
      <c r="J120" s="102"/>
      <c r="K120" s="172" t="s">
        <v>1872</v>
      </c>
      <c r="L120" s="102"/>
      <c r="M120" s="452" t="s">
        <v>1871</v>
      </c>
      <c r="N120" s="126">
        <f t="shared" ref="N120:N121" si="75">VALUE(DAY(I120)*24*60+VALUE(HOUR(H120)*60+MINUTE(H120)))-SUM(VALUE(DAY(G120)*24*60+VALUE(HOUR(F120)*60+MINUTE(F120))))</f>
        <v>510</v>
      </c>
      <c r="O120" s="89">
        <v>2888</v>
      </c>
      <c r="P120" s="156">
        <f t="shared" ref="P120:P121" si="76">O120*N120</f>
        <v>1472880</v>
      </c>
      <c r="Q120" s="89">
        <v>2</v>
      </c>
      <c r="R120" s="90"/>
      <c r="S120" s="91">
        <f t="shared" ref="S120:S123" si="77">O120</f>
        <v>2888</v>
      </c>
      <c r="T120" s="91">
        <f t="shared" ref="T120:T123" si="78">P120</f>
        <v>1472880</v>
      </c>
      <c r="U120" s="92"/>
      <c r="V120" s="92"/>
      <c r="W120" s="92"/>
      <c r="X120" s="92"/>
      <c r="Y120" s="93"/>
      <c r="Z120" s="94"/>
      <c r="AA120" s="94"/>
    </row>
    <row r="121" spans="1:28" s="95" customFormat="1" ht="50.25" customHeight="1" x14ac:dyDescent="0.25">
      <c r="A121" s="89">
        <v>17</v>
      </c>
      <c r="B121" s="452" t="s">
        <v>1943</v>
      </c>
      <c r="C121" s="20" t="s">
        <v>1960</v>
      </c>
      <c r="D121" s="98">
        <v>7.5</v>
      </c>
      <c r="E121" s="424"/>
      <c r="F121" s="102">
        <v>0.3125</v>
      </c>
      <c r="G121" s="156">
        <v>6</v>
      </c>
      <c r="H121" s="102">
        <v>1</v>
      </c>
      <c r="I121" s="156">
        <v>7</v>
      </c>
      <c r="J121" s="102"/>
      <c r="K121" s="172" t="s">
        <v>1872</v>
      </c>
      <c r="L121" s="102"/>
      <c r="M121" s="452" t="s">
        <v>1942</v>
      </c>
      <c r="N121" s="126">
        <f t="shared" si="75"/>
        <v>990</v>
      </c>
      <c r="O121" s="89">
        <v>1</v>
      </c>
      <c r="P121" s="156">
        <f t="shared" si="76"/>
        <v>990</v>
      </c>
      <c r="Q121" s="89">
        <v>2</v>
      </c>
      <c r="R121" s="90"/>
      <c r="S121" s="91">
        <f t="shared" si="77"/>
        <v>1</v>
      </c>
      <c r="T121" s="91">
        <f t="shared" si="78"/>
        <v>990</v>
      </c>
      <c r="U121" s="92"/>
      <c r="V121" s="92"/>
      <c r="W121" s="92"/>
      <c r="X121" s="92"/>
      <c r="Y121" s="93"/>
      <c r="Z121" s="94"/>
      <c r="AA121" s="94"/>
    </row>
    <row r="122" spans="1:28" s="95" customFormat="1" ht="50.25" customHeight="1" x14ac:dyDescent="0.25">
      <c r="A122" s="89">
        <v>18</v>
      </c>
      <c r="B122" s="14" t="s">
        <v>1944</v>
      </c>
      <c r="C122" s="20" t="s">
        <v>1946</v>
      </c>
      <c r="D122" s="98">
        <v>9.4180047032000012</v>
      </c>
      <c r="E122" s="424"/>
      <c r="F122" s="102">
        <v>0.3125</v>
      </c>
      <c r="G122" s="156">
        <v>6</v>
      </c>
      <c r="H122" s="102">
        <v>0.66666666666666663</v>
      </c>
      <c r="I122" s="156">
        <v>6</v>
      </c>
      <c r="J122" s="102"/>
      <c r="K122" s="172" t="s">
        <v>1872</v>
      </c>
      <c r="L122" s="102"/>
      <c r="M122" s="14" t="s">
        <v>1944</v>
      </c>
      <c r="N122" s="126">
        <f t="shared" ref="N122:N123" si="79">VALUE(DAY(I122)*24*60+VALUE(HOUR(H122)*60+MINUTE(H122)))-SUM(VALUE(DAY(G122)*24*60+VALUE(HOUR(F122)*60+MINUTE(F122))))</f>
        <v>510</v>
      </c>
      <c r="O122" s="89">
        <v>1801</v>
      </c>
      <c r="P122" s="156">
        <f t="shared" ref="P122:P123" si="80">O122*N122</f>
        <v>918510</v>
      </c>
      <c r="Q122" s="89">
        <v>2</v>
      </c>
      <c r="R122" s="90"/>
      <c r="S122" s="91">
        <f t="shared" si="77"/>
        <v>1801</v>
      </c>
      <c r="T122" s="91">
        <f t="shared" si="78"/>
        <v>918510</v>
      </c>
      <c r="U122" s="92"/>
      <c r="V122" s="92"/>
      <c r="W122" s="92"/>
      <c r="X122" s="92"/>
      <c r="Y122" s="93"/>
      <c r="Z122" s="94"/>
      <c r="AA122" s="94"/>
    </row>
    <row r="123" spans="1:28" s="95" customFormat="1" ht="50.25" customHeight="1" x14ac:dyDescent="0.25">
      <c r="A123" s="89">
        <v>19</v>
      </c>
      <c r="B123" s="14" t="s">
        <v>1945</v>
      </c>
      <c r="C123" s="20" t="s">
        <v>1946</v>
      </c>
      <c r="D123" s="98">
        <v>2.7641144680000003</v>
      </c>
      <c r="E123" s="424"/>
      <c r="F123" s="102">
        <v>0.3125</v>
      </c>
      <c r="G123" s="156">
        <v>6</v>
      </c>
      <c r="H123" s="102">
        <v>0.66666666666666663</v>
      </c>
      <c r="I123" s="156">
        <v>6</v>
      </c>
      <c r="J123" s="102"/>
      <c r="K123" s="172" t="s">
        <v>1872</v>
      </c>
      <c r="L123" s="102"/>
      <c r="M123" s="14" t="s">
        <v>1945</v>
      </c>
      <c r="N123" s="126">
        <f t="shared" si="79"/>
        <v>510</v>
      </c>
      <c r="O123" s="89">
        <v>430</v>
      </c>
      <c r="P123" s="156">
        <f t="shared" si="80"/>
        <v>219300</v>
      </c>
      <c r="Q123" s="89">
        <v>2</v>
      </c>
      <c r="R123" s="90"/>
      <c r="S123" s="91">
        <f t="shared" si="77"/>
        <v>430</v>
      </c>
      <c r="T123" s="91">
        <f t="shared" si="78"/>
        <v>219300</v>
      </c>
      <c r="U123" s="92"/>
      <c r="V123" s="92"/>
      <c r="W123" s="92"/>
      <c r="X123" s="92"/>
      <c r="Y123" s="93"/>
      <c r="Z123" s="94"/>
      <c r="AA123" s="94"/>
    </row>
    <row r="124" spans="1:28" s="94" customFormat="1" ht="35.25" customHeight="1" x14ac:dyDescent="0.2">
      <c r="A124" s="255"/>
      <c r="B124" s="25" t="s">
        <v>1865</v>
      </c>
      <c r="C124" s="446"/>
      <c r="D124" s="447">
        <f>SUM(D105:D121)</f>
        <v>103.48919663286667</v>
      </c>
      <c r="E124" s="448"/>
      <c r="F124" s="169"/>
      <c r="G124" s="258"/>
      <c r="H124" s="169"/>
      <c r="I124" s="258"/>
      <c r="J124" s="169"/>
      <c r="K124" s="449"/>
      <c r="L124" s="169"/>
      <c r="M124" s="449"/>
      <c r="N124" s="450"/>
      <c r="O124" s="255"/>
      <c r="P124" s="258"/>
      <c r="Q124" s="255"/>
      <c r="R124" s="90"/>
      <c r="S124" s="91"/>
      <c r="T124" s="91"/>
      <c r="U124" s="91"/>
      <c r="V124" s="91"/>
      <c r="W124" s="91"/>
      <c r="X124" s="91"/>
      <c r="Y124" s="263"/>
    </row>
    <row r="125" spans="1:28" s="94" customFormat="1" ht="35.25" customHeight="1" x14ac:dyDescent="0.2">
      <c r="A125" s="255"/>
      <c r="B125" s="25" t="s">
        <v>1896</v>
      </c>
      <c r="C125" s="446"/>
      <c r="D125" s="447">
        <f>D124+D103</f>
        <v>128.48919663286665</v>
      </c>
      <c r="E125" s="448"/>
      <c r="F125" s="169"/>
      <c r="G125" s="258"/>
      <c r="H125" s="169"/>
      <c r="I125" s="258"/>
      <c r="J125" s="169"/>
      <c r="K125" s="449"/>
      <c r="L125" s="169"/>
      <c r="M125" s="449"/>
      <c r="N125" s="450"/>
      <c r="O125" s="255"/>
      <c r="P125" s="258"/>
      <c r="Q125" s="255"/>
      <c r="R125" s="90"/>
      <c r="S125" s="91"/>
      <c r="T125" s="91"/>
      <c r="U125" s="91"/>
      <c r="V125" s="91"/>
      <c r="W125" s="91"/>
      <c r="X125" s="91"/>
      <c r="Y125" s="263"/>
    </row>
    <row r="126" spans="1:28" ht="24.75" customHeight="1" x14ac:dyDescent="0.2">
      <c r="A126" s="136" t="s">
        <v>8</v>
      </c>
      <c r="B126" s="811" t="s">
        <v>1985</v>
      </c>
      <c r="C126" s="811"/>
      <c r="D126" s="811"/>
      <c r="E126" s="811"/>
      <c r="F126" s="811"/>
      <c r="G126" s="811"/>
      <c r="H126" s="811"/>
      <c r="I126" s="811"/>
      <c r="J126" s="811"/>
      <c r="K126" s="811"/>
      <c r="L126" s="811"/>
      <c r="M126" s="811"/>
      <c r="N126" s="811"/>
      <c r="O126" s="811"/>
      <c r="P126" s="811"/>
      <c r="Q126" s="811"/>
      <c r="R126" s="145" t="s">
        <v>51</v>
      </c>
      <c r="S126" s="73">
        <f>SUM(S15:S58)</f>
        <v>149023</v>
      </c>
      <c r="T126" s="73">
        <f>SUM(T15:T58)</f>
        <v>76912800</v>
      </c>
      <c r="U126" s="73">
        <f t="shared" ref="U126:Z126" si="81">+SUM(U14:U14)</f>
        <v>0</v>
      </c>
      <c r="V126" s="73">
        <f t="shared" si="81"/>
        <v>0</v>
      </c>
      <c r="W126" s="73">
        <f t="shared" si="81"/>
        <v>0</v>
      </c>
      <c r="X126" s="73">
        <f t="shared" si="81"/>
        <v>0</v>
      </c>
      <c r="Y126" s="73">
        <f t="shared" si="81"/>
        <v>0</v>
      </c>
      <c r="Z126" s="73">
        <f t="shared" si="81"/>
        <v>0</v>
      </c>
      <c r="AA126" s="73">
        <f ca="1">+SUM(AA126:AA143)</f>
        <v>0</v>
      </c>
      <c r="AB126" s="73">
        <f ca="1">+SUM(AB126:AB143)</f>
        <v>3.8000000000000003</v>
      </c>
    </row>
    <row r="127" spans="1:28" ht="16.5" customHeight="1" x14ac:dyDescent="0.2">
      <c r="A127" s="711" t="s">
        <v>25</v>
      </c>
      <c r="B127" s="711"/>
      <c r="C127" s="711" t="s">
        <v>10</v>
      </c>
      <c r="D127" s="711"/>
      <c r="E127" s="711"/>
      <c r="F127" s="711"/>
      <c r="G127" s="711"/>
      <c r="H127" s="711"/>
      <c r="I127" s="711"/>
      <c r="J127" s="711"/>
      <c r="K127" s="141" t="s">
        <v>11</v>
      </c>
      <c r="L127" s="711" t="s">
        <v>12</v>
      </c>
      <c r="M127" s="711"/>
      <c r="N127" s="711" t="s">
        <v>26</v>
      </c>
      <c r="O127" s="711"/>
      <c r="P127" s="712">
        <v>472369</v>
      </c>
      <c r="Q127" s="712"/>
      <c r="R127" s="145" t="s">
        <v>50</v>
      </c>
      <c r="S127" s="73"/>
      <c r="T127" s="73"/>
      <c r="U127" s="73"/>
      <c r="V127" s="73"/>
      <c r="W127" s="73"/>
    </row>
    <row r="128" spans="1:28" ht="30.75" customHeight="1" x14ac:dyDescent="0.2">
      <c r="A128" s="705" t="s">
        <v>1866</v>
      </c>
      <c r="B128" s="705"/>
      <c r="C128" s="681">
        <v>191.88</v>
      </c>
      <c r="D128" s="682"/>
      <c r="E128" s="682"/>
      <c r="F128" s="682"/>
      <c r="G128" s="682"/>
      <c r="H128" s="682"/>
      <c r="I128" s="682"/>
      <c r="J128" s="683"/>
      <c r="K128" s="346">
        <v>1.78</v>
      </c>
      <c r="L128" s="681">
        <v>0.45</v>
      </c>
      <c r="M128" s="683"/>
      <c r="N128" s="707" t="s">
        <v>27</v>
      </c>
      <c r="O128" s="707"/>
      <c r="P128" s="710" t="s">
        <v>4</v>
      </c>
      <c r="Q128" s="710"/>
      <c r="R128" s="145" t="s">
        <v>52</v>
      </c>
      <c r="S128" s="73"/>
      <c r="T128" s="73"/>
      <c r="U128" s="73"/>
      <c r="V128" s="73"/>
      <c r="W128" s="73"/>
      <c r="Y128" s="73"/>
    </row>
    <row r="129" spans="1:28" ht="30.75" customHeight="1" x14ac:dyDescent="0.2">
      <c r="A129" s="705" t="s">
        <v>73</v>
      </c>
      <c r="B129" s="705"/>
      <c r="C129" s="713">
        <v>202.1</v>
      </c>
      <c r="D129" s="713"/>
      <c r="E129" s="713"/>
      <c r="F129" s="713"/>
      <c r="G129" s="713"/>
      <c r="H129" s="713"/>
      <c r="I129" s="713"/>
      <c r="J129" s="713"/>
      <c r="K129" s="146">
        <v>0.68</v>
      </c>
      <c r="L129" s="708">
        <v>0</v>
      </c>
      <c r="M129" s="708"/>
      <c r="N129" s="142"/>
      <c r="O129" s="142">
        <f>S126</f>
        <v>149023</v>
      </c>
      <c r="P129" s="707">
        <f>T126</f>
        <v>76912800</v>
      </c>
      <c r="Q129" s="707"/>
      <c r="S129" s="76"/>
    </row>
    <row r="130" spans="1:28" ht="27" customHeight="1" x14ac:dyDescent="0.2">
      <c r="A130" s="705" t="s">
        <v>69</v>
      </c>
      <c r="B130" s="705"/>
      <c r="C130" s="713">
        <f>C131+C132+C133</f>
        <v>162.82355531374836</v>
      </c>
      <c r="D130" s="713"/>
      <c r="E130" s="713"/>
      <c r="F130" s="713"/>
      <c r="G130" s="713"/>
      <c r="H130" s="713"/>
      <c r="I130" s="713"/>
      <c r="J130" s="713"/>
      <c r="K130" s="146">
        <f>K131+K132+K133</f>
        <v>0.31548005902165466</v>
      </c>
      <c r="L130" s="708">
        <f>U126/P127</f>
        <v>0</v>
      </c>
      <c r="M130" s="708"/>
      <c r="N130" s="142"/>
      <c r="O130" s="142">
        <f>U126</f>
        <v>0</v>
      </c>
      <c r="P130" s="707">
        <f>T127</f>
        <v>0</v>
      </c>
      <c r="Q130" s="707"/>
      <c r="S130" s="76"/>
    </row>
    <row r="131" spans="1:28" ht="29.25" hidden="1" customHeight="1" x14ac:dyDescent="0.2">
      <c r="A131" s="705" t="s">
        <v>1867</v>
      </c>
      <c r="B131" s="705"/>
      <c r="C131" s="708">
        <f>P131/P127</f>
        <v>162.82355531374836</v>
      </c>
      <c r="D131" s="708"/>
      <c r="E131" s="708"/>
      <c r="F131" s="708"/>
      <c r="G131" s="708"/>
      <c r="H131" s="708"/>
      <c r="I131" s="708"/>
      <c r="J131" s="708"/>
      <c r="K131" s="147">
        <f>O131/P127</f>
        <v>0.31548005902165466</v>
      </c>
      <c r="L131" s="708">
        <f>U126/P127</f>
        <v>0</v>
      </c>
      <c r="M131" s="708"/>
      <c r="N131" s="142" t="s">
        <v>5</v>
      </c>
      <c r="O131" s="148">
        <f>+S126</f>
        <v>149023</v>
      </c>
      <c r="P131" s="709">
        <f>+T126</f>
        <v>76912800</v>
      </c>
      <c r="Q131" s="709"/>
      <c r="S131" s="76"/>
    </row>
    <row r="132" spans="1:28" ht="36.75" hidden="1" customHeight="1" x14ac:dyDescent="0.2">
      <c r="A132" s="705" t="s">
        <v>45</v>
      </c>
      <c r="B132" s="705"/>
      <c r="C132" s="708">
        <f>P132/P127</f>
        <v>0</v>
      </c>
      <c r="D132" s="708"/>
      <c r="E132" s="708"/>
      <c r="F132" s="708"/>
      <c r="G132" s="708"/>
      <c r="H132" s="708"/>
      <c r="I132" s="708"/>
      <c r="J132" s="708"/>
      <c r="K132" s="147">
        <f>O132/P127</f>
        <v>0</v>
      </c>
      <c r="L132" s="708">
        <v>0</v>
      </c>
      <c r="M132" s="708"/>
      <c r="N132" s="142" t="s">
        <v>3</v>
      </c>
      <c r="O132" s="148">
        <f>Y126</f>
        <v>0</v>
      </c>
      <c r="P132" s="709">
        <f>Z126</f>
        <v>0</v>
      </c>
      <c r="Q132" s="709"/>
    </row>
    <row r="133" spans="1:28" ht="33.75" hidden="1" customHeight="1" x14ac:dyDescent="0.2">
      <c r="A133" s="705" t="s">
        <v>65</v>
      </c>
      <c r="B133" s="705"/>
      <c r="C133" s="708">
        <f>P133/P127</f>
        <v>0</v>
      </c>
      <c r="D133" s="708"/>
      <c r="E133" s="708"/>
      <c r="F133" s="708"/>
      <c r="G133" s="708"/>
      <c r="H133" s="708"/>
      <c r="I133" s="708"/>
      <c r="J133" s="708"/>
      <c r="K133" s="147">
        <f>O133/P127</f>
        <v>0</v>
      </c>
      <c r="L133" s="708">
        <v>0</v>
      </c>
      <c r="M133" s="708"/>
      <c r="N133" s="142" t="s">
        <v>36</v>
      </c>
      <c r="O133" s="148">
        <f>W126</f>
        <v>0</v>
      </c>
      <c r="P133" s="709">
        <f>V126</f>
        <v>0</v>
      </c>
      <c r="Q133" s="709"/>
    </row>
    <row r="134" spans="1:28" ht="43.5" hidden="1" customHeight="1" x14ac:dyDescent="0.2">
      <c r="A134" s="705" t="s">
        <v>71</v>
      </c>
      <c r="B134" s="705"/>
      <c r="C134" s="708">
        <f>P134/P127</f>
        <v>0</v>
      </c>
      <c r="D134" s="708"/>
      <c r="E134" s="708"/>
      <c r="F134" s="708"/>
      <c r="G134" s="708"/>
      <c r="H134" s="708"/>
      <c r="I134" s="708"/>
      <c r="J134" s="708"/>
      <c r="K134" s="147">
        <f>O134/P127</f>
        <v>0</v>
      </c>
      <c r="L134" s="708">
        <v>0</v>
      </c>
      <c r="M134" s="708"/>
      <c r="N134" s="142" t="s">
        <v>36</v>
      </c>
      <c r="O134" s="148">
        <f>W126</f>
        <v>0</v>
      </c>
      <c r="P134" s="709">
        <f>V126</f>
        <v>0</v>
      </c>
      <c r="Q134" s="709"/>
    </row>
    <row r="135" spans="1:28" ht="30" customHeight="1" x14ac:dyDescent="0.2">
      <c r="A135" s="705" t="s">
        <v>70</v>
      </c>
      <c r="B135" s="705"/>
      <c r="C135" s="706">
        <v>0</v>
      </c>
      <c r="D135" s="706"/>
      <c r="E135" s="706"/>
      <c r="F135" s="706"/>
      <c r="G135" s="706"/>
      <c r="H135" s="706"/>
      <c r="I135" s="706"/>
      <c r="J135" s="706"/>
      <c r="K135" s="149">
        <v>0</v>
      </c>
      <c r="L135" s="706">
        <f>L131</f>
        <v>0</v>
      </c>
      <c r="M135" s="706"/>
      <c r="N135" s="142"/>
      <c r="O135" s="142"/>
      <c r="P135" s="707"/>
      <c r="Q135" s="707"/>
    </row>
    <row r="136" spans="1:28" ht="95.25" customHeight="1" x14ac:dyDescent="0.2">
      <c r="A136" s="77" t="s">
        <v>9</v>
      </c>
      <c r="B136" s="669" t="s">
        <v>1947</v>
      </c>
      <c r="C136" s="669"/>
      <c r="D136" s="669"/>
      <c r="E136" s="669"/>
      <c r="F136" s="669"/>
      <c r="G136" s="669"/>
      <c r="H136" s="669"/>
      <c r="I136" s="669"/>
      <c r="J136" s="669"/>
      <c r="K136" s="669"/>
      <c r="L136" s="669"/>
      <c r="M136" s="669"/>
      <c r="N136" s="669"/>
      <c r="O136" s="669"/>
      <c r="P136" s="669"/>
      <c r="Q136" s="669"/>
    </row>
    <row r="137" spans="1:28" ht="27.75" customHeight="1" x14ac:dyDescent="0.2">
      <c r="A137" s="77"/>
      <c r="B137" s="150"/>
      <c r="C137" s="78"/>
      <c r="D137" s="150"/>
      <c r="E137" s="79"/>
      <c r="F137" s="150"/>
      <c r="G137" s="150"/>
      <c r="H137" s="150"/>
      <c r="I137" s="150"/>
      <c r="J137" s="150"/>
      <c r="K137" s="150"/>
      <c r="L137" s="150"/>
      <c r="M137" s="150"/>
      <c r="N137" s="78"/>
      <c r="O137" s="78"/>
      <c r="P137" s="150"/>
      <c r="Q137" s="150"/>
    </row>
    <row r="138" spans="1:28" ht="8.25" customHeight="1" x14ac:dyDescent="0.2">
      <c r="A138" s="77"/>
      <c r="B138" s="150"/>
      <c r="C138" s="78"/>
      <c r="D138" s="150"/>
      <c r="E138" s="79"/>
      <c r="F138" s="150"/>
      <c r="G138" s="150"/>
      <c r="H138" s="150"/>
      <c r="I138" s="150"/>
      <c r="J138" s="150"/>
      <c r="K138" s="150"/>
      <c r="L138" s="150"/>
      <c r="M138" s="150"/>
      <c r="N138" s="78"/>
      <c r="O138" s="78"/>
      <c r="P138" s="150"/>
      <c r="Q138" s="150"/>
    </row>
    <row r="139" spans="1:28" ht="38.25" customHeight="1" x14ac:dyDescent="0.2">
      <c r="A139" s="692" t="s">
        <v>67</v>
      </c>
      <c r="B139" s="692"/>
      <c r="C139" s="77"/>
      <c r="D139" s="693" t="s">
        <v>54</v>
      </c>
      <c r="E139" s="693"/>
      <c r="F139" s="693"/>
      <c r="G139" s="693"/>
      <c r="H139" s="693"/>
      <c r="I139" s="693"/>
      <c r="J139" s="693"/>
      <c r="K139" s="151" t="s">
        <v>32</v>
      </c>
      <c r="L139" s="151"/>
      <c r="M139" s="693" t="s">
        <v>1873</v>
      </c>
      <c r="N139" s="693"/>
      <c r="O139" s="693"/>
      <c r="P139" s="693"/>
      <c r="Q139" s="693"/>
    </row>
    <row r="140" spans="1:28" ht="132.75" customHeight="1" x14ac:dyDescent="0.25">
      <c r="A140" s="694" t="s">
        <v>1868</v>
      </c>
      <c r="B140" s="694"/>
      <c r="C140" s="694"/>
      <c r="D140" s="704" t="s">
        <v>55</v>
      </c>
      <c r="E140" s="704"/>
      <c r="F140" s="704"/>
      <c r="G140" s="704"/>
      <c r="H140" s="704"/>
      <c r="I140" s="704"/>
      <c r="J140" s="704"/>
      <c r="K140" s="696" t="s">
        <v>1728</v>
      </c>
      <c r="L140" s="151"/>
      <c r="M140" s="693" t="s">
        <v>1869</v>
      </c>
      <c r="N140" s="693"/>
      <c r="O140" s="693"/>
      <c r="P140" s="693"/>
      <c r="Q140" s="693"/>
    </row>
    <row r="141" spans="1:28" ht="5.25" customHeight="1" x14ac:dyDescent="0.2">
      <c r="A141" s="80"/>
      <c r="B141" s="152"/>
      <c r="C141" s="80"/>
      <c r="D141" s="81"/>
      <c r="E141" s="82"/>
      <c r="F141" s="151"/>
      <c r="G141" s="151"/>
      <c r="H141" s="151"/>
      <c r="I141" s="151"/>
      <c r="J141" s="151"/>
      <c r="K141" s="696"/>
      <c r="L141" s="151"/>
      <c r="M141" s="693"/>
      <c r="N141" s="693"/>
      <c r="O141" s="693"/>
      <c r="P141" s="693"/>
      <c r="Q141" s="693"/>
    </row>
    <row r="142" spans="1:28" s="145" customFormat="1" x14ac:dyDescent="0.2">
      <c r="B142" s="52"/>
      <c r="D142" s="83"/>
      <c r="E142" s="84"/>
      <c r="K142" s="52"/>
      <c r="M142" s="85"/>
      <c r="P142" s="52"/>
      <c r="Q142" s="52"/>
      <c r="S142" s="32"/>
      <c r="T142" s="32"/>
      <c r="U142" s="32"/>
      <c r="V142" s="32"/>
      <c r="W142" s="32"/>
      <c r="X142" s="32"/>
      <c r="Y142" s="32"/>
      <c r="Z142" s="32"/>
      <c r="AA142" s="32"/>
      <c r="AB142" s="32"/>
    </row>
    <row r="143" spans="1:28" s="145" customFormat="1" x14ac:dyDescent="0.2">
      <c r="B143" s="52"/>
      <c r="D143" s="83"/>
      <c r="E143" s="84"/>
      <c r="K143" s="52"/>
      <c r="M143" s="85"/>
      <c r="P143" s="52"/>
      <c r="Q143" s="52"/>
      <c r="S143" s="32"/>
      <c r="T143" s="32"/>
      <c r="U143" s="32"/>
      <c r="V143" s="32"/>
      <c r="W143" s="32"/>
      <c r="X143" s="32"/>
      <c r="Y143" s="32"/>
      <c r="Z143" s="32"/>
      <c r="AA143" s="32"/>
      <c r="AB143" s="32"/>
    </row>
    <row r="150" spans="1:27" s="118" customFormat="1" ht="34.5" hidden="1" customHeight="1" x14ac:dyDescent="0.25">
      <c r="A150" s="105">
        <v>11</v>
      </c>
      <c r="B150" s="433" t="s">
        <v>1704</v>
      </c>
      <c r="C150" s="434" t="s">
        <v>1</v>
      </c>
      <c r="D150" s="435">
        <v>3</v>
      </c>
      <c r="E150" s="436"/>
      <c r="F150" s="437">
        <v>0.45833333333333298</v>
      </c>
      <c r="G150" s="438">
        <v>18</v>
      </c>
      <c r="H150" s="437">
        <v>0.70833333333333304</v>
      </c>
      <c r="I150" s="438">
        <f>+G150</f>
        <v>18</v>
      </c>
      <c r="J150" s="437"/>
      <c r="K150" s="439" t="s">
        <v>1688</v>
      </c>
      <c r="L150" s="437"/>
      <c r="M150" s="439" t="s">
        <v>1710</v>
      </c>
      <c r="N150" s="440">
        <f>VALUE(DAY(I150)*24*60+VALUE(HOUR(H150)*60+MINUTE(H150)))-SUM(VALUE(DAY(G150)*24*60+VALUE(HOUR(F150)*60+MINUTE(F150))))</f>
        <v>360</v>
      </c>
      <c r="O150" s="105">
        <v>3885</v>
      </c>
      <c r="P150" s="438">
        <f>O150*N150</f>
        <v>1398600</v>
      </c>
      <c r="Q150" s="105">
        <v>2</v>
      </c>
      <c r="R150" s="113"/>
      <c r="S150" s="114">
        <f t="shared" ref="S150:T154" si="82">O150</f>
        <v>3885</v>
      </c>
      <c r="T150" s="114">
        <f t="shared" si="82"/>
        <v>1398600</v>
      </c>
      <c r="U150" s="115"/>
      <c r="V150" s="115"/>
      <c r="W150" s="115"/>
      <c r="X150" s="115"/>
      <c r="Y150" s="116"/>
      <c r="Z150" s="117"/>
      <c r="AA150" s="117"/>
    </row>
    <row r="151" spans="1:27" s="118" customFormat="1" ht="29.25" hidden="1" customHeight="1" x14ac:dyDescent="0.25">
      <c r="A151" s="105">
        <v>12</v>
      </c>
      <c r="B151" s="433" t="s">
        <v>1705</v>
      </c>
      <c r="C151" s="434" t="s">
        <v>58</v>
      </c>
      <c r="D151" s="435">
        <v>2</v>
      </c>
      <c r="E151" s="436"/>
      <c r="F151" s="437">
        <v>0.45833333333333298</v>
      </c>
      <c r="G151" s="438">
        <v>18</v>
      </c>
      <c r="H151" s="437">
        <v>0.70833333333333304</v>
      </c>
      <c r="I151" s="438">
        <f>+G151</f>
        <v>18</v>
      </c>
      <c r="J151" s="437"/>
      <c r="K151" s="439" t="s">
        <v>1688</v>
      </c>
      <c r="L151" s="437"/>
      <c r="M151" s="439" t="s">
        <v>1711</v>
      </c>
      <c r="N151" s="440">
        <f>VALUE(DAY(I151)*24*60+VALUE(HOUR(H151)*60+MINUTE(H151)))-SUM(VALUE(DAY(G151)*24*60+VALUE(HOUR(F151)*60+MINUTE(F151))))</f>
        <v>360</v>
      </c>
      <c r="O151" s="105">
        <v>3284</v>
      </c>
      <c r="P151" s="438">
        <f>O151*N151</f>
        <v>1182240</v>
      </c>
      <c r="Q151" s="105">
        <v>2</v>
      </c>
      <c r="R151" s="113"/>
      <c r="S151" s="114">
        <f t="shared" si="82"/>
        <v>3284</v>
      </c>
      <c r="T151" s="114">
        <f t="shared" si="82"/>
        <v>1182240</v>
      </c>
      <c r="U151" s="115"/>
      <c r="V151" s="115"/>
      <c r="W151" s="115"/>
      <c r="X151" s="115"/>
      <c r="Y151" s="116"/>
      <c r="Z151" s="117"/>
      <c r="AA151" s="117"/>
    </row>
    <row r="152" spans="1:27" s="118" customFormat="1" ht="29.25" hidden="1" customHeight="1" x14ac:dyDescent="0.25">
      <c r="A152" s="105">
        <v>13</v>
      </c>
      <c r="B152" s="433" t="s">
        <v>1706</v>
      </c>
      <c r="C152" s="434" t="s">
        <v>1</v>
      </c>
      <c r="D152" s="435">
        <v>2</v>
      </c>
      <c r="E152" s="436"/>
      <c r="F152" s="437">
        <v>0.45833333333333298</v>
      </c>
      <c r="G152" s="438">
        <v>18</v>
      </c>
      <c r="H152" s="437">
        <v>0.70833333333333304</v>
      </c>
      <c r="I152" s="438">
        <f>+G152</f>
        <v>18</v>
      </c>
      <c r="J152" s="437"/>
      <c r="K152" s="439" t="s">
        <v>1688</v>
      </c>
      <c r="L152" s="437"/>
      <c r="M152" s="439" t="s">
        <v>193</v>
      </c>
      <c r="N152" s="440">
        <f>VALUE(DAY(I152)*24*60+VALUE(HOUR(H152)*60+MINUTE(H152)))-SUM(VALUE(DAY(G152)*24*60+VALUE(HOUR(F152)*60+MINUTE(F152))))</f>
        <v>360</v>
      </c>
      <c r="O152" s="105">
        <v>1325</v>
      </c>
      <c r="P152" s="438">
        <f>O152*N152</f>
        <v>477000</v>
      </c>
      <c r="Q152" s="105">
        <v>2</v>
      </c>
      <c r="R152" s="113"/>
      <c r="S152" s="114">
        <f t="shared" si="82"/>
        <v>1325</v>
      </c>
      <c r="T152" s="114">
        <f t="shared" si="82"/>
        <v>477000</v>
      </c>
      <c r="U152" s="115"/>
      <c r="V152" s="115"/>
      <c r="W152" s="115"/>
      <c r="X152" s="115"/>
      <c r="Y152" s="116"/>
      <c r="Z152" s="117"/>
      <c r="AA152" s="117"/>
    </row>
    <row r="153" spans="1:27" s="118" customFormat="1" ht="29.25" hidden="1" customHeight="1" x14ac:dyDescent="0.25">
      <c r="A153" s="105">
        <v>14</v>
      </c>
      <c r="B153" s="433" t="s">
        <v>1707</v>
      </c>
      <c r="C153" s="434" t="s">
        <v>57</v>
      </c>
      <c r="D153" s="435">
        <v>2</v>
      </c>
      <c r="E153" s="436"/>
      <c r="F153" s="437">
        <v>0.45833333333333298</v>
      </c>
      <c r="G153" s="438">
        <v>18</v>
      </c>
      <c r="H153" s="437">
        <v>0.70833333333333304</v>
      </c>
      <c r="I153" s="438">
        <f>+G153</f>
        <v>18</v>
      </c>
      <c r="J153" s="437"/>
      <c r="K153" s="439" t="s">
        <v>1688</v>
      </c>
      <c r="L153" s="437"/>
      <c r="M153" s="439" t="s">
        <v>1712</v>
      </c>
      <c r="N153" s="440">
        <f>VALUE(DAY(I153)*24*60+VALUE(HOUR(H153)*60+MINUTE(H153)))-SUM(VALUE(DAY(G153)*24*60+VALUE(HOUR(F153)*60+MINUTE(F153))))</f>
        <v>360</v>
      </c>
      <c r="O153" s="105">
        <v>1593</v>
      </c>
      <c r="P153" s="438">
        <f>O153*N153</f>
        <v>573480</v>
      </c>
      <c r="Q153" s="105">
        <v>2</v>
      </c>
      <c r="R153" s="113"/>
      <c r="S153" s="114">
        <f t="shared" si="82"/>
        <v>1593</v>
      </c>
      <c r="T153" s="114">
        <f t="shared" si="82"/>
        <v>573480</v>
      </c>
      <c r="U153" s="115"/>
      <c r="V153" s="115"/>
      <c r="W153" s="115"/>
      <c r="X153" s="115"/>
      <c r="Y153" s="116"/>
      <c r="Z153" s="117"/>
      <c r="AA153" s="117"/>
    </row>
    <row r="154" spans="1:27" s="95" customFormat="1" ht="45" hidden="1" customHeight="1" x14ac:dyDescent="0.25">
      <c r="A154" s="89">
        <v>23</v>
      </c>
      <c r="B154" s="14" t="s">
        <v>1863</v>
      </c>
      <c r="C154" s="171" t="s">
        <v>60</v>
      </c>
      <c r="D154" s="188">
        <v>2</v>
      </c>
      <c r="E154" s="424"/>
      <c r="F154" s="102">
        <v>0.47916666666666702</v>
      </c>
      <c r="G154" s="156">
        <v>22</v>
      </c>
      <c r="H154" s="102">
        <v>0.70833333333333304</v>
      </c>
      <c r="I154" s="156">
        <f t="shared" ref="I154" si="83">+G154</f>
        <v>22</v>
      </c>
      <c r="J154" s="102"/>
      <c r="K154" s="172" t="s">
        <v>1864</v>
      </c>
      <c r="L154" s="102"/>
      <c r="M154" s="172" t="s">
        <v>296</v>
      </c>
      <c r="N154" s="126">
        <f t="shared" ref="N154" si="84">VALUE(DAY(I154)*24*60+VALUE(HOUR(H154)*60+MINUTE(H154)))-SUM(VALUE(DAY(G154)*24*60+VALUE(HOUR(F154)*60+MINUTE(F154))))</f>
        <v>330</v>
      </c>
      <c r="O154" s="89">
        <v>1516</v>
      </c>
      <c r="P154" s="156">
        <f t="shared" ref="P154" si="85">O154*N154</f>
        <v>500280</v>
      </c>
      <c r="Q154" s="89">
        <v>2</v>
      </c>
      <c r="R154" s="90"/>
      <c r="S154" s="91">
        <f t="shared" si="82"/>
        <v>1516</v>
      </c>
      <c r="T154" s="91">
        <f t="shared" si="82"/>
        <v>500280</v>
      </c>
      <c r="U154" s="92"/>
      <c r="V154" s="92"/>
      <c r="W154" s="92"/>
      <c r="X154" s="92"/>
      <c r="Y154" s="93"/>
      <c r="Z154" s="94"/>
      <c r="AA154" s="94"/>
    </row>
  </sheetData>
  <protectedRanges>
    <protectedRange sqref="L16:L17 L43:L44 L61:L62 L103:L104" name="Range1_6_2_1_1_1_1_1_1"/>
    <protectedRange sqref="M150:M153" name="Range1_6_2_2_1_1_3_1_1_1_1"/>
    <protectedRange sqref="M154 M40:M41 M58:M59 M86:M87 M124:M125 M76:M77 M101" name="Range1_6_2_2_1_1_3_1_1_1_1_1"/>
  </protectedRanges>
  <mergeCells count="84">
    <mergeCell ref="L1:Q1"/>
    <mergeCell ref="A2:F2"/>
    <mergeCell ref="G2:Q2"/>
    <mergeCell ref="B3:P3"/>
    <mergeCell ref="B4:Q4"/>
    <mergeCell ref="B5:Q5"/>
    <mergeCell ref="B7:F7"/>
    <mergeCell ref="A8:A10"/>
    <mergeCell ref="B8:B10"/>
    <mergeCell ref="C8:C10"/>
    <mergeCell ref="D8:D10"/>
    <mergeCell ref="F8:I8"/>
    <mergeCell ref="B6:Q6"/>
    <mergeCell ref="V9:W9"/>
    <mergeCell ref="X9:Y9"/>
    <mergeCell ref="J8:J10"/>
    <mergeCell ref="K8:L9"/>
    <mergeCell ref="M8:M10"/>
    <mergeCell ref="N8:N10"/>
    <mergeCell ref="O8:O10"/>
    <mergeCell ref="P8:P10"/>
    <mergeCell ref="A102:Q102"/>
    <mergeCell ref="B104:Q104"/>
    <mergeCell ref="R8:R10"/>
    <mergeCell ref="F9:G9"/>
    <mergeCell ref="H9:I9"/>
    <mergeCell ref="B14:C14"/>
    <mergeCell ref="A15:Q15"/>
    <mergeCell ref="B17:Q17"/>
    <mergeCell ref="A63:Q63"/>
    <mergeCell ref="A78:Q78"/>
    <mergeCell ref="A88:Q88"/>
    <mergeCell ref="B126:Q126"/>
    <mergeCell ref="Q8:Q10"/>
    <mergeCell ref="A42:Q42"/>
    <mergeCell ref="B44:Q44"/>
    <mergeCell ref="A128:B128"/>
    <mergeCell ref="C128:J128"/>
    <mergeCell ref="L128:M128"/>
    <mergeCell ref="N128:O128"/>
    <mergeCell ref="P128:Q128"/>
    <mergeCell ref="A127:B127"/>
    <mergeCell ref="C127:J127"/>
    <mergeCell ref="L127:M127"/>
    <mergeCell ref="N127:O127"/>
    <mergeCell ref="P127:Q127"/>
    <mergeCell ref="A60:Q60"/>
    <mergeCell ref="B62:Q62"/>
    <mergeCell ref="A132:B132"/>
    <mergeCell ref="C132:J132"/>
    <mergeCell ref="L132:M132"/>
    <mergeCell ref="P132:Q132"/>
    <mergeCell ref="A133:B133"/>
    <mergeCell ref="C133:J133"/>
    <mergeCell ref="L133:M133"/>
    <mergeCell ref="P133:Q133"/>
    <mergeCell ref="A134:B134"/>
    <mergeCell ref="C134:J134"/>
    <mergeCell ref="L134:M134"/>
    <mergeCell ref="P134:Q134"/>
    <mergeCell ref="A129:B129"/>
    <mergeCell ref="C129:J129"/>
    <mergeCell ref="L129:M129"/>
    <mergeCell ref="P129:Q129"/>
    <mergeCell ref="A130:B130"/>
    <mergeCell ref="C130:J130"/>
    <mergeCell ref="L130:M130"/>
    <mergeCell ref="P130:Q130"/>
    <mergeCell ref="A131:B131"/>
    <mergeCell ref="C131:J131"/>
    <mergeCell ref="L131:M131"/>
    <mergeCell ref="P131:Q131"/>
    <mergeCell ref="A140:C140"/>
    <mergeCell ref="D140:J140"/>
    <mergeCell ref="K140:K141"/>
    <mergeCell ref="M140:Q141"/>
    <mergeCell ref="A135:B135"/>
    <mergeCell ref="C135:J135"/>
    <mergeCell ref="L135:M135"/>
    <mergeCell ref="P135:Q135"/>
    <mergeCell ref="B136:Q136"/>
    <mergeCell ref="A139:B139"/>
    <mergeCell ref="D139:J139"/>
    <mergeCell ref="M139:Q139"/>
  </mergeCells>
  <conditionalFormatting sqref="A16">
    <cfRule type="duplicateValues" dxfId="123" priority="46" stopIfTrue="1"/>
  </conditionalFormatting>
  <conditionalFormatting sqref="A17">
    <cfRule type="duplicateValues" dxfId="122" priority="42" stopIfTrue="1"/>
  </conditionalFormatting>
  <conditionalFormatting sqref="A43">
    <cfRule type="duplicateValues" dxfId="121" priority="28" stopIfTrue="1"/>
  </conditionalFormatting>
  <conditionalFormatting sqref="A44">
    <cfRule type="duplicateValues" dxfId="120" priority="24" stopIfTrue="1"/>
  </conditionalFormatting>
  <conditionalFormatting sqref="A61">
    <cfRule type="duplicateValues" dxfId="119" priority="15" stopIfTrue="1"/>
  </conditionalFormatting>
  <conditionalFormatting sqref="A62">
    <cfRule type="duplicateValues" dxfId="118" priority="11" stopIfTrue="1"/>
  </conditionalFormatting>
  <conditionalFormatting sqref="A103">
    <cfRule type="duplicateValues" dxfId="117" priority="7" stopIfTrue="1"/>
  </conditionalFormatting>
  <conditionalFormatting sqref="A104">
    <cfRule type="duplicateValues" dxfId="116" priority="6" stopIfTrue="1"/>
  </conditionalFormatting>
  <conditionalFormatting sqref="B13">
    <cfRule type="duplicateValues" dxfId="115" priority="51" stopIfTrue="1"/>
  </conditionalFormatting>
  <conditionalFormatting sqref="B16">
    <cfRule type="duplicateValues" dxfId="114" priority="47" stopIfTrue="1"/>
    <cfRule type="duplicateValues" dxfId="113" priority="49" stopIfTrue="1"/>
    <cfRule type="duplicateValues" dxfId="112" priority="50" stopIfTrue="1"/>
  </conditionalFormatting>
  <conditionalFormatting sqref="B17">
    <cfRule type="duplicateValues" dxfId="111" priority="43" stopIfTrue="1"/>
    <cfRule type="duplicateValues" dxfId="110" priority="44" stopIfTrue="1"/>
    <cfRule type="duplicateValues" dxfId="109" priority="45" stopIfTrue="1"/>
  </conditionalFormatting>
  <conditionalFormatting sqref="B43">
    <cfRule type="duplicateValues" dxfId="108" priority="29" stopIfTrue="1"/>
    <cfRule type="duplicateValues" dxfId="107" priority="31" stopIfTrue="1"/>
    <cfRule type="duplicateValues" dxfId="106" priority="32" stopIfTrue="1"/>
  </conditionalFormatting>
  <conditionalFormatting sqref="B44">
    <cfRule type="duplicateValues" dxfId="105" priority="20" stopIfTrue="1"/>
    <cfRule type="duplicateValues" dxfId="104" priority="21" stopIfTrue="1"/>
    <cfRule type="duplicateValues" dxfId="103" priority="22" stopIfTrue="1"/>
  </conditionalFormatting>
  <conditionalFormatting sqref="B61">
    <cfRule type="duplicateValues" dxfId="102" priority="16" stopIfTrue="1"/>
    <cfRule type="duplicateValues" dxfId="101" priority="18" stopIfTrue="1"/>
    <cfRule type="duplicateValues" dxfId="100" priority="19" stopIfTrue="1"/>
  </conditionalFormatting>
  <conditionalFormatting sqref="B62">
    <cfRule type="duplicateValues" dxfId="99" priority="12" stopIfTrue="1"/>
    <cfRule type="duplicateValues" dxfId="98" priority="13" stopIfTrue="1"/>
    <cfRule type="duplicateValues" dxfId="97" priority="14" stopIfTrue="1"/>
  </conditionalFormatting>
  <conditionalFormatting sqref="B103">
    <cfRule type="duplicateValues" dxfId="96" priority="8" stopIfTrue="1"/>
    <cfRule type="duplicateValues" dxfId="95" priority="9" stopIfTrue="1"/>
    <cfRule type="duplicateValues" dxfId="94" priority="10" stopIfTrue="1"/>
  </conditionalFormatting>
  <conditionalFormatting sqref="B104">
    <cfRule type="duplicateValues" dxfId="93" priority="2" stopIfTrue="1"/>
    <cfRule type="duplicateValues" dxfId="92" priority="3" stopIfTrue="1"/>
    <cfRule type="duplicateValues" dxfId="91" priority="4" stopIfTrue="1"/>
  </conditionalFormatting>
  <conditionalFormatting sqref="B131:B143">
    <cfRule type="duplicateValues" dxfId="90" priority="138" stopIfTrue="1"/>
  </conditionalFormatting>
  <conditionalFormatting sqref="B135">
    <cfRule type="duplicateValues" dxfId="89" priority="60" stopIfTrue="1"/>
  </conditionalFormatting>
  <conditionalFormatting sqref="B142:B143 B291">
    <cfRule type="duplicateValues" dxfId="88" priority="137" stopIfTrue="1"/>
  </conditionalFormatting>
  <conditionalFormatting sqref="B195:B197">
    <cfRule type="duplicateValues" dxfId="87" priority="100" stopIfTrue="1"/>
  </conditionalFormatting>
  <conditionalFormatting sqref="B198:B199">
    <cfRule type="duplicateValues" dxfId="86" priority="101" stopIfTrue="1"/>
  </conditionalFormatting>
  <conditionalFormatting sqref="B200:B201">
    <cfRule type="duplicateValues" dxfId="85" priority="99" stopIfTrue="1"/>
  </conditionalFormatting>
  <conditionalFormatting sqref="B202">
    <cfRule type="duplicateValues" dxfId="84" priority="98" stopIfTrue="1"/>
  </conditionalFormatting>
  <conditionalFormatting sqref="B220">
    <cfRule type="duplicateValues" dxfId="83" priority="123" stopIfTrue="1"/>
  </conditionalFormatting>
  <conditionalFormatting sqref="B223:B225">
    <cfRule type="duplicateValues" dxfId="82" priority="63" stopIfTrue="1"/>
  </conditionalFormatting>
  <conditionalFormatting sqref="B226:B227">
    <cfRule type="duplicateValues" dxfId="81" priority="64" stopIfTrue="1"/>
  </conditionalFormatting>
  <conditionalFormatting sqref="B228:B229">
    <cfRule type="duplicateValues" dxfId="80" priority="62" stopIfTrue="1"/>
  </conditionalFormatting>
  <conditionalFormatting sqref="B230">
    <cfRule type="duplicateValues" dxfId="79" priority="61" stopIfTrue="1"/>
  </conditionalFormatting>
  <conditionalFormatting sqref="B244:B261 B266:B323 B326">
    <cfRule type="duplicateValues" dxfId="78" priority="124" stopIfTrue="1"/>
  </conditionalFormatting>
  <conditionalFormatting sqref="B248">
    <cfRule type="duplicateValues" dxfId="77" priority="84" stopIfTrue="1"/>
  </conditionalFormatting>
  <conditionalFormatting sqref="B263">
    <cfRule type="duplicateValues" dxfId="76" priority="56" stopIfTrue="1"/>
    <cfRule type="duplicateValues" dxfId="75" priority="112" stopIfTrue="1"/>
  </conditionalFormatting>
  <conditionalFormatting sqref="B272:B289 B294:B351 B354">
    <cfRule type="duplicateValues" dxfId="74" priority="85" stopIfTrue="1"/>
  </conditionalFormatting>
  <conditionalFormatting sqref="B291">
    <cfRule type="duplicateValues" dxfId="73" priority="52" stopIfTrue="1"/>
  </conditionalFormatting>
  <conditionalFormatting sqref="B304">
    <cfRule type="duplicateValues" dxfId="72" priority="121" stopIfTrue="1"/>
  </conditionalFormatting>
  <conditionalFormatting sqref="B305">
    <cfRule type="duplicateValues" dxfId="71" priority="122" stopIfTrue="1"/>
  </conditionalFormatting>
  <conditionalFormatting sqref="B306">
    <cfRule type="duplicateValues" dxfId="70" priority="120" stopIfTrue="1"/>
  </conditionalFormatting>
  <conditionalFormatting sqref="B307">
    <cfRule type="duplicateValues" dxfId="69" priority="115" stopIfTrue="1"/>
  </conditionalFormatting>
  <conditionalFormatting sqref="B308">
    <cfRule type="duplicateValues" dxfId="68" priority="116" stopIfTrue="1"/>
  </conditionalFormatting>
  <conditionalFormatting sqref="B309">
    <cfRule type="duplicateValues" dxfId="67" priority="114" stopIfTrue="1"/>
  </conditionalFormatting>
  <conditionalFormatting sqref="B310">
    <cfRule type="duplicateValues" dxfId="66" priority="108" stopIfTrue="1"/>
  </conditionalFormatting>
  <conditionalFormatting sqref="B310:B312 B314">
    <cfRule type="duplicateValues" dxfId="65" priority="117" stopIfTrue="1"/>
  </conditionalFormatting>
  <conditionalFormatting sqref="B311">
    <cfRule type="duplicateValues" dxfId="64" priority="107" stopIfTrue="1"/>
  </conditionalFormatting>
  <conditionalFormatting sqref="B312">
    <cfRule type="duplicateValues" dxfId="63" priority="111" stopIfTrue="1"/>
  </conditionalFormatting>
  <conditionalFormatting sqref="B313 B321">
    <cfRule type="duplicateValues" dxfId="62" priority="119" stopIfTrue="1"/>
  </conditionalFormatting>
  <conditionalFormatting sqref="B313">
    <cfRule type="duplicateValues" dxfId="61" priority="103" stopIfTrue="1"/>
  </conditionalFormatting>
  <conditionalFormatting sqref="B313:B315">
    <cfRule type="duplicateValues" dxfId="60" priority="110" stopIfTrue="1"/>
  </conditionalFormatting>
  <conditionalFormatting sqref="B314">
    <cfRule type="duplicateValues" dxfId="59" priority="102" stopIfTrue="1"/>
  </conditionalFormatting>
  <conditionalFormatting sqref="B315">
    <cfRule type="duplicateValues" dxfId="58" priority="113" stopIfTrue="1"/>
  </conditionalFormatting>
  <conditionalFormatting sqref="B316:B317">
    <cfRule type="duplicateValues" dxfId="57" priority="118" stopIfTrue="1"/>
  </conditionalFormatting>
  <conditionalFormatting sqref="B317:B319 B321">
    <cfRule type="duplicateValues" dxfId="56" priority="104" stopIfTrue="1"/>
  </conditionalFormatting>
  <conditionalFormatting sqref="B320 B330">
    <cfRule type="duplicateValues" dxfId="55" priority="106" stopIfTrue="1"/>
  </conditionalFormatting>
  <conditionalFormatting sqref="B321">
    <cfRule type="duplicateValues" dxfId="54" priority="57" stopIfTrue="1"/>
  </conditionalFormatting>
  <conditionalFormatting sqref="B325:B326">
    <cfRule type="duplicateValues" dxfId="53" priority="105" stopIfTrue="1"/>
  </conditionalFormatting>
  <conditionalFormatting sqref="B326">
    <cfRule type="duplicateValues" dxfId="52" priority="58" stopIfTrue="1"/>
  </conditionalFormatting>
  <conditionalFormatting sqref="B327">
    <cfRule type="duplicateValues" dxfId="51" priority="135" stopIfTrue="1"/>
  </conditionalFormatting>
  <conditionalFormatting sqref="B328">
    <cfRule type="duplicateValues" dxfId="50" priority="131" stopIfTrue="1"/>
  </conditionalFormatting>
  <conditionalFormatting sqref="B329">
    <cfRule type="duplicateValues" dxfId="49" priority="130" stopIfTrue="1"/>
  </conditionalFormatting>
  <conditionalFormatting sqref="B330">
    <cfRule type="duplicateValues" dxfId="48" priority="136" stopIfTrue="1"/>
  </conditionalFormatting>
  <conditionalFormatting sqref="B331">
    <cfRule type="duplicateValues" dxfId="47" priority="126" stopIfTrue="1"/>
  </conditionalFormatting>
  <conditionalFormatting sqref="B331:B333">
    <cfRule type="duplicateValues" dxfId="46" priority="134" stopIfTrue="1"/>
  </conditionalFormatting>
  <conditionalFormatting sqref="B332">
    <cfRule type="duplicateValues" dxfId="45" priority="125" stopIfTrue="1"/>
  </conditionalFormatting>
  <conditionalFormatting sqref="B333">
    <cfRule type="duplicateValues" dxfId="44" priority="83" stopIfTrue="1"/>
  </conditionalFormatting>
  <conditionalFormatting sqref="B334">
    <cfRule type="duplicateValues" dxfId="43" priority="82" stopIfTrue="1"/>
  </conditionalFormatting>
  <conditionalFormatting sqref="B335">
    <cfRule type="duplicateValues" dxfId="42" priority="77" stopIfTrue="1"/>
  </conditionalFormatting>
  <conditionalFormatting sqref="B335:B337 B339">
    <cfRule type="duplicateValues" dxfId="41" priority="127" stopIfTrue="1"/>
  </conditionalFormatting>
  <conditionalFormatting sqref="B336">
    <cfRule type="duplicateValues" dxfId="40" priority="78" stopIfTrue="1"/>
  </conditionalFormatting>
  <conditionalFormatting sqref="B337">
    <cfRule type="duplicateValues" dxfId="39" priority="76" stopIfTrue="1"/>
  </conditionalFormatting>
  <conditionalFormatting sqref="B338 B348">
    <cfRule type="duplicateValues" dxfId="38" priority="129" stopIfTrue="1"/>
  </conditionalFormatting>
  <conditionalFormatting sqref="B338">
    <cfRule type="duplicateValues" dxfId="37" priority="71" stopIfTrue="1"/>
  </conditionalFormatting>
  <conditionalFormatting sqref="B338:B340 B342">
    <cfRule type="duplicateValues" dxfId="36" priority="79" stopIfTrue="1"/>
  </conditionalFormatting>
  <conditionalFormatting sqref="B339">
    <cfRule type="duplicateValues" dxfId="35" priority="70" stopIfTrue="1"/>
  </conditionalFormatting>
  <conditionalFormatting sqref="B340">
    <cfRule type="duplicateValues" dxfId="34" priority="74" stopIfTrue="1"/>
  </conditionalFormatting>
  <conditionalFormatting sqref="B341 B349">
    <cfRule type="duplicateValues" dxfId="33" priority="81" stopIfTrue="1"/>
  </conditionalFormatting>
  <conditionalFormatting sqref="B341">
    <cfRule type="duplicateValues" dxfId="32" priority="66" stopIfTrue="1"/>
  </conditionalFormatting>
  <conditionalFormatting sqref="B341:B343">
    <cfRule type="duplicateValues" dxfId="31" priority="73" stopIfTrue="1"/>
  </conditionalFormatting>
  <conditionalFormatting sqref="B342">
    <cfRule type="duplicateValues" dxfId="30" priority="65" stopIfTrue="1"/>
  </conditionalFormatting>
  <conditionalFormatting sqref="B343">
    <cfRule type="duplicateValues" dxfId="29" priority="75" stopIfTrue="1"/>
  </conditionalFormatting>
  <conditionalFormatting sqref="B343:B344">
    <cfRule type="duplicateValues" dxfId="28" priority="128" stopIfTrue="1"/>
  </conditionalFormatting>
  <conditionalFormatting sqref="B344:B345">
    <cfRule type="duplicateValues" dxfId="27" priority="80" stopIfTrue="1"/>
  </conditionalFormatting>
  <conditionalFormatting sqref="B345:B347 B349">
    <cfRule type="duplicateValues" dxfId="26" priority="67" stopIfTrue="1"/>
  </conditionalFormatting>
  <conditionalFormatting sqref="B348 B358">
    <cfRule type="duplicateValues" dxfId="25" priority="69" stopIfTrue="1"/>
  </conditionalFormatting>
  <conditionalFormatting sqref="B348">
    <cfRule type="duplicateValues" dxfId="24" priority="59" stopIfTrue="1"/>
  </conditionalFormatting>
  <conditionalFormatting sqref="B349">
    <cfRule type="duplicateValues" dxfId="23" priority="132" stopIfTrue="1"/>
  </conditionalFormatting>
  <conditionalFormatting sqref="B351">
    <cfRule type="duplicateValues" dxfId="22" priority="109" stopIfTrue="1"/>
  </conditionalFormatting>
  <conditionalFormatting sqref="B353:B354">
    <cfRule type="duplicateValues" dxfId="21" priority="68" stopIfTrue="1"/>
  </conditionalFormatting>
  <conditionalFormatting sqref="B354">
    <cfRule type="duplicateValues" dxfId="20" priority="53" stopIfTrue="1"/>
  </conditionalFormatting>
  <conditionalFormatting sqref="B355">
    <cfRule type="duplicateValues" dxfId="19" priority="96" stopIfTrue="1"/>
  </conditionalFormatting>
  <conditionalFormatting sqref="B356">
    <cfRule type="duplicateValues" dxfId="18" priority="92" stopIfTrue="1"/>
  </conditionalFormatting>
  <conditionalFormatting sqref="B357">
    <cfRule type="duplicateValues" dxfId="17" priority="91" stopIfTrue="1"/>
  </conditionalFormatting>
  <conditionalFormatting sqref="B358">
    <cfRule type="duplicateValues" dxfId="16" priority="97" stopIfTrue="1"/>
  </conditionalFormatting>
  <conditionalFormatting sqref="B359">
    <cfRule type="duplicateValues" dxfId="15" priority="87" stopIfTrue="1"/>
  </conditionalFormatting>
  <conditionalFormatting sqref="B359:B361">
    <cfRule type="duplicateValues" dxfId="14" priority="95" stopIfTrue="1"/>
  </conditionalFormatting>
  <conditionalFormatting sqref="B360">
    <cfRule type="duplicateValues" dxfId="13" priority="86" stopIfTrue="1"/>
  </conditionalFormatting>
  <conditionalFormatting sqref="B363:B365 B367">
    <cfRule type="duplicateValues" dxfId="12" priority="88" stopIfTrue="1"/>
  </conditionalFormatting>
  <conditionalFormatting sqref="B366 B376">
    <cfRule type="duplicateValues" dxfId="11" priority="90" stopIfTrue="1"/>
  </conditionalFormatting>
  <conditionalFormatting sqref="B367">
    <cfRule type="duplicateValues" dxfId="10" priority="54" stopIfTrue="1"/>
  </conditionalFormatting>
  <conditionalFormatting sqref="B369">
    <cfRule type="duplicateValues" dxfId="9" priority="133" stopIfTrue="1"/>
  </conditionalFormatting>
  <conditionalFormatting sqref="B371:B372">
    <cfRule type="duplicateValues" dxfId="8" priority="89" stopIfTrue="1"/>
  </conditionalFormatting>
  <conditionalFormatting sqref="B376">
    <cfRule type="duplicateValues" dxfId="7" priority="55" stopIfTrue="1"/>
  </conditionalFormatting>
  <conditionalFormatting sqref="B377">
    <cfRule type="duplicateValues" dxfId="6" priority="93" stopIfTrue="1"/>
  </conditionalFormatting>
  <conditionalFormatting sqref="B379">
    <cfRule type="duplicateValues" dxfId="5" priority="72" stopIfTrue="1"/>
  </conditionalFormatting>
  <conditionalFormatting sqref="B397">
    <cfRule type="duplicateValues" dxfId="4" priority="94" stopIfTrue="1"/>
  </conditionalFormatting>
  <conditionalFormatting sqref="D16:E16">
    <cfRule type="cellIs" dxfId="3" priority="48" operator="equal">
      <formula>0</formula>
    </cfRule>
  </conditionalFormatting>
  <conditionalFormatting sqref="D43:E43">
    <cfRule type="cellIs" dxfId="2" priority="23" operator="equal">
      <formula>0</formula>
    </cfRule>
  </conditionalFormatting>
  <conditionalFormatting sqref="D61:E61">
    <cfRule type="cellIs" dxfId="1" priority="17" operator="equal">
      <formula>0</formula>
    </cfRule>
  </conditionalFormatting>
  <conditionalFormatting sqref="D103:E103">
    <cfRule type="cellIs" dxfId="0" priority="1" operator="equal">
      <formula>0</formula>
    </cfRule>
  </conditionalFormatting>
  <dataValidations disablePrompts="1" count="2">
    <dataValidation type="list" allowBlank="1" showInputMessage="1" showErrorMessage="1" sqref="J12" xr:uid="{00000000-0002-0000-1900-000000000000}">
      <formula1>"CNCT PT,Việt Trì,ĐL  Lâm Thao,  Phù Ninh,  Thanh Ba,  Đoan Hùng, Hạ Hòa, Phú Thọ,  Cẩm Khê, Yên Lập,  Thanh Sơn,  Tân Sơn,  Tam Nông,  Thanh Thủy, Khách hàng"</formula1>
    </dataValidation>
    <dataValidation type="list" allowBlank="1" showInputMessage="1" showErrorMessage="1" sqref="J14 J150:J154 J22:J24 J27:J41 J105:J125 J18:J20 J45:J59 J89:J101 J65:J77 J79:J87" xr:uid="{00000000-0002-0000-1900-000001000000}">
      <formula1>"CNCT PT,Việt Trì,Lâm Thao,  Phù Ninh,  Thanh Ba,  Đoan Hùng, Hạ Hòa, Phú Thọ,  Cẩm Khê, Yên Lập,  Thanh Sơn,  Tân Sơn,  Tam Nông,  Thanh Thủy, Khách hàng"</formula1>
    </dataValidation>
  </dataValidations>
  <printOptions horizontalCentered="1"/>
  <pageMargins left="0.17" right="0.17" top="0.2" bottom="0.2" header="0.17" footer="0.17"/>
  <pageSetup scale="63" fitToHeight="0" orientation="landscape" r:id="rId1"/>
  <headerFooter>
    <oddFooter>&amp;CPage&amp;P</oddFooter>
  </headerFooter>
  <rowBreaks count="1" manualBreakCount="1">
    <brk id="135" max="16"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26</vt:i4>
      </vt:variant>
      <vt:variant>
        <vt:lpstr>Phạm vi Có tên</vt:lpstr>
      </vt:variant>
      <vt:variant>
        <vt:i4>48</vt:i4>
      </vt:variant>
    </vt:vector>
  </HeadingPairs>
  <TitlesOfParts>
    <vt:vector size="74" baseType="lpstr">
      <vt:lpstr>KHCD Tuan 20-B4</vt:lpstr>
      <vt:lpstr>KHCD Tuan 20 (BS lần 1)-B4</vt:lpstr>
      <vt:lpstr>KHCD Tuan 20 (ĐX lần 1)-B4 </vt:lpstr>
      <vt:lpstr>PL DR</vt:lpstr>
      <vt:lpstr>KHCD Tuan 30 (ĐX lần 2)-B4</vt:lpstr>
      <vt:lpstr>DS DD sa thải trua ngay 4.7</vt:lpstr>
      <vt:lpstr>KHCDTuan31(ĐX lần1)-B4(50MW)</vt:lpstr>
      <vt:lpstr>KHCD Tuan 18 (BS lần 1)-B4</vt:lpstr>
      <vt:lpstr>KHCD Tuan 16 (BS lần 1)-B4</vt:lpstr>
      <vt:lpstr>KHCD SCADA</vt:lpstr>
      <vt:lpstr>KHCD Tuan 20 (ĐX lần 2)-B4</vt:lpstr>
      <vt:lpstr>KHCD Tuan 20 (ĐX lần 3)-B4</vt:lpstr>
      <vt:lpstr>KHCD Tuan 20 (ĐX lần 4)-B4</vt:lpstr>
      <vt:lpstr>Tổng hợp</vt:lpstr>
      <vt:lpstr>1</vt:lpstr>
      <vt:lpstr>Ngày 12</vt:lpstr>
      <vt:lpstr>Ngày 13</vt:lpstr>
      <vt:lpstr>Ngày 14</vt:lpstr>
      <vt:lpstr>Ngày 15</vt:lpstr>
      <vt:lpstr>Ngày 16</vt:lpstr>
      <vt:lpstr>Ngày 17</vt:lpstr>
      <vt:lpstr>Ngày 18</vt:lpstr>
      <vt:lpstr>Ngày 19</vt:lpstr>
      <vt:lpstr>Ngày 20</vt:lpstr>
      <vt:lpstr>KHCD Tuan 23 (ĐX lần 1)-B4</vt:lpstr>
      <vt:lpstr>KHCD Tuan 22 (ĐX lần 4)-B4</vt:lpstr>
      <vt:lpstr>'1'!Print_Titles</vt:lpstr>
      <vt:lpstr>'KHCD SCADA'!Print_Titles</vt:lpstr>
      <vt:lpstr>'KHCD Tuan 16 (BS lần 1)-B4'!Print_Titles</vt:lpstr>
      <vt:lpstr>'KHCD Tuan 18 (BS lần 1)-B4'!Print_Titles</vt:lpstr>
      <vt:lpstr>'KHCD Tuan 20 (BS lần 1)-B4'!Print_Titles</vt:lpstr>
      <vt:lpstr>'KHCD Tuan 20 (ĐX lần 1)-B4 '!Print_Titles</vt:lpstr>
      <vt:lpstr>'KHCD Tuan 20 (ĐX lần 2)-B4'!Print_Titles</vt:lpstr>
      <vt:lpstr>'KHCD Tuan 20 (ĐX lần 3)-B4'!Print_Titles</vt:lpstr>
      <vt:lpstr>'KHCD Tuan 20 (ĐX lần 4)-B4'!Print_Titles</vt:lpstr>
      <vt:lpstr>'KHCD Tuan 20-B4'!Print_Titles</vt:lpstr>
      <vt:lpstr>'KHCD Tuan 22 (ĐX lần 4)-B4'!Print_Titles</vt:lpstr>
      <vt:lpstr>'KHCD Tuan 23 (ĐX lần 1)-B4'!Print_Titles</vt:lpstr>
      <vt:lpstr>'KHCD Tuan 30 (ĐX lần 2)-B4'!Print_Titles</vt:lpstr>
      <vt:lpstr>'KHCDTuan31(ĐX lần1)-B4(50MW)'!Print_Titles</vt:lpstr>
      <vt:lpstr>'Ngày 12'!Print_Titles</vt:lpstr>
      <vt:lpstr>'Ngày 13'!Print_Titles</vt:lpstr>
      <vt:lpstr>'Ngày 14'!Print_Titles</vt:lpstr>
      <vt:lpstr>'Ngày 15'!Print_Titles</vt:lpstr>
      <vt:lpstr>'Ngày 16'!Print_Titles</vt:lpstr>
      <vt:lpstr>'Ngày 17'!Print_Titles</vt:lpstr>
      <vt:lpstr>'Ngày 18'!Print_Titles</vt:lpstr>
      <vt:lpstr>'Ngày 19'!Print_Titles</vt:lpstr>
      <vt:lpstr>'Ngày 20'!Print_Titles</vt:lpstr>
      <vt:lpstr>'PL DR'!Print_Titles</vt:lpstr>
      <vt:lpstr>'Tổng hợp'!Print_Titles</vt:lpstr>
      <vt:lpstr>'1'!Vùng_In</vt:lpstr>
      <vt:lpstr>'KHCD SCADA'!Vùng_In</vt:lpstr>
      <vt:lpstr>'KHCD Tuan 16 (BS lần 1)-B4'!Vùng_In</vt:lpstr>
      <vt:lpstr>'KHCD Tuan 18 (BS lần 1)-B4'!Vùng_In</vt:lpstr>
      <vt:lpstr>'KHCD Tuan 20 (BS lần 1)-B4'!Vùng_In</vt:lpstr>
      <vt:lpstr>'KHCD Tuan 20 (ĐX lần 1)-B4 '!Vùng_In</vt:lpstr>
      <vt:lpstr>'KHCD Tuan 20 (ĐX lần 2)-B4'!Vùng_In</vt:lpstr>
      <vt:lpstr>'KHCD Tuan 20 (ĐX lần 3)-B4'!Vùng_In</vt:lpstr>
      <vt:lpstr>'KHCD Tuan 20 (ĐX lần 4)-B4'!Vùng_In</vt:lpstr>
      <vt:lpstr>'KHCD Tuan 20-B4'!Vùng_In</vt:lpstr>
      <vt:lpstr>'KHCD Tuan 22 (ĐX lần 4)-B4'!Vùng_In</vt:lpstr>
      <vt:lpstr>'KHCD Tuan 23 (ĐX lần 1)-B4'!Vùng_In</vt:lpstr>
      <vt:lpstr>'KHCD Tuan 30 (ĐX lần 2)-B4'!Vùng_In</vt:lpstr>
      <vt:lpstr>'KHCDTuan31(ĐX lần1)-B4(50MW)'!Vùng_In</vt:lpstr>
      <vt:lpstr>'Ngày 12'!Vùng_In</vt:lpstr>
      <vt:lpstr>'Ngày 13'!Vùng_In</vt:lpstr>
      <vt:lpstr>'Ngày 14'!Vùng_In</vt:lpstr>
      <vt:lpstr>'Ngày 15'!Vùng_In</vt:lpstr>
      <vt:lpstr>'Ngày 16'!Vùng_In</vt:lpstr>
      <vt:lpstr>'Ngày 17'!Vùng_In</vt:lpstr>
      <vt:lpstr>'Ngày 18'!Vùng_In</vt:lpstr>
      <vt:lpstr>'Ngày 19'!Vùng_In</vt:lpstr>
      <vt:lpstr>'Ngày 20'!Vùng_In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 Duc Liem</dc:creator>
  <cp:lastModifiedBy>WINDOWS 10</cp:lastModifiedBy>
  <cp:lastPrinted>2023-06-09T09:05:12Z</cp:lastPrinted>
  <dcterms:created xsi:type="dcterms:W3CDTF">1996-10-14T23:33:28Z</dcterms:created>
  <dcterms:modified xsi:type="dcterms:W3CDTF">2023-06-09T09:51:41Z</dcterms:modified>
</cp:coreProperties>
</file>